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8" yWindow="432" windowWidth="28212" windowHeight="11520" tabRatio="961" firstSheet="6" activeTab="10"/>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8. Street lighting" sheetId="84" r:id="rId18"/>
    <sheet name="7-g.  2017" sheetId="75" state="hidden" r:id="rId19"/>
    <sheet name="7-h.  2018" sheetId="76" state="hidden" r:id="rId20"/>
    <sheet name="7-i.  2019" sheetId="77" state="hidden" r:id="rId21"/>
    <sheet name="7-j.  2020" sheetId="78" state="hidden" r:id="rId22"/>
  </sheets>
  <externalReferences>
    <externalReference r:id="rId23"/>
    <externalReference r:id="rId24"/>
  </externalReferences>
  <definedNames>
    <definedName name="_xlnm._FilterDatabase" localSheetId="2" hidden="1">DropDownList!$A$1:$A$40</definedName>
    <definedName name="CarryingChargeyear" localSheetId="17">[1]CarryingCharges!$Q$153:$Q$160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2011'!$A$1:$BZ$42</definedName>
    <definedName name="_xlnm.Print_Area" localSheetId="14">'7-d.  2014'!$B$11:$BZ$75</definedName>
    <definedName name="_xlnm.Print_Area" localSheetId="15">'7-e.  2015'!$B$10:$BZ$41</definedName>
    <definedName name="_xlnm.Print_Area" localSheetId="16">'7-f.  2016'!$B$17:$BZ$45</definedName>
    <definedName name="_xlnm.Print_Area" localSheetId="0">'Contents Navigator'!$A$1:$D$25</definedName>
    <definedName name="_xlnm.Print_Area" localSheetId="1">'LRAMVA Schematic'!$A$1:$H$32</definedName>
    <definedName name="_xlnm.Print_Titles" localSheetId="7">'4.  2011-2014 LRAM'!$B:$B</definedName>
    <definedName name="Resultsyears" localSheetId="17">'[1]LRAMVA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'[2]LDC Targets'!$A$3:$D$83</definedName>
    <definedName name="Z_A186AAF5_0EF4_9B40_A3C4_A7A0F5600750_.wvu.Cols" localSheetId="17" hidden="1">'8. Street lighting'!#REF!</definedName>
    <definedName name="Z_A186AAF5_0EF4_9B40_A3C4_A7A0F5600750_.wvu.Rows" localSheetId="17" hidden="1">'8. Street lighting'!#REF!,'8. Street lighting'!$77:$81</definedName>
  </definedNames>
  <calcPr calcId="145621"/>
</workbook>
</file>

<file path=xl/calcChain.xml><?xml version="1.0" encoding="utf-8"?>
<calcChain xmlns="http://schemas.openxmlformats.org/spreadsheetml/2006/main">
  <c r="E34" i="84" l="1"/>
  <c r="F34" i="84" l="1"/>
  <c r="I62" i="43" s="1"/>
  <c r="F21" i="84"/>
  <c r="I59" i="43" s="1"/>
  <c r="E47" i="84"/>
  <c r="F47" i="84" s="1"/>
  <c r="I65" i="43" s="1"/>
  <c r="E21" i="84"/>
  <c r="D47" i="84" l="1"/>
  <c r="D34" i="84"/>
  <c r="D21" i="84"/>
  <c r="C3" i="84"/>
  <c r="D307" i="46" l="1"/>
  <c r="AD139" i="79" l="1"/>
  <c r="AE139" i="79"/>
  <c r="AF139" i="79"/>
  <c r="Y139" i="79"/>
  <c r="AD121" i="79"/>
  <c r="AE121" i="79"/>
  <c r="AF121" i="79"/>
  <c r="Y121" i="79"/>
  <c r="Z118" i="79"/>
  <c r="AA118" i="79"/>
  <c r="AB118" i="79"/>
  <c r="AC118" i="79"/>
  <c r="AD118" i="79"/>
  <c r="AE118" i="79"/>
  <c r="AF118" i="79"/>
  <c r="Y118" i="79"/>
  <c r="X140" i="79"/>
  <c r="Q140" i="79"/>
  <c r="R140" i="79"/>
  <c r="S140" i="79"/>
  <c r="T140" i="79"/>
  <c r="U140" i="79"/>
  <c r="V140" i="79"/>
  <c r="W140" i="79"/>
  <c r="P140" i="79"/>
  <c r="Q122" i="79"/>
  <c r="R122" i="79"/>
  <c r="S122" i="79"/>
  <c r="T122" i="79"/>
  <c r="U122" i="79"/>
  <c r="V122" i="79"/>
  <c r="W122" i="79"/>
  <c r="X122" i="79"/>
  <c r="P122" i="79"/>
  <c r="Q119" i="79"/>
  <c r="R119" i="79"/>
  <c r="S119" i="79"/>
  <c r="T119" i="79"/>
  <c r="U119" i="79"/>
  <c r="V119" i="79"/>
  <c r="W119" i="79"/>
  <c r="X119" i="79"/>
  <c r="P119" i="79"/>
  <c r="Q71" i="79"/>
  <c r="R71" i="79"/>
  <c r="S71" i="79"/>
  <c r="T71" i="79"/>
  <c r="U71" i="79"/>
  <c r="V71" i="79"/>
  <c r="W71" i="79"/>
  <c r="X71" i="79"/>
  <c r="P71" i="79"/>
  <c r="Q64" i="79"/>
  <c r="R64" i="79"/>
  <c r="S64" i="79"/>
  <c r="T64" i="79"/>
  <c r="U64" i="79"/>
  <c r="V64" i="79"/>
  <c r="W64" i="79"/>
  <c r="X64" i="79"/>
  <c r="P64" i="79"/>
  <c r="Q58" i="79"/>
  <c r="R58" i="79"/>
  <c r="S58" i="79"/>
  <c r="T58" i="79"/>
  <c r="U58" i="79"/>
  <c r="V58" i="79"/>
  <c r="W58" i="79"/>
  <c r="X58" i="79"/>
  <c r="P58" i="79"/>
  <c r="Q55" i="79"/>
  <c r="R55" i="79"/>
  <c r="S55" i="79"/>
  <c r="T55" i="79"/>
  <c r="U55" i="79"/>
  <c r="V55" i="79"/>
  <c r="W55" i="79"/>
  <c r="X55" i="79"/>
  <c r="P55" i="79"/>
  <c r="Q48" i="79"/>
  <c r="R48" i="79"/>
  <c r="S48" i="79"/>
  <c r="T48" i="79"/>
  <c r="U48" i="79"/>
  <c r="V48" i="79"/>
  <c r="W48" i="79"/>
  <c r="X48" i="79"/>
  <c r="P48" i="79"/>
  <c r="Q42" i="79"/>
  <c r="R42" i="79"/>
  <c r="S42" i="79"/>
  <c r="T42" i="79"/>
  <c r="U42" i="79"/>
  <c r="V42" i="79"/>
  <c r="W42" i="79"/>
  <c r="X42" i="79"/>
  <c r="P42" i="79"/>
  <c r="Q39" i="79"/>
  <c r="R39" i="79"/>
  <c r="S39" i="79"/>
  <c r="T39" i="79"/>
  <c r="U39" i="79"/>
  <c r="V39" i="79"/>
  <c r="W39" i="79"/>
  <c r="X39" i="79"/>
  <c r="P39" i="79"/>
  <c r="F140" i="79"/>
  <c r="G140" i="79"/>
  <c r="H140" i="79"/>
  <c r="I140" i="79"/>
  <c r="J140" i="79"/>
  <c r="K140" i="79"/>
  <c r="L140" i="79"/>
  <c r="M140" i="79"/>
  <c r="E140" i="79"/>
  <c r="F122" i="79"/>
  <c r="G122" i="79"/>
  <c r="H122" i="79"/>
  <c r="I122" i="79"/>
  <c r="J122" i="79"/>
  <c r="K122" i="79"/>
  <c r="L122" i="79"/>
  <c r="M122" i="79"/>
  <c r="E122" i="79"/>
  <c r="F119" i="79"/>
  <c r="G119" i="79"/>
  <c r="H119" i="79"/>
  <c r="I119" i="79"/>
  <c r="J119" i="79"/>
  <c r="K119" i="79"/>
  <c r="L119" i="79"/>
  <c r="M119" i="79"/>
  <c r="E119" i="79"/>
  <c r="F71" i="79"/>
  <c r="G71" i="79"/>
  <c r="H71" i="79"/>
  <c r="I71" i="79"/>
  <c r="J71" i="79"/>
  <c r="K71" i="79"/>
  <c r="L71" i="79"/>
  <c r="M71" i="79"/>
  <c r="E71" i="79"/>
  <c r="F64" i="79"/>
  <c r="G64" i="79"/>
  <c r="H64" i="79"/>
  <c r="I64" i="79"/>
  <c r="J64" i="79"/>
  <c r="K64" i="79"/>
  <c r="L64" i="79"/>
  <c r="M64" i="79"/>
  <c r="E64" i="79"/>
  <c r="F58" i="79"/>
  <c r="G58" i="79"/>
  <c r="H58" i="79"/>
  <c r="I58" i="79"/>
  <c r="J58" i="79"/>
  <c r="K58" i="79"/>
  <c r="L58" i="79"/>
  <c r="M58" i="79"/>
  <c r="E58" i="79"/>
  <c r="F55" i="79"/>
  <c r="G55" i="79"/>
  <c r="H55" i="79"/>
  <c r="I55" i="79"/>
  <c r="J55" i="79"/>
  <c r="K55" i="79"/>
  <c r="L55" i="79"/>
  <c r="M55" i="79"/>
  <c r="E55" i="79"/>
  <c r="F48" i="79"/>
  <c r="G48" i="79"/>
  <c r="H48" i="79"/>
  <c r="I48" i="79"/>
  <c r="J48" i="79"/>
  <c r="K48" i="79"/>
  <c r="L48" i="79"/>
  <c r="M48" i="79"/>
  <c r="E48" i="79"/>
  <c r="F42" i="79"/>
  <c r="G42" i="79"/>
  <c r="H42" i="79"/>
  <c r="I42" i="79"/>
  <c r="J42" i="79"/>
  <c r="K42" i="79"/>
  <c r="L42" i="79"/>
  <c r="M42" i="79"/>
  <c r="E42" i="79"/>
  <c r="F39" i="79"/>
  <c r="G39" i="79"/>
  <c r="H39" i="79"/>
  <c r="I39" i="79"/>
  <c r="J39" i="79"/>
  <c r="K39" i="79"/>
  <c r="L39" i="79"/>
  <c r="M39" i="79"/>
  <c r="E39" i="79"/>
  <c r="Q94" i="79" l="1"/>
  <c r="R94" i="79"/>
  <c r="S94" i="79"/>
  <c r="T94" i="79"/>
  <c r="U94" i="79"/>
  <c r="V94" i="79"/>
  <c r="W94" i="79"/>
  <c r="X94" i="79"/>
  <c r="P94" i="79"/>
  <c r="Q80" i="79"/>
  <c r="R80" i="79"/>
  <c r="S80" i="79"/>
  <c r="T80" i="79"/>
  <c r="U80" i="79"/>
  <c r="V80" i="79"/>
  <c r="W80" i="79"/>
  <c r="X80" i="79"/>
  <c r="P80" i="79"/>
  <c r="Q76" i="79"/>
  <c r="R76" i="79"/>
  <c r="S76" i="79"/>
  <c r="T76" i="79"/>
  <c r="U76" i="79"/>
  <c r="V76" i="79"/>
  <c r="W76" i="79"/>
  <c r="X76" i="79"/>
  <c r="P76" i="79"/>
  <c r="Q63" i="79"/>
  <c r="R63" i="79"/>
  <c r="S63" i="79"/>
  <c r="T63" i="79"/>
  <c r="U63" i="79"/>
  <c r="V63" i="79"/>
  <c r="W63" i="79"/>
  <c r="X63" i="79"/>
  <c r="P63" i="79"/>
  <c r="Q60" i="79"/>
  <c r="R60" i="79"/>
  <c r="S60" i="79"/>
  <c r="T60" i="79"/>
  <c r="U60" i="79"/>
  <c r="V60" i="79"/>
  <c r="W60" i="79"/>
  <c r="X60" i="79"/>
  <c r="P60" i="79"/>
  <c r="Q57" i="79"/>
  <c r="R57" i="79"/>
  <c r="S57" i="79"/>
  <c r="T57" i="79"/>
  <c r="U57" i="79"/>
  <c r="V57" i="79"/>
  <c r="W57" i="79"/>
  <c r="X57" i="79"/>
  <c r="P57" i="79"/>
  <c r="Q54" i="79"/>
  <c r="R54" i="79"/>
  <c r="S54" i="79"/>
  <c r="T54" i="79"/>
  <c r="U54" i="79"/>
  <c r="V54" i="79"/>
  <c r="W54" i="79"/>
  <c r="X54" i="79"/>
  <c r="P54" i="79"/>
  <c r="Q47" i="79"/>
  <c r="R47" i="79"/>
  <c r="S47" i="79"/>
  <c r="T47" i="79"/>
  <c r="U47" i="79"/>
  <c r="V47" i="79"/>
  <c r="W47" i="79"/>
  <c r="X47" i="79"/>
  <c r="P47" i="79"/>
  <c r="Q44" i="79"/>
  <c r="R44" i="79"/>
  <c r="S44" i="79"/>
  <c r="T44" i="79"/>
  <c r="U44" i="79"/>
  <c r="V44" i="79"/>
  <c r="W44" i="79"/>
  <c r="X44" i="79"/>
  <c r="P44" i="79"/>
  <c r="Q41" i="79"/>
  <c r="R41" i="79"/>
  <c r="S41" i="79"/>
  <c r="T41" i="79"/>
  <c r="U41" i="79"/>
  <c r="V41" i="79"/>
  <c r="W41" i="79"/>
  <c r="X41" i="79"/>
  <c r="P41" i="79"/>
  <c r="Q38" i="79"/>
  <c r="R38" i="79"/>
  <c r="S38" i="79"/>
  <c r="T38" i="79"/>
  <c r="U38" i="79"/>
  <c r="V38" i="79"/>
  <c r="V195" i="79" s="1"/>
  <c r="W38" i="79"/>
  <c r="X38" i="79"/>
  <c r="P38" i="79"/>
  <c r="S195" i="79"/>
  <c r="Q195" i="79"/>
  <c r="O195" i="79"/>
  <c r="E195" i="79"/>
  <c r="F195" i="79"/>
  <c r="G195" i="79"/>
  <c r="H195" i="79"/>
  <c r="I195" i="79"/>
  <c r="J195" i="79"/>
  <c r="K195" i="79"/>
  <c r="L195" i="79"/>
  <c r="M195" i="79"/>
  <c r="F94" i="79"/>
  <c r="G94" i="79"/>
  <c r="H94" i="79"/>
  <c r="I94" i="79"/>
  <c r="J94" i="79"/>
  <c r="K94" i="79"/>
  <c r="L94" i="79"/>
  <c r="M94" i="79"/>
  <c r="E94" i="79"/>
  <c r="F80" i="79"/>
  <c r="G80" i="79"/>
  <c r="H80" i="79"/>
  <c r="I80" i="79"/>
  <c r="J80" i="79"/>
  <c r="K80" i="79"/>
  <c r="L80" i="79"/>
  <c r="M80" i="79"/>
  <c r="E80" i="79"/>
  <c r="F76" i="79"/>
  <c r="G76" i="79"/>
  <c r="H76" i="79"/>
  <c r="I76" i="79"/>
  <c r="J76" i="79"/>
  <c r="K76" i="79"/>
  <c r="L76" i="79"/>
  <c r="M76" i="79"/>
  <c r="E76" i="79"/>
  <c r="F63" i="79"/>
  <c r="G63" i="79"/>
  <c r="H63" i="79"/>
  <c r="I63" i="79"/>
  <c r="J63" i="79"/>
  <c r="K63" i="79"/>
  <c r="L63" i="79"/>
  <c r="M63" i="79"/>
  <c r="E63" i="79"/>
  <c r="F60" i="79"/>
  <c r="G60" i="79"/>
  <c r="H60" i="79"/>
  <c r="I60" i="79"/>
  <c r="J60" i="79"/>
  <c r="K60" i="79"/>
  <c r="L60" i="79"/>
  <c r="M60" i="79"/>
  <c r="E60" i="79"/>
  <c r="F57" i="79"/>
  <c r="G57" i="79"/>
  <c r="H57" i="79"/>
  <c r="I57" i="79"/>
  <c r="J57" i="79"/>
  <c r="K57" i="79"/>
  <c r="L57" i="79"/>
  <c r="M57" i="79"/>
  <c r="E57" i="79"/>
  <c r="F54" i="79"/>
  <c r="G54" i="79"/>
  <c r="H54" i="79"/>
  <c r="I54" i="79"/>
  <c r="J54" i="79"/>
  <c r="K54" i="79"/>
  <c r="L54" i="79"/>
  <c r="M54" i="79"/>
  <c r="E54" i="79"/>
  <c r="F47" i="79"/>
  <c r="G47" i="79"/>
  <c r="H47" i="79"/>
  <c r="I47" i="79"/>
  <c r="J47" i="79"/>
  <c r="K47" i="79"/>
  <c r="L47" i="79"/>
  <c r="M47" i="79"/>
  <c r="E47" i="79"/>
  <c r="F44" i="79"/>
  <c r="G44" i="79"/>
  <c r="H44" i="79"/>
  <c r="I44" i="79"/>
  <c r="J44" i="79"/>
  <c r="K44" i="79"/>
  <c r="L44" i="79"/>
  <c r="M44" i="79"/>
  <c r="E44" i="79"/>
  <c r="F41" i="79"/>
  <c r="G41" i="79"/>
  <c r="H41" i="79"/>
  <c r="I41" i="79"/>
  <c r="J41" i="79"/>
  <c r="K41" i="79"/>
  <c r="L41" i="79"/>
  <c r="M41" i="79"/>
  <c r="E41" i="79"/>
  <c r="F38" i="79"/>
  <c r="G38" i="79"/>
  <c r="H38" i="79"/>
  <c r="I38" i="79"/>
  <c r="J38" i="79"/>
  <c r="K38" i="79"/>
  <c r="L38" i="79"/>
  <c r="M38" i="79"/>
  <c r="E38" i="79"/>
  <c r="W195" i="79" l="1"/>
  <c r="R195" i="79"/>
  <c r="T195" i="79"/>
  <c r="U195" i="79"/>
  <c r="X195" i="79"/>
  <c r="P195" i="79"/>
  <c r="E467" i="46"/>
  <c r="E307" i="46" l="1"/>
  <c r="C15" i="44" l="1"/>
  <c r="C30" i="44"/>
  <c r="B47" i="84"/>
  <c r="F72" i="84"/>
  <c r="C72" i="84"/>
  <c r="F71" i="84"/>
  <c r="C71" i="84"/>
  <c r="F70" i="84"/>
  <c r="C70" i="84"/>
  <c r="F69" i="84"/>
  <c r="C69" i="84"/>
  <c r="F68" i="84"/>
  <c r="C68" i="84"/>
  <c r="F67" i="84"/>
  <c r="C67" i="84"/>
  <c r="F66" i="84"/>
  <c r="C66" i="84"/>
  <c r="F65" i="84"/>
  <c r="C65" i="84"/>
  <c r="F64" i="84"/>
  <c r="C64" i="84"/>
  <c r="F63" i="84"/>
  <c r="C63" i="84"/>
  <c r="F62" i="84"/>
  <c r="C62" i="84"/>
  <c r="F61" i="84"/>
  <c r="C61" i="84"/>
  <c r="F59" i="84"/>
  <c r="C59" i="84"/>
  <c r="F58" i="84"/>
  <c r="C58" i="84"/>
  <c r="F57" i="84"/>
  <c r="C57" i="84"/>
  <c r="F56" i="84"/>
  <c r="C56" i="84"/>
  <c r="F55" i="84"/>
  <c r="C55" i="84"/>
  <c r="F54" i="84"/>
  <c r="C54" i="84"/>
  <c r="F53" i="84"/>
  <c r="C53" i="84"/>
  <c r="F52" i="84"/>
  <c r="C52" i="84"/>
  <c r="F51" i="84"/>
  <c r="C51" i="84"/>
  <c r="F50" i="84"/>
  <c r="C50" i="84"/>
  <c r="F49" i="84"/>
  <c r="C49" i="84"/>
  <c r="F48" i="84"/>
  <c r="C48" i="84"/>
  <c r="I46" i="84"/>
  <c r="J47" i="84" s="1"/>
  <c r="I44" i="84"/>
  <c r="I42" i="84"/>
  <c r="I40" i="84"/>
  <c r="I38" i="84"/>
  <c r="I36" i="84"/>
  <c r="H33" i="84"/>
  <c r="I34" i="84" s="1"/>
  <c r="H32" i="84"/>
  <c r="H31" i="84"/>
  <c r="H30" i="84"/>
  <c r="H29" i="84"/>
  <c r="H28" i="84"/>
  <c r="H27" i="84"/>
  <c r="H26" i="84"/>
  <c r="H25" i="84"/>
  <c r="H24" i="84"/>
  <c r="H23" i="84"/>
  <c r="G20" i="84"/>
  <c r="C60" i="84" l="1"/>
  <c r="I39" i="84"/>
  <c r="I43" i="84"/>
  <c r="I37" i="84"/>
  <c r="I41" i="84"/>
  <c r="I45" i="84"/>
  <c r="I35" i="84"/>
  <c r="G19" i="84"/>
  <c r="G21" i="84" s="1"/>
  <c r="H21" i="84" s="1"/>
  <c r="I21" i="84" s="1"/>
  <c r="C73" i="84"/>
  <c r="I47" i="84" l="1"/>
  <c r="K47" i="84" s="1"/>
  <c r="H22" i="84"/>
  <c r="H34" i="84" s="1"/>
  <c r="J34" i="84" s="1"/>
  <c r="L47" i="84" l="1"/>
  <c r="E162" i="46"/>
  <c r="E156" i="46"/>
  <c r="E150" i="46"/>
  <c r="Q289" i="46"/>
  <c r="R289" i="46"/>
  <c r="S289" i="46"/>
  <c r="T289" i="46"/>
  <c r="U289" i="46"/>
  <c r="V289" i="46"/>
  <c r="W289" i="46"/>
  <c r="X289" i="46"/>
  <c r="P289" i="46"/>
  <c r="F289" i="46"/>
  <c r="G289" i="46"/>
  <c r="H289" i="46"/>
  <c r="I289" i="46"/>
  <c r="J289" i="46"/>
  <c r="K289" i="46"/>
  <c r="L289" i="46"/>
  <c r="M289" i="46"/>
  <c r="E289" i="46"/>
  <c r="Q63" i="46"/>
  <c r="R63" i="46"/>
  <c r="S63" i="46"/>
  <c r="T63" i="46"/>
  <c r="U63" i="46"/>
  <c r="V63" i="46"/>
  <c r="W63" i="46"/>
  <c r="X63" i="46"/>
  <c r="P63" i="46"/>
  <c r="F63" i="46"/>
  <c r="G63" i="46"/>
  <c r="H63" i="46"/>
  <c r="I63" i="46"/>
  <c r="J63" i="46"/>
  <c r="K63" i="46"/>
  <c r="L63" i="46"/>
  <c r="M63" i="46"/>
  <c r="E63" i="46"/>
  <c r="Q510" i="46"/>
  <c r="R510" i="46"/>
  <c r="S510" i="46"/>
  <c r="T510" i="46"/>
  <c r="U510" i="46"/>
  <c r="V510" i="46"/>
  <c r="W510" i="46"/>
  <c r="X510" i="46"/>
  <c r="P510" i="46"/>
  <c r="Q507" i="46"/>
  <c r="R507" i="46"/>
  <c r="S507" i="46"/>
  <c r="T507" i="46"/>
  <c r="U507" i="46"/>
  <c r="V507" i="46"/>
  <c r="W507" i="46"/>
  <c r="X507" i="46"/>
  <c r="P507" i="46"/>
  <c r="Q477" i="46"/>
  <c r="R477" i="46"/>
  <c r="S477" i="46"/>
  <c r="T477" i="46"/>
  <c r="U477" i="46"/>
  <c r="V477" i="46"/>
  <c r="W477" i="46"/>
  <c r="X477" i="46"/>
  <c r="P477" i="46"/>
  <c r="Q467" i="46"/>
  <c r="R467" i="46"/>
  <c r="S467" i="46"/>
  <c r="T467" i="46"/>
  <c r="U467" i="46"/>
  <c r="V467" i="46"/>
  <c r="W467" i="46"/>
  <c r="X467" i="46"/>
  <c r="P467" i="46"/>
  <c r="Q448" i="46"/>
  <c r="R448" i="46"/>
  <c r="S448" i="46"/>
  <c r="T448" i="46"/>
  <c r="U448" i="46"/>
  <c r="V448" i="46"/>
  <c r="W448" i="46"/>
  <c r="X448" i="46"/>
  <c r="P448" i="46"/>
  <c r="Q445" i="46"/>
  <c r="R445" i="46"/>
  <c r="S445" i="46"/>
  <c r="S513" i="46" s="1"/>
  <c r="T445" i="46"/>
  <c r="T513" i="46" s="1"/>
  <c r="U445" i="46"/>
  <c r="V445" i="46"/>
  <c r="W445" i="46"/>
  <c r="X445" i="46"/>
  <c r="P445" i="46"/>
  <c r="Q439" i="46"/>
  <c r="R439" i="46"/>
  <c r="S439" i="46"/>
  <c r="T439" i="46"/>
  <c r="U439" i="46"/>
  <c r="V439" i="46"/>
  <c r="W439" i="46"/>
  <c r="X439" i="46"/>
  <c r="P439" i="46"/>
  <c r="Q436" i="46"/>
  <c r="R436" i="46"/>
  <c r="R513" i="46" s="1"/>
  <c r="S436" i="46"/>
  <c r="T436" i="46"/>
  <c r="U436" i="46"/>
  <c r="V436" i="46"/>
  <c r="W436" i="46"/>
  <c r="W513" i="46" s="1"/>
  <c r="X436" i="46"/>
  <c r="P436" i="46"/>
  <c r="Q420" i="46"/>
  <c r="R420" i="46"/>
  <c r="S420" i="46"/>
  <c r="T420" i="46"/>
  <c r="U420" i="46"/>
  <c r="V420" i="46"/>
  <c r="W420" i="46"/>
  <c r="X420" i="46"/>
  <c r="P420" i="46"/>
  <c r="Q417" i="46"/>
  <c r="R417" i="46"/>
  <c r="S417" i="46"/>
  <c r="T417" i="46"/>
  <c r="U417" i="46"/>
  <c r="V417" i="46"/>
  <c r="W417" i="46"/>
  <c r="X417" i="46"/>
  <c r="P417" i="46"/>
  <c r="Q414" i="46"/>
  <c r="R414" i="46"/>
  <c r="S414" i="46"/>
  <c r="T414" i="46"/>
  <c r="U414" i="46"/>
  <c r="V414" i="46"/>
  <c r="W414" i="46"/>
  <c r="X414" i="46"/>
  <c r="P414" i="46"/>
  <c r="Q411" i="46"/>
  <c r="R411" i="46"/>
  <c r="S411" i="46"/>
  <c r="T411" i="46"/>
  <c r="U411" i="46"/>
  <c r="V411" i="46"/>
  <c r="W411" i="46"/>
  <c r="X411" i="46"/>
  <c r="P411" i="46"/>
  <c r="Q408" i="46"/>
  <c r="R408" i="46"/>
  <c r="S408" i="46"/>
  <c r="T408" i="46"/>
  <c r="U408" i="46"/>
  <c r="V408" i="46"/>
  <c r="W408" i="46"/>
  <c r="X408" i="46"/>
  <c r="P408" i="46"/>
  <c r="H513" i="46"/>
  <c r="L513" i="46"/>
  <c r="F510" i="46"/>
  <c r="G510" i="46"/>
  <c r="H510" i="46"/>
  <c r="I510" i="46"/>
  <c r="J510" i="46"/>
  <c r="K510" i="46"/>
  <c r="L510" i="46"/>
  <c r="M510" i="46"/>
  <c r="E510" i="46"/>
  <c r="F477" i="46"/>
  <c r="G477" i="46"/>
  <c r="H477" i="46"/>
  <c r="I477" i="46"/>
  <c r="J477" i="46"/>
  <c r="K477" i="46"/>
  <c r="L477" i="46"/>
  <c r="M477" i="46"/>
  <c r="E477" i="46"/>
  <c r="F467" i="46"/>
  <c r="G467" i="46"/>
  <c r="H467" i="46"/>
  <c r="I467" i="46"/>
  <c r="J467" i="46"/>
  <c r="K467" i="46"/>
  <c r="L467" i="46"/>
  <c r="M467" i="46"/>
  <c r="F448" i="46"/>
  <c r="G448" i="46"/>
  <c r="H448" i="46"/>
  <c r="I448" i="46"/>
  <c r="J448" i="46"/>
  <c r="K448" i="46"/>
  <c r="L448" i="46"/>
  <c r="M448" i="46"/>
  <c r="E448" i="46"/>
  <c r="F445" i="46"/>
  <c r="G445" i="46"/>
  <c r="H445" i="46"/>
  <c r="I445" i="46"/>
  <c r="J445" i="46"/>
  <c r="K445" i="46"/>
  <c r="L445" i="46"/>
  <c r="M445" i="46"/>
  <c r="E445" i="46"/>
  <c r="F439" i="46"/>
  <c r="G439" i="46"/>
  <c r="H439" i="46"/>
  <c r="I439" i="46"/>
  <c r="J439" i="46"/>
  <c r="K439" i="46"/>
  <c r="L439" i="46"/>
  <c r="M439" i="46"/>
  <c r="E439" i="46"/>
  <c r="F436" i="46"/>
  <c r="F513" i="46" s="1"/>
  <c r="G436" i="46"/>
  <c r="G513" i="46" s="1"/>
  <c r="H436" i="46"/>
  <c r="I436" i="46"/>
  <c r="I513" i="46" s="1"/>
  <c r="J436" i="46"/>
  <c r="J513" i="46" s="1"/>
  <c r="K436" i="46"/>
  <c r="K513" i="46" s="1"/>
  <c r="L436" i="46"/>
  <c r="M436" i="46"/>
  <c r="M513" i="46" s="1"/>
  <c r="E436" i="46"/>
  <c r="E513" i="46" s="1"/>
  <c r="F432" i="46"/>
  <c r="G432" i="46"/>
  <c r="H432" i="46"/>
  <c r="I432" i="46"/>
  <c r="J432" i="46"/>
  <c r="K432" i="46"/>
  <c r="L432" i="46"/>
  <c r="M432" i="46"/>
  <c r="E432" i="46"/>
  <c r="F420" i="46"/>
  <c r="G420" i="46"/>
  <c r="H420" i="46"/>
  <c r="I420" i="46"/>
  <c r="J420" i="46"/>
  <c r="K420" i="46"/>
  <c r="L420" i="46"/>
  <c r="M420" i="46"/>
  <c r="E420" i="46"/>
  <c r="F417" i="46"/>
  <c r="G417" i="46"/>
  <c r="H417" i="46"/>
  <c r="I417" i="46"/>
  <c r="J417" i="46"/>
  <c r="K417" i="46"/>
  <c r="L417" i="46"/>
  <c r="M417" i="46"/>
  <c r="E417" i="46"/>
  <c r="F414" i="46"/>
  <c r="G414" i="46"/>
  <c r="H414" i="46"/>
  <c r="I414" i="46"/>
  <c r="J414" i="46"/>
  <c r="K414" i="46"/>
  <c r="L414" i="46"/>
  <c r="M414" i="46"/>
  <c r="E414" i="46"/>
  <c r="F411" i="46"/>
  <c r="G411" i="46"/>
  <c r="H411" i="46"/>
  <c r="I411" i="46"/>
  <c r="J411" i="46"/>
  <c r="K411" i="46"/>
  <c r="L411" i="46"/>
  <c r="M411" i="46"/>
  <c r="E411" i="46"/>
  <c r="F408" i="46"/>
  <c r="G408" i="46"/>
  <c r="H408" i="46"/>
  <c r="I408" i="46"/>
  <c r="J408" i="46"/>
  <c r="K408" i="46"/>
  <c r="L408" i="46"/>
  <c r="M408" i="46"/>
  <c r="E408" i="46"/>
  <c r="Q349" i="46"/>
  <c r="R349" i="46"/>
  <c r="S349" i="46"/>
  <c r="T349" i="46"/>
  <c r="U349" i="46"/>
  <c r="V349" i="46"/>
  <c r="W349" i="46"/>
  <c r="X349" i="46"/>
  <c r="P349" i="46"/>
  <c r="F349" i="46"/>
  <c r="G349" i="46"/>
  <c r="H349" i="46"/>
  <c r="I349" i="46"/>
  <c r="J349" i="46"/>
  <c r="K349" i="46"/>
  <c r="L349" i="46"/>
  <c r="M349" i="46"/>
  <c r="E349" i="46"/>
  <c r="Q339" i="46"/>
  <c r="R339" i="46"/>
  <c r="S339" i="46"/>
  <c r="T339" i="46"/>
  <c r="U339" i="46"/>
  <c r="V339" i="46"/>
  <c r="W339" i="46"/>
  <c r="X339" i="46"/>
  <c r="P339" i="46"/>
  <c r="F339" i="46"/>
  <c r="G339" i="46"/>
  <c r="H339" i="46"/>
  <c r="I339" i="46"/>
  <c r="J339" i="46"/>
  <c r="K339" i="46"/>
  <c r="L339" i="46"/>
  <c r="M339" i="46"/>
  <c r="E339" i="46"/>
  <c r="Q320" i="46"/>
  <c r="R320" i="46"/>
  <c r="S320" i="46"/>
  <c r="T320" i="46"/>
  <c r="U320" i="46"/>
  <c r="V320" i="46"/>
  <c r="W320" i="46"/>
  <c r="X320" i="46"/>
  <c r="P320" i="46"/>
  <c r="F320" i="46"/>
  <c r="G320" i="46"/>
  <c r="H320" i="46"/>
  <c r="I320" i="46"/>
  <c r="J320" i="46"/>
  <c r="K320" i="46"/>
  <c r="L320" i="46"/>
  <c r="M320" i="46"/>
  <c r="E320" i="46"/>
  <c r="Q317" i="46"/>
  <c r="R317" i="46"/>
  <c r="S317" i="46"/>
  <c r="T317" i="46"/>
  <c r="U317" i="46"/>
  <c r="V317" i="46"/>
  <c r="W317" i="46"/>
  <c r="X317" i="46"/>
  <c r="P317" i="46"/>
  <c r="F317" i="46"/>
  <c r="G317" i="46"/>
  <c r="H317" i="46"/>
  <c r="I317" i="46"/>
  <c r="J317" i="46"/>
  <c r="K317" i="46"/>
  <c r="L317" i="46"/>
  <c r="M317" i="46"/>
  <c r="E317" i="46"/>
  <c r="Q308" i="46"/>
  <c r="R308" i="46"/>
  <c r="S308" i="46"/>
  <c r="T308" i="46"/>
  <c r="U308" i="46"/>
  <c r="V308" i="46"/>
  <c r="W308" i="46"/>
  <c r="X308" i="46"/>
  <c r="P308" i="46"/>
  <c r="F308" i="46"/>
  <c r="G308" i="46"/>
  <c r="H308" i="46"/>
  <c r="I308" i="46"/>
  <c r="J308" i="46"/>
  <c r="K308" i="46"/>
  <c r="L308" i="46"/>
  <c r="M308" i="46"/>
  <c r="E308" i="46"/>
  <c r="Q286" i="46"/>
  <c r="R286" i="46"/>
  <c r="S286" i="46"/>
  <c r="T286" i="46"/>
  <c r="U286" i="46"/>
  <c r="V286" i="46"/>
  <c r="W286" i="46"/>
  <c r="X286" i="46"/>
  <c r="P286" i="46"/>
  <c r="F286" i="46"/>
  <c r="G286" i="46"/>
  <c r="H286" i="46"/>
  <c r="I286" i="46"/>
  <c r="J286" i="46"/>
  <c r="K286" i="46"/>
  <c r="L286" i="46"/>
  <c r="M286" i="46"/>
  <c r="E286" i="46"/>
  <c r="Q29" i="46"/>
  <c r="R29" i="46"/>
  <c r="S29" i="46"/>
  <c r="T29" i="46"/>
  <c r="U29" i="46"/>
  <c r="V29" i="46"/>
  <c r="W29" i="46"/>
  <c r="X29" i="46"/>
  <c r="P29" i="46"/>
  <c r="F29" i="46"/>
  <c r="G29" i="46"/>
  <c r="H29" i="46"/>
  <c r="I29" i="46"/>
  <c r="J29" i="46"/>
  <c r="K29" i="46"/>
  <c r="L29" i="46"/>
  <c r="M29" i="46"/>
  <c r="E29" i="46"/>
  <c r="Q157" i="46"/>
  <c r="R157" i="46"/>
  <c r="S157" i="46"/>
  <c r="T157" i="46"/>
  <c r="U157" i="46"/>
  <c r="V157" i="46"/>
  <c r="W157" i="46"/>
  <c r="X157" i="46"/>
  <c r="P157" i="46"/>
  <c r="F157" i="46"/>
  <c r="G157" i="46"/>
  <c r="H157" i="46"/>
  <c r="I157" i="46"/>
  <c r="J157" i="46"/>
  <c r="K157" i="46"/>
  <c r="L157" i="46"/>
  <c r="M157" i="46"/>
  <c r="E157" i="46"/>
  <c r="Q220" i="46"/>
  <c r="R220" i="46"/>
  <c r="S220" i="46"/>
  <c r="T220" i="46"/>
  <c r="U220" i="46"/>
  <c r="V220" i="46"/>
  <c r="W220" i="46"/>
  <c r="X220" i="46"/>
  <c r="P220" i="46"/>
  <c r="F220" i="46"/>
  <c r="G220" i="46"/>
  <c r="H220" i="46"/>
  <c r="I220" i="46"/>
  <c r="J220" i="46"/>
  <c r="K220" i="46"/>
  <c r="L220" i="46"/>
  <c r="M220" i="46"/>
  <c r="E220" i="46"/>
  <c r="Q191" i="46"/>
  <c r="R191" i="46"/>
  <c r="S191" i="46"/>
  <c r="T191" i="46"/>
  <c r="U191" i="46"/>
  <c r="V191" i="46"/>
  <c r="W191" i="46"/>
  <c r="X191" i="46"/>
  <c r="P191" i="46"/>
  <c r="F191" i="46"/>
  <c r="G191" i="46"/>
  <c r="H191" i="46"/>
  <c r="I191" i="46"/>
  <c r="J191" i="46"/>
  <c r="K191" i="46"/>
  <c r="L191" i="46"/>
  <c r="M191" i="46"/>
  <c r="E191" i="46"/>
  <c r="Q179" i="46"/>
  <c r="R179" i="46"/>
  <c r="S179" i="46"/>
  <c r="T179" i="46"/>
  <c r="U179" i="46"/>
  <c r="V179" i="46"/>
  <c r="W179" i="46"/>
  <c r="X179" i="46"/>
  <c r="P179" i="46"/>
  <c r="F179" i="46"/>
  <c r="G179" i="46"/>
  <c r="H179" i="46"/>
  <c r="I179" i="46"/>
  <c r="J179" i="46"/>
  <c r="K179" i="46"/>
  <c r="L179" i="46"/>
  <c r="M179" i="46"/>
  <c r="E179" i="46"/>
  <c r="W384" i="46"/>
  <c r="Q348" i="46"/>
  <c r="R348" i="46"/>
  <c r="S348" i="46"/>
  <c r="T348" i="46"/>
  <c r="U348" i="46"/>
  <c r="V348" i="46"/>
  <c r="W348" i="46"/>
  <c r="X348" i="46"/>
  <c r="P348" i="46"/>
  <c r="Q338" i="46"/>
  <c r="R338" i="46"/>
  <c r="S338" i="46"/>
  <c r="T338" i="46"/>
  <c r="U338" i="46"/>
  <c r="V338" i="46"/>
  <c r="W338" i="46"/>
  <c r="X338" i="46"/>
  <c r="P338" i="46"/>
  <c r="Q319" i="46"/>
  <c r="R319" i="46"/>
  <c r="S319" i="46"/>
  <c r="T319" i="46"/>
  <c r="U319" i="46"/>
  <c r="V319" i="46"/>
  <c r="W319" i="46"/>
  <c r="X319" i="46"/>
  <c r="P319" i="46"/>
  <c r="Q310" i="46"/>
  <c r="R310" i="46"/>
  <c r="S310" i="46"/>
  <c r="T310" i="46"/>
  <c r="U310" i="46"/>
  <c r="V310" i="46"/>
  <c r="W310" i="46"/>
  <c r="X310" i="46"/>
  <c r="P310" i="46"/>
  <c r="Q307" i="46"/>
  <c r="R307" i="46"/>
  <c r="S307" i="46"/>
  <c r="T307" i="46"/>
  <c r="U307" i="46"/>
  <c r="V307" i="46"/>
  <c r="W307" i="46"/>
  <c r="X307" i="46"/>
  <c r="P307" i="46"/>
  <c r="Q291" i="46"/>
  <c r="R291" i="46"/>
  <c r="S291" i="46"/>
  <c r="T291" i="46"/>
  <c r="U291" i="46"/>
  <c r="V291" i="46"/>
  <c r="W291" i="46"/>
  <c r="X291" i="46"/>
  <c r="P291" i="46"/>
  <c r="Q288" i="46"/>
  <c r="R288" i="46"/>
  <c r="S288" i="46"/>
  <c r="T288" i="46"/>
  <c r="U288" i="46"/>
  <c r="V288" i="46"/>
  <c r="W288" i="46"/>
  <c r="X288" i="46"/>
  <c r="P288" i="46"/>
  <c r="Q285" i="46"/>
  <c r="R285" i="46"/>
  <c r="S285" i="46"/>
  <c r="T285" i="46"/>
  <c r="U285" i="46"/>
  <c r="V285" i="46"/>
  <c r="W285" i="46"/>
  <c r="X285" i="46"/>
  <c r="P285" i="46"/>
  <c r="Q282" i="46"/>
  <c r="R282" i="46"/>
  <c r="S282" i="46"/>
  <c r="T282" i="46"/>
  <c r="U282" i="46"/>
  <c r="V282" i="46"/>
  <c r="W282" i="46"/>
  <c r="X282" i="46"/>
  <c r="P282" i="46"/>
  <c r="Q279" i="46"/>
  <c r="R279" i="46"/>
  <c r="S279" i="46"/>
  <c r="T279" i="46"/>
  <c r="U279" i="46"/>
  <c r="V279" i="46"/>
  <c r="W279" i="46"/>
  <c r="X279" i="46"/>
  <c r="P279" i="46"/>
  <c r="F279" i="46"/>
  <c r="G279" i="46"/>
  <c r="H279" i="46"/>
  <c r="I279" i="46"/>
  <c r="J279" i="46"/>
  <c r="K279" i="46"/>
  <c r="L279" i="46"/>
  <c r="M279" i="46"/>
  <c r="E279" i="46"/>
  <c r="F348" i="46"/>
  <c r="G348" i="46"/>
  <c r="H348" i="46"/>
  <c r="I348" i="46"/>
  <c r="J348" i="46"/>
  <c r="K348" i="46"/>
  <c r="L348" i="46"/>
  <c r="M348" i="46"/>
  <c r="E348" i="46"/>
  <c r="F338" i="46"/>
  <c r="G338" i="46"/>
  <c r="H338" i="46"/>
  <c r="I338" i="46"/>
  <c r="J338" i="46"/>
  <c r="K338" i="46"/>
  <c r="L338" i="46"/>
  <c r="M338" i="46"/>
  <c r="E338" i="46"/>
  <c r="F319" i="46"/>
  <c r="G319" i="46"/>
  <c r="H319" i="46"/>
  <c r="I319" i="46"/>
  <c r="J319" i="46"/>
  <c r="K319" i="46"/>
  <c r="L319" i="46"/>
  <c r="M319" i="46"/>
  <c r="E319" i="46"/>
  <c r="F310" i="46"/>
  <c r="G310" i="46"/>
  <c r="H310" i="46"/>
  <c r="I310" i="46"/>
  <c r="J310" i="46"/>
  <c r="K310" i="46"/>
  <c r="L310" i="46"/>
  <c r="M310" i="46"/>
  <c r="E310" i="46"/>
  <c r="F307" i="46"/>
  <c r="G307" i="46"/>
  <c r="H307" i="46"/>
  <c r="I307" i="46"/>
  <c r="J307" i="46"/>
  <c r="K307" i="46"/>
  <c r="L307" i="46"/>
  <c r="M307" i="46"/>
  <c r="F291" i="46"/>
  <c r="G291" i="46"/>
  <c r="H291" i="46"/>
  <c r="I291" i="46"/>
  <c r="J291" i="46"/>
  <c r="K291" i="46"/>
  <c r="L291" i="46"/>
  <c r="M291" i="46"/>
  <c r="E291" i="46"/>
  <c r="F288" i="46"/>
  <c r="G288" i="46"/>
  <c r="H288" i="46"/>
  <c r="I288" i="46"/>
  <c r="J288" i="46"/>
  <c r="K288" i="46"/>
  <c r="L288" i="46"/>
  <c r="M288" i="46"/>
  <c r="E288" i="46"/>
  <c r="F285" i="46"/>
  <c r="G285" i="46"/>
  <c r="H285" i="46"/>
  <c r="I285" i="46"/>
  <c r="J285" i="46"/>
  <c r="K285" i="46"/>
  <c r="L285" i="46"/>
  <c r="M285" i="46"/>
  <c r="E285" i="46"/>
  <c r="F282" i="46"/>
  <c r="G282" i="46"/>
  <c r="H282" i="46"/>
  <c r="I282" i="46"/>
  <c r="J282" i="46"/>
  <c r="K282" i="46"/>
  <c r="L282" i="46"/>
  <c r="M282" i="46"/>
  <c r="E282" i="46"/>
  <c r="Q182" i="46"/>
  <c r="R182" i="46"/>
  <c r="S182" i="46"/>
  <c r="T182" i="46"/>
  <c r="U182" i="46"/>
  <c r="V182" i="46"/>
  <c r="W182" i="46"/>
  <c r="X182" i="46"/>
  <c r="P182" i="46"/>
  <c r="F182" i="46"/>
  <c r="G182" i="46"/>
  <c r="H182" i="46"/>
  <c r="I182" i="46"/>
  <c r="J182" i="46"/>
  <c r="K182" i="46"/>
  <c r="L182" i="46"/>
  <c r="M182" i="46"/>
  <c r="E182" i="46"/>
  <c r="Q233" i="46"/>
  <c r="R233" i="46"/>
  <c r="S233" i="46"/>
  <c r="T233" i="46"/>
  <c r="U233" i="46"/>
  <c r="V233" i="46"/>
  <c r="W233" i="46"/>
  <c r="X233" i="46"/>
  <c r="P233" i="46"/>
  <c r="Q219" i="46"/>
  <c r="R219" i="46"/>
  <c r="S219" i="46"/>
  <c r="T219" i="46"/>
  <c r="U219" i="46"/>
  <c r="V219" i="46"/>
  <c r="W219" i="46"/>
  <c r="X219" i="46"/>
  <c r="P219" i="46"/>
  <c r="Q209" i="46"/>
  <c r="R209" i="46"/>
  <c r="S209" i="46"/>
  <c r="T209" i="46"/>
  <c r="U209" i="46"/>
  <c r="V209" i="46"/>
  <c r="W209" i="46"/>
  <c r="X209" i="46"/>
  <c r="P209" i="46"/>
  <c r="Q190" i="46"/>
  <c r="R190" i="46"/>
  <c r="S190" i="46"/>
  <c r="T190" i="46"/>
  <c r="U190" i="46"/>
  <c r="V190" i="46"/>
  <c r="W190" i="46"/>
  <c r="X190" i="46"/>
  <c r="P190" i="46"/>
  <c r="Q187" i="46"/>
  <c r="R187" i="46"/>
  <c r="S187" i="46"/>
  <c r="T187" i="46"/>
  <c r="U187" i="46"/>
  <c r="V187" i="46"/>
  <c r="W187" i="46"/>
  <c r="X187" i="46"/>
  <c r="P187" i="46"/>
  <c r="Q181" i="46"/>
  <c r="R181" i="46"/>
  <c r="S181" i="46"/>
  <c r="T181" i="46"/>
  <c r="U181" i="46"/>
  <c r="V181" i="46"/>
  <c r="W181" i="46"/>
  <c r="X181" i="46"/>
  <c r="P181" i="46"/>
  <c r="Q178" i="46"/>
  <c r="R178" i="46"/>
  <c r="S178" i="46"/>
  <c r="T178" i="46"/>
  <c r="U178" i="46"/>
  <c r="V178" i="46"/>
  <c r="W178" i="46"/>
  <c r="X178" i="46"/>
  <c r="P178" i="46"/>
  <c r="Q162" i="46"/>
  <c r="R162" i="46"/>
  <c r="S162" i="46"/>
  <c r="T162" i="46"/>
  <c r="U162" i="46"/>
  <c r="V162" i="46"/>
  <c r="W162" i="46"/>
  <c r="X162" i="46"/>
  <c r="P162" i="46"/>
  <c r="Q159" i="46"/>
  <c r="R159" i="46"/>
  <c r="S159" i="46"/>
  <c r="T159" i="46"/>
  <c r="U159" i="46"/>
  <c r="V159" i="46"/>
  <c r="W159" i="46"/>
  <c r="X159" i="46"/>
  <c r="P159" i="46"/>
  <c r="Q156" i="46"/>
  <c r="R156" i="46"/>
  <c r="S156" i="46"/>
  <c r="T156" i="46"/>
  <c r="U156" i="46"/>
  <c r="V156" i="46"/>
  <c r="W156" i="46"/>
  <c r="X156" i="46"/>
  <c r="P156" i="46"/>
  <c r="Q153" i="46"/>
  <c r="R153" i="46"/>
  <c r="S153" i="46"/>
  <c r="T153" i="46"/>
  <c r="U153" i="46"/>
  <c r="V153" i="46"/>
  <c r="W153" i="46"/>
  <c r="X153" i="46"/>
  <c r="P153" i="46"/>
  <c r="Q150" i="46"/>
  <c r="R150" i="46"/>
  <c r="S150" i="46"/>
  <c r="T150" i="46"/>
  <c r="U150" i="46"/>
  <c r="V150" i="46"/>
  <c r="W150" i="46"/>
  <c r="X150" i="46"/>
  <c r="P150" i="46"/>
  <c r="F209" i="46"/>
  <c r="G209" i="46"/>
  <c r="H209" i="46"/>
  <c r="I209" i="46"/>
  <c r="J209" i="46"/>
  <c r="K209" i="46"/>
  <c r="L209" i="46"/>
  <c r="M209" i="46"/>
  <c r="E209" i="46"/>
  <c r="F233" i="46"/>
  <c r="G233" i="46"/>
  <c r="H233" i="46"/>
  <c r="I233" i="46"/>
  <c r="J233" i="46"/>
  <c r="K233" i="46"/>
  <c r="L233" i="46"/>
  <c r="M233" i="46"/>
  <c r="E233" i="46"/>
  <c r="F219" i="46"/>
  <c r="G219" i="46"/>
  <c r="H219" i="46"/>
  <c r="I219" i="46"/>
  <c r="J219" i="46"/>
  <c r="K219" i="46"/>
  <c r="L219" i="46"/>
  <c r="M219" i="46"/>
  <c r="E219" i="46"/>
  <c r="F190" i="46"/>
  <c r="G190" i="46"/>
  <c r="H190" i="46"/>
  <c r="I190" i="46"/>
  <c r="J190" i="46"/>
  <c r="K190" i="46"/>
  <c r="L190" i="46"/>
  <c r="M190" i="46"/>
  <c r="E190" i="46"/>
  <c r="F187" i="46"/>
  <c r="G187" i="46"/>
  <c r="H187" i="46"/>
  <c r="I187" i="46"/>
  <c r="J187" i="46"/>
  <c r="K187" i="46"/>
  <c r="L187" i="46"/>
  <c r="M187" i="46"/>
  <c r="E187" i="46"/>
  <c r="F181" i="46"/>
  <c r="G181" i="46"/>
  <c r="H181" i="46"/>
  <c r="I181" i="46"/>
  <c r="J181" i="46"/>
  <c r="K181" i="46"/>
  <c r="L181" i="46"/>
  <c r="M181" i="46"/>
  <c r="E181" i="46"/>
  <c r="F178" i="46"/>
  <c r="G178" i="46"/>
  <c r="H178" i="46"/>
  <c r="I178" i="46"/>
  <c r="J178" i="46"/>
  <c r="K178" i="46"/>
  <c r="L178" i="46"/>
  <c r="M178" i="46"/>
  <c r="E178" i="46"/>
  <c r="F162" i="46"/>
  <c r="G162" i="46"/>
  <c r="H162" i="46"/>
  <c r="I162" i="46"/>
  <c r="J162" i="46"/>
  <c r="K162" i="46"/>
  <c r="L162" i="46"/>
  <c r="M162" i="46"/>
  <c r="F159" i="46"/>
  <c r="G159" i="46"/>
  <c r="H159" i="46"/>
  <c r="I159" i="46"/>
  <c r="J159" i="46"/>
  <c r="K159" i="46"/>
  <c r="L159" i="46"/>
  <c r="M159" i="46"/>
  <c r="E159" i="46"/>
  <c r="F156" i="46"/>
  <c r="G156" i="46"/>
  <c r="H156" i="46"/>
  <c r="I156" i="46"/>
  <c r="J156" i="46"/>
  <c r="K156" i="46"/>
  <c r="L156" i="46"/>
  <c r="M156" i="46"/>
  <c r="F153" i="46"/>
  <c r="G153" i="46"/>
  <c r="H153" i="46"/>
  <c r="I153" i="46"/>
  <c r="J153" i="46"/>
  <c r="K153" i="46"/>
  <c r="L153" i="46"/>
  <c r="M153" i="46"/>
  <c r="E153" i="46"/>
  <c r="F150" i="46"/>
  <c r="G150" i="46"/>
  <c r="H150" i="46"/>
  <c r="I150" i="46"/>
  <c r="J150" i="46"/>
  <c r="K150" i="46"/>
  <c r="L150" i="46"/>
  <c r="M150" i="46"/>
  <c r="Q35" i="46"/>
  <c r="R35" i="46"/>
  <c r="S35" i="46"/>
  <c r="T35" i="46"/>
  <c r="U35" i="46"/>
  <c r="V35" i="46"/>
  <c r="W35" i="46"/>
  <c r="X35" i="46"/>
  <c r="P35" i="46"/>
  <c r="Q32" i="46"/>
  <c r="R32" i="46"/>
  <c r="S32" i="46"/>
  <c r="T32" i="46"/>
  <c r="U32" i="46"/>
  <c r="V32" i="46"/>
  <c r="W32" i="46"/>
  <c r="X32" i="46"/>
  <c r="P32" i="46"/>
  <c r="Q106" i="46"/>
  <c r="R106" i="46"/>
  <c r="S106" i="46"/>
  <c r="T106" i="46"/>
  <c r="U106" i="46"/>
  <c r="V106" i="46"/>
  <c r="W106" i="46"/>
  <c r="X106" i="46"/>
  <c r="P106" i="46"/>
  <c r="Q54" i="46"/>
  <c r="R54" i="46"/>
  <c r="S54" i="46"/>
  <c r="T54" i="46"/>
  <c r="U54" i="46"/>
  <c r="V54" i="46"/>
  <c r="W54" i="46"/>
  <c r="X54" i="46"/>
  <c r="P54" i="46"/>
  <c r="Q51" i="46"/>
  <c r="R51" i="46"/>
  <c r="S51" i="46"/>
  <c r="T51" i="46"/>
  <c r="U51" i="46"/>
  <c r="V51" i="46"/>
  <c r="W51" i="46"/>
  <c r="X51" i="46"/>
  <c r="P51" i="46"/>
  <c r="F32" i="46"/>
  <c r="G32" i="46"/>
  <c r="H32" i="46"/>
  <c r="I32" i="46"/>
  <c r="J32" i="46"/>
  <c r="K32" i="46"/>
  <c r="L32" i="46"/>
  <c r="M32" i="46"/>
  <c r="E32" i="46"/>
  <c r="F35" i="46"/>
  <c r="G35" i="46"/>
  <c r="H35" i="46"/>
  <c r="I35" i="46"/>
  <c r="J35" i="46"/>
  <c r="K35" i="46"/>
  <c r="L35" i="46"/>
  <c r="M35" i="46"/>
  <c r="E35" i="46"/>
  <c r="F106" i="46"/>
  <c r="G106" i="46"/>
  <c r="H106" i="46"/>
  <c r="I106" i="46"/>
  <c r="J106" i="46"/>
  <c r="K106" i="46"/>
  <c r="L106" i="46"/>
  <c r="M106" i="46"/>
  <c r="E106" i="46"/>
  <c r="F54" i="46"/>
  <c r="G54" i="46"/>
  <c r="H54" i="46"/>
  <c r="I54" i="46"/>
  <c r="J54" i="46"/>
  <c r="K54" i="46"/>
  <c r="L54" i="46"/>
  <c r="M54" i="46"/>
  <c r="E54" i="46"/>
  <c r="F51" i="46"/>
  <c r="G51" i="46"/>
  <c r="H51" i="46"/>
  <c r="I51" i="46"/>
  <c r="J51" i="46"/>
  <c r="K51" i="46"/>
  <c r="L51" i="46"/>
  <c r="M51" i="46"/>
  <c r="E51" i="46"/>
  <c r="Q111" i="46"/>
  <c r="R111" i="46"/>
  <c r="S111" i="46"/>
  <c r="T111" i="46"/>
  <c r="U111" i="46"/>
  <c r="V111" i="46"/>
  <c r="W111" i="46"/>
  <c r="X111" i="46"/>
  <c r="P111" i="46"/>
  <c r="Q105" i="46"/>
  <c r="R105" i="46"/>
  <c r="S105" i="46"/>
  <c r="T105" i="46"/>
  <c r="U105" i="46"/>
  <c r="V105" i="46"/>
  <c r="W105" i="46"/>
  <c r="X105" i="46"/>
  <c r="P105" i="46"/>
  <c r="Q102" i="46"/>
  <c r="R102" i="46"/>
  <c r="S102" i="46"/>
  <c r="T102" i="46"/>
  <c r="U102" i="46"/>
  <c r="V102" i="46"/>
  <c r="W102" i="46"/>
  <c r="X102" i="46"/>
  <c r="P102" i="46"/>
  <c r="Q84" i="46"/>
  <c r="R84" i="46"/>
  <c r="S84" i="46"/>
  <c r="T84" i="46"/>
  <c r="U84" i="46"/>
  <c r="V84" i="46"/>
  <c r="W84" i="46"/>
  <c r="X84" i="46"/>
  <c r="P84" i="46"/>
  <c r="Q53" i="46"/>
  <c r="R53" i="46"/>
  <c r="S53" i="46"/>
  <c r="T53" i="46"/>
  <c r="U53" i="46"/>
  <c r="V53" i="46"/>
  <c r="W53" i="46"/>
  <c r="X53" i="46"/>
  <c r="P53" i="46"/>
  <c r="Q50" i="46"/>
  <c r="R50" i="46"/>
  <c r="S50" i="46"/>
  <c r="T50" i="46"/>
  <c r="U50" i="46"/>
  <c r="V50" i="46"/>
  <c r="W50" i="46"/>
  <c r="X50" i="46"/>
  <c r="P50" i="46"/>
  <c r="Q40" i="46"/>
  <c r="R40" i="46"/>
  <c r="S40" i="46"/>
  <c r="T40" i="46"/>
  <c r="U40" i="46"/>
  <c r="V40" i="46"/>
  <c r="W40" i="46"/>
  <c r="X40" i="46"/>
  <c r="P40" i="46"/>
  <c r="Q37" i="46"/>
  <c r="R37" i="46"/>
  <c r="S37" i="46"/>
  <c r="T37" i="46"/>
  <c r="U37" i="46"/>
  <c r="V37" i="46"/>
  <c r="W37" i="46"/>
  <c r="X37" i="46"/>
  <c r="P37" i="46"/>
  <c r="Q34" i="46"/>
  <c r="R34" i="46"/>
  <c r="S34" i="46"/>
  <c r="T34" i="46"/>
  <c r="U34" i="46"/>
  <c r="V34" i="46"/>
  <c r="W34" i="46"/>
  <c r="X34" i="46"/>
  <c r="P34" i="46"/>
  <c r="Q31" i="46"/>
  <c r="R31" i="46"/>
  <c r="S31" i="46"/>
  <c r="T31" i="46"/>
  <c r="U31" i="46"/>
  <c r="V31" i="46"/>
  <c r="W31" i="46"/>
  <c r="X31" i="46"/>
  <c r="P31" i="46"/>
  <c r="Q28" i="46"/>
  <c r="R28" i="46"/>
  <c r="S28" i="46"/>
  <c r="T28" i="46"/>
  <c r="U28" i="46"/>
  <c r="V28" i="46"/>
  <c r="W28" i="46"/>
  <c r="X28" i="46"/>
  <c r="P28" i="46"/>
  <c r="Q25" i="46"/>
  <c r="R25" i="46"/>
  <c r="S25" i="46"/>
  <c r="T25" i="46"/>
  <c r="U25" i="46"/>
  <c r="V25" i="46"/>
  <c r="W25" i="46"/>
  <c r="X25" i="46"/>
  <c r="P25" i="46"/>
  <c r="Q22" i="46"/>
  <c r="R22" i="46"/>
  <c r="S22" i="46"/>
  <c r="T22" i="46"/>
  <c r="U22" i="46"/>
  <c r="V22" i="46"/>
  <c r="W22" i="46"/>
  <c r="X22" i="46"/>
  <c r="P22" i="46"/>
  <c r="F111" i="46"/>
  <c r="G111" i="46"/>
  <c r="H111" i="46"/>
  <c r="I111" i="46"/>
  <c r="J111" i="46"/>
  <c r="K111" i="46"/>
  <c r="L111" i="46"/>
  <c r="M111" i="46"/>
  <c r="E111" i="46"/>
  <c r="F105" i="46"/>
  <c r="G105" i="46"/>
  <c r="H105" i="46"/>
  <c r="I105" i="46"/>
  <c r="J105" i="46"/>
  <c r="K105" i="46"/>
  <c r="L105" i="46"/>
  <c r="M105" i="46"/>
  <c r="E105" i="46"/>
  <c r="F102" i="46"/>
  <c r="G102" i="46"/>
  <c r="H102" i="46"/>
  <c r="I102" i="46"/>
  <c r="J102" i="46"/>
  <c r="K102" i="46"/>
  <c r="L102" i="46"/>
  <c r="M102" i="46"/>
  <c r="E102" i="46"/>
  <c r="F84" i="46"/>
  <c r="G84" i="46"/>
  <c r="H84" i="46"/>
  <c r="I84" i="46"/>
  <c r="J84" i="46"/>
  <c r="K84" i="46"/>
  <c r="L84" i="46"/>
  <c r="M84" i="46"/>
  <c r="E84" i="46"/>
  <c r="F53" i="46"/>
  <c r="G53" i="46"/>
  <c r="H53" i="46"/>
  <c r="I53" i="46"/>
  <c r="J53" i="46"/>
  <c r="K53" i="46"/>
  <c r="L53" i="46"/>
  <c r="M53" i="46"/>
  <c r="E53" i="46"/>
  <c r="F50" i="46"/>
  <c r="G50" i="46"/>
  <c r="H50" i="46"/>
  <c r="I50" i="46"/>
  <c r="J50" i="46"/>
  <c r="K50" i="46"/>
  <c r="L50" i="46"/>
  <c r="M50" i="46"/>
  <c r="E50" i="46"/>
  <c r="F37" i="46"/>
  <c r="G37" i="46"/>
  <c r="H37" i="46"/>
  <c r="I37" i="46"/>
  <c r="J37" i="46"/>
  <c r="K37" i="46"/>
  <c r="L37" i="46"/>
  <c r="M37" i="46"/>
  <c r="E37" i="46"/>
  <c r="F34" i="46"/>
  <c r="G34" i="46"/>
  <c r="H34" i="46"/>
  <c r="I34" i="46"/>
  <c r="J34" i="46"/>
  <c r="K34" i="46"/>
  <c r="L34" i="46"/>
  <c r="M34" i="46"/>
  <c r="E34" i="46"/>
  <c r="F31" i="46"/>
  <c r="G31" i="46"/>
  <c r="H31" i="46"/>
  <c r="I31" i="46"/>
  <c r="J31" i="46"/>
  <c r="K31" i="46"/>
  <c r="L31" i="46"/>
  <c r="M31" i="46"/>
  <c r="E31" i="46"/>
  <c r="F28" i="46"/>
  <c r="G28" i="46"/>
  <c r="H28" i="46"/>
  <c r="I28" i="46"/>
  <c r="J28" i="46"/>
  <c r="K28" i="46"/>
  <c r="L28" i="46"/>
  <c r="M28" i="46"/>
  <c r="E28" i="46"/>
  <c r="M25" i="46"/>
  <c r="L25" i="46"/>
  <c r="K25" i="46"/>
  <c r="J25" i="46"/>
  <c r="I25" i="46"/>
  <c r="H25" i="46"/>
  <c r="G25" i="46"/>
  <c r="F25" i="46"/>
  <c r="E25" i="46"/>
  <c r="H22" i="46"/>
  <c r="F22" i="46"/>
  <c r="G22" i="46"/>
  <c r="I22" i="46"/>
  <c r="J22" i="46"/>
  <c r="K22" i="46"/>
  <c r="L22" i="46"/>
  <c r="M22" i="46"/>
  <c r="E22" i="46"/>
  <c r="W255" i="46" l="1"/>
  <c r="S384" i="46"/>
  <c r="P513" i="46"/>
  <c r="R384" i="46"/>
  <c r="U513" i="46"/>
  <c r="V513" i="46"/>
  <c r="Q513" i="46"/>
  <c r="X513" i="46"/>
  <c r="Q384" i="46"/>
  <c r="T384" i="46"/>
  <c r="X384" i="46"/>
  <c r="P384" i="46"/>
  <c r="L384" i="46"/>
  <c r="V384" i="46"/>
  <c r="U384" i="46"/>
  <c r="K384" i="46"/>
  <c r="I384" i="46"/>
  <c r="L255" i="46"/>
  <c r="H384" i="46"/>
  <c r="S255" i="46"/>
  <c r="F384" i="46"/>
  <c r="J384" i="46"/>
  <c r="H255" i="46"/>
  <c r="M384" i="46"/>
  <c r="T255" i="46"/>
  <c r="R255" i="46"/>
  <c r="G255" i="46"/>
  <c r="G384" i="46"/>
  <c r="E384" i="46"/>
  <c r="Q255" i="46"/>
  <c r="E255" i="46"/>
  <c r="I255" i="46"/>
  <c r="V255" i="46"/>
  <c r="U255" i="46"/>
  <c r="X255" i="46"/>
  <c r="P255" i="46"/>
  <c r="M255" i="46"/>
  <c r="F255" i="46"/>
  <c r="K255" i="46"/>
  <c r="J255" i="46"/>
  <c r="P127" i="46"/>
  <c r="Q127" i="46"/>
  <c r="S127" i="46"/>
  <c r="W127" i="46"/>
  <c r="X127" i="46"/>
  <c r="E127" i="46"/>
  <c r="F127" i="46"/>
  <c r="G127" i="46"/>
  <c r="T127" i="46" l="1"/>
  <c r="R127" i="46"/>
  <c r="U127" i="46"/>
  <c r="V127" i="46"/>
  <c r="H127" i="46"/>
  <c r="D513" i="46"/>
  <c r="O384" i="46"/>
  <c r="G22" i="45"/>
  <c r="D22" i="45"/>
  <c r="I127" i="46" l="1"/>
  <c r="K23" i="45"/>
  <c r="C130" i="45"/>
  <c r="N620" i="79"/>
  <c r="N437" i="79"/>
  <c r="N254" i="79"/>
  <c r="N71" i="79"/>
  <c r="J127" i="46" l="1"/>
  <c r="F22" i="45"/>
  <c r="K127" i="46" l="1"/>
  <c r="Q51" i="43"/>
  <c r="M127" i="46" l="1"/>
  <c r="L127" i="46"/>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16"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E23" i="45" l="1"/>
  <c r="F23" i="45"/>
  <c r="Z138" i="46"/>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H22" i="45"/>
  <c r="I22" i="45"/>
  <c r="J22" i="45"/>
  <c r="K22" i="45"/>
  <c r="L22" i="45"/>
  <c r="M22" i="45"/>
  <c r="N22" i="45"/>
  <c r="D64" i="45"/>
  <c r="D57" i="45"/>
  <c r="D50" i="45"/>
  <c r="D43" i="45"/>
  <c r="D36" i="45"/>
  <c r="D29" i="45"/>
  <c r="O1110" i="79"/>
  <c r="D1110" i="79"/>
  <c r="O927" i="79"/>
  <c r="D927" i="79"/>
  <c r="O744" i="79"/>
  <c r="D744" i="79"/>
  <c r="O561" i="79"/>
  <c r="D561" i="79"/>
  <c r="O378" i="79"/>
  <c r="D378" i="79"/>
  <c r="J30" i="45" l="1"/>
  <c r="AL378" i="79"/>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D195" i="79" l="1"/>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O513"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D46"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D195" i="79" s="1"/>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AD513" i="46" s="1"/>
  <c r="Z407" i="46"/>
  <c r="Z513" i="46" s="1"/>
  <c r="AC406" i="46"/>
  <c r="AD277" i="46"/>
  <c r="AD406" i="46"/>
  <c r="Z148" i="46"/>
  <c r="D43" i="44"/>
  <c r="G43" i="44"/>
  <c r="G53" i="44" s="1"/>
  <c r="I123" i="45"/>
  <c r="E123" i="45"/>
  <c r="AD21" i="46"/>
  <c r="Z21" i="46"/>
  <c r="Z127" i="46" s="1"/>
  <c r="AC149" i="46"/>
  <c r="AC255" i="46" s="1"/>
  <c r="AD278" i="46"/>
  <c r="AD384" i="46" s="1"/>
  <c r="Z278" i="46"/>
  <c r="Z384" i="46" s="1"/>
  <c r="AB277" i="46"/>
  <c r="Y406" i="46"/>
  <c r="AC407" i="46"/>
  <c r="Y148" i="46"/>
  <c r="AC21" i="46"/>
  <c r="Y149" i="46"/>
  <c r="Y255" i="46" s="1"/>
  <c r="AB149" i="46"/>
  <c r="AB255" i="46" s="1"/>
  <c r="AE277" i="46"/>
  <c r="AA277" i="46"/>
  <c r="D53" i="44" l="1"/>
  <c r="AD212" i="79"/>
  <c r="AD208" i="79"/>
  <c r="AD211" i="79"/>
  <c r="AD210" i="79"/>
  <c r="AD209" i="79"/>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4" i="44"/>
  <c r="D45" i="44"/>
  <c r="G45" i="44"/>
  <c r="G44" i="44"/>
  <c r="G46" i="44" s="1"/>
  <c r="H45" i="44"/>
  <c r="H44" i="44"/>
  <c r="H46" i="44" s="1"/>
  <c r="E44" i="44"/>
  <c r="E46" i="44" s="1"/>
  <c r="E45" i="44"/>
  <c r="F45" i="44"/>
  <c r="F44" i="44"/>
  <c r="F46" i="44" s="1"/>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C209" i="79"/>
  <c r="AC212" i="79"/>
  <c r="AC208" i="79"/>
  <c r="AC210" i="79"/>
  <c r="AC195" i="79"/>
  <c r="AC211" i="79"/>
  <c r="AC761" i="79"/>
  <c r="AC744" i="79"/>
  <c r="AC760" i="79"/>
  <c r="AE211" i="79"/>
  <c r="AE195" i="79"/>
  <c r="AE208" i="79"/>
  <c r="AE209" i="79"/>
  <c r="AE210" i="79"/>
  <c r="AE212" i="79"/>
  <c r="AE760" i="79"/>
  <c r="AE761" i="79"/>
  <c r="AE744" i="79"/>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O127" i="46"/>
  <c r="D127" i="46"/>
  <c r="D122" i="45" l="1"/>
  <c r="E122" i="45"/>
  <c r="F122" i="45"/>
  <c r="G122" i="45"/>
  <c r="H122" i="45"/>
  <c r="I122" i="45"/>
  <c r="C122" i="45"/>
  <c r="O17" i="45" l="1"/>
  <c r="N17" i="45"/>
  <c r="M17" i="45"/>
  <c r="L17" i="45"/>
  <c r="N60" i="46"/>
  <c r="N57" i="46"/>
  <c r="AB135" i="46" l="1"/>
  <c r="AD127" i="46"/>
  <c r="AD141" i="46"/>
  <c r="AA127" i="46"/>
  <c r="AD138" i="46"/>
  <c r="AD136" i="46"/>
  <c r="AD140" i="46"/>
  <c r="AD143" i="46"/>
  <c r="AD137" i="46"/>
  <c r="AD142" i="46"/>
  <c r="AD135" i="46"/>
  <c r="AD139"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E17" i="45"/>
  <c r="E30" i="45" l="1"/>
  <c r="D124" i="45" s="1"/>
  <c r="I128" i="45"/>
  <c r="C124" i="45"/>
  <c r="E86" i="45"/>
  <c r="E100" i="45"/>
  <c r="N124" i="45" s="1"/>
  <c r="E72" i="45"/>
  <c r="E107" i="45"/>
  <c r="O124" i="45" s="1"/>
  <c r="E114" i="45"/>
  <c r="P124" i="45" s="1"/>
  <c r="E79" i="45"/>
  <c r="E93" i="45"/>
  <c r="M124" i="45" s="1"/>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C133" i="45"/>
  <c r="Y1113" i="79" s="1"/>
  <c r="Y1117"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3" i="43" s="1"/>
  <c r="I129" i="45"/>
  <c r="K124" i="45"/>
  <c r="AG130" i="46" s="1"/>
  <c r="AG131" i="46" s="1"/>
  <c r="L53" i="43" s="1"/>
  <c r="G128" i="45"/>
  <c r="E128" i="45"/>
  <c r="AE198" i="79" s="1"/>
  <c r="AE202" i="79" s="1"/>
  <c r="D129" i="45"/>
  <c r="H128" i="45"/>
  <c r="F130" i="45"/>
  <c r="C132" i="45"/>
  <c r="M130" i="45"/>
  <c r="L125" i="45"/>
  <c r="AH258" i="46" s="1"/>
  <c r="L128" i="45"/>
  <c r="AI516" i="46"/>
  <c r="M127" i="45"/>
  <c r="K129" i="45"/>
  <c r="K130" i="45"/>
  <c r="J129" i="45"/>
  <c r="AH516" i="46"/>
  <c r="L127" i="45"/>
  <c r="L126" i="45"/>
  <c r="AI387" i="46" s="1"/>
  <c r="AI389" i="46" s="1"/>
  <c r="F129" i="45"/>
  <c r="H129" i="45"/>
  <c r="D130" i="45"/>
  <c r="I130" i="45"/>
  <c r="J130" i="45"/>
  <c r="J126" i="45"/>
  <c r="AF387" i="46" s="1"/>
  <c r="AH130" i="46"/>
  <c r="AH131" i="46" s="1"/>
  <c r="M53" i="43" s="1"/>
  <c r="L124" i="45"/>
  <c r="D128" i="45"/>
  <c r="Y198" i="79"/>
  <c r="Y203" i="79" s="1"/>
  <c r="AI130" i="46"/>
  <c r="AI131" i="46" s="1"/>
  <c r="N53" i="43" s="1"/>
  <c r="AJ130" i="46"/>
  <c r="AJ131" i="46" s="1"/>
  <c r="O53" i="43" s="1"/>
  <c r="AJ387" i="46"/>
  <c r="AJ389" i="46" s="1"/>
  <c r="AI258" i="46"/>
  <c r="AI260" i="46" s="1"/>
  <c r="AJ258" i="46"/>
  <c r="AJ260" i="46" s="1"/>
  <c r="Y128" i="46"/>
  <c r="AL387" i="46"/>
  <c r="AL389" i="46" s="1"/>
  <c r="AL258" i="46"/>
  <c r="AK258" i="46"/>
  <c r="AK516" i="46"/>
  <c r="AK520" i="46" s="1"/>
  <c r="AL516" i="46"/>
  <c r="AL520" i="46" s="1"/>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Y520" i="46" s="1"/>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D522" i="46" l="1"/>
  <c r="AI517" i="46"/>
  <c r="AI520" i="46"/>
  <c r="AF518" i="46"/>
  <c r="AF520" i="46"/>
  <c r="AH518" i="46"/>
  <c r="AH520" i="46"/>
  <c r="AK564" i="79"/>
  <c r="AK565" i="79" s="1"/>
  <c r="AJ564" i="79"/>
  <c r="AJ570" i="79" s="1"/>
  <c r="AA198" i="79"/>
  <c r="AA199" i="79" s="1"/>
  <c r="AB198" i="79"/>
  <c r="AB202" i="79" s="1"/>
  <c r="AJ381" i="79"/>
  <c r="AJ384" i="79" s="1"/>
  <c r="AH564" i="79"/>
  <c r="AH568" i="79" s="1"/>
  <c r="AL381" i="79"/>
  <c r="AL387" i="79" s="1"/>
  <c r="AC198" i="79"/>
  <c r="AC201" i="79" s="1"/>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Z202" i="79" s="1"/>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Y202" i="79"/>
  <c r="Y200" i="79"/>
  <c r="Y201" i="79"/>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Y260" i="46"/>
  <c r="AC262" i="46"/>
  <c r="H57" i="43" s="1"/>
  <c r="AC390" i="46"/>
  <c r="Y517" i="46"/>
  <c r="Y522" i="46"/>
  <c r="D63" i="43" s="1"/>
  <c r="AD390" i="46"/>
  <c r="Z517" i="46"/>
  <c r="Z522" i="46"/>
  <c r="E63" i="43" s="1"/>
  <c r="I63" i="43"/>
  <c r="AD517" i="46"/>
  <c r="AB522" i="46"/>
  <c r="G63" i="43" s="1"/>
  <c r="AB517" i="46"/>
  <c r="AA522" i="46"/>
  <c r="F63" i="43" s="1"/>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AA392" i="46"/>
  <c r="F60" i="43" s="1"/>
  <c r="AB392" i="46"/>
  <c r="G60" i="43" s="1"/>
  <c r="AB262" i="46"/>
  <c r="G57" i="43" s="1"/>
  <c r="AA260" i="46"/>
  <c r="AA261" i="46" s="1"/>
  <c r="F56" i="43" s="1"/>
  <c r="AA262" i="46"/>
  <c r="F57" i="43" s="1"/>
  <c r="Y262" i="46"/>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131" i="46"/>
  <c r="Y392" i="46"/>
  <c r="Y390" i="46"/>
  <c r="Y199" i="79"/>
  <c r="Z262" i="46"/>
  <c r="E57" i="43" s="1"/>
  <c r="Z260" i="46"/>
  <c r="Z259" i="46"/>
  <c r="Z392" i="46"/>
  <c r="E60" i="43" s="1"/>
  <c r="Z390" i="46"/>
  <c r="Z388" i="46"/>
  <c r="AC131" i="46"/>
  <c r="H53" i="43" s="1"/>
  <c r="AA131" i="46"/>
  <c r="F53" i="43" s="1"/>
  <c r="AB131" i="46"/>
  <c r="G53" i="43" s="1"/>
  <c r="Z131" i="46"/>
  <c r="Z132" i="46"/>
  <c r="E54" i="43" s="1"/>
  <c r="I53" i="43"/>
  <c r="AK571" i="79" l="1"/>
  <c r="AK569" i="79"/>
  <c r="AK567" i="79"/>
  <c r="AK570" i="79"/>
  <c r="AK566" i="79"/>
  <c r="AK568" i="79"/>
  <c r="AD201" i="79"/>
  <c r="AD203" i="79"/>
  <c r="AK573" i="79"/>
  <c r="P72" i="43" s="1"/>
  <c r="Y521" i="46"/>
  <c r="AD568" i="79"/>
  <c r="AH569" i="79"/>
  <c r="AL569" i="79"/>
  <c r="AD565" i="79"/>
  <c r="AI569" i="79"/>
  <c r="R18" i="47"/>
  <c r="R17" i="47"/>
  <c r="R20" i="47"/>
  <c r="R21" i="47"/>
  <c r="R16" i="47"/>
  <c r="AE389" i="79"/>
  <c r="J69" i="43" s="1"/>
  <c r="R22" i="47"/>
  <c r="AB200" i="79"/>
  <c r="AD383" i="79"/>
  <c r="AC202" i="79"/>
  <c r="AG570" i="79"/>
  <c r="AA566" i="79"/>
  <c r="AG569" i="79"/>
  <c r="AH565" i="79"/>
  <c r="AA568" i="79"/>
  <c r="AL566" i="79"/>
  <c r="AC205" i="79"/>
  <c r="H66" i="43" s="1"/>
  <c r="Z386" i="79"/>
  <c r="AC200" i="79"/>
  <c r="AD382" i="79"/>
  <c r="AB203" i="79"/>
  <c r="AD384" i="79"/>
  <c r="AL573" i="79"/>
  <c r="Q72" i="43" s="1"/>
  <c r="AL565" i="79"/>
  <c r="AB205" i="79"/>
  <c r="G66" i="43" s="1"/>
  <c r="AD389" i="79"/>
  <c r="I69" i="43" s="1"/>
  <c r="Z383" i="79"/>
  <c r="AB201" i="79"/>
  <c r="AL567" i="79"/>
  <c r="Z387" i="79"/>
  <c r="AB199" i="79"/>
  <c r="AB385" i="79"/>
  <c r="AK203" i="79"/>
  <c r="AA200" i="79"/>
  <c r="AA205" i="79"/>
  <c r="F66" i="43" s="1"/>
  <c r="AE385" i="79"/>
  <c r="AB387" i="79"/>
  <c r="AB386" i="79"/>
  <c r="AA203" i="79"/>
  <c r="AB389" i="79"/>
  <c r="G69" i="43" s="1"/>
  <c r="AI567" i="79"/>
  <c r="AI570" i="79"/>
  <c r="AK202" i="79"/>
  <c r="AI566" i="79"/>
  <c r="AA202" i="79"/>
  <c r="R19" i="47"/>
  <c r="R24" i="47"/>
  <c r="R25" i="47"/>
  <c r="R23" i="47"/>
  <c r="R15" i="47"/>
  <c r="AG573" i="79"/>
  <c r="L72" i="43" s="1"/>
  <c r="AB383" i="79"/>
  <c r="AA565" i="79"/>
  <c r="AG571" i="79"/>
  <c r="AA20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Z199" i="79"/>
  <c r="AG382" i="79"/>
  <c r="AH384" i="79"/>
  <c r="AB568" i="79"/>
  <c r="AH383" i="79"/>
  <c r="AF570" i="79"/>
  <c r="Z201" i="79"/>
  <c r="AF566" i="79"/>
  <c r="AL382" i="79"/>
  <c r="AJ389" i="79"/>
  <c r="O69" i="43" s="1"/>
  <c r="Z200" i="79"/>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203"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Y204" i="79"/>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A391" i="46"/>
  <c r="F59" i="43" s="1"/>
  <c r="K45" i="47" s="1"/>
  <c r="AL521" i="46"/>
  <c r="Q62" i="43" s="1"/>
  <c r="AM522" i="46"/>
  <c r="F103" i="43" s="1"/>
  <c r="AC391" i="46"/>
  <c r="H59" i="43" s="1"/>
  <c r="M45" i="47" s="1"/>
  <c r="AE521" i="46"/>
  <c r="J62" i="43" s="1"/>
  <c r="AD391" i="46"/>
  <c r="N51" i="47" s="1"/>
  <c r="AB521" i="46"/>
  <c r="G62" i="43" s="1"/>
  <c r="AD521" i="46"/>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AK572" i="79" l="1"/>
  <c r="P71" i="43" s="1"/>
  <c r="AK391" i="46"/>
  <c r="P59" i="43" s="1"/>
  <c r="D102" i="43"/>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204" i="79"/>
  <c r="H65" i="43" s="1"/>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U83" i="47" l="1"/>
  <c r="E28" i="43"/>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3" i="43"/>
  <c r="P104" i="47"/>
  <c r="P117" i="47" s="1"/>
  <c r="P119" i="47" s="1"/>
  <c r="P132" i="47" s="1"/>
  <c r="P134" i="47" s="1"/>
  <c r="P147" i="47" s="1"/>
  <c r="P149" i="47" s="1"/>
  <c r="P162" i="47" s="1"/>
  <c r="K83" i="43"/>
  <c r="R104" i="47"/>
  <c r="R117" i="47" s="1"/>
  <c r="R119" i="47" s="1"/>
  <c r="R132" i="47" s="1"/>
  <c r="R134" i="47" s="1"/>
  <c r="R147" i="47" s="1"/>
  <c r="R149" i="47" s="1"/>
  <c r="R162" i="47" s="1"/>
  <c r="M83" i="43"/>
  <c r="Q104" i="47"/>
  <c r="Q117" i="47" s="1"/>
  <c r="Q119" i="47" s="1"/>
  <c r="Q132" i="47" s="1"/>
  <c r="Q134" i="47" s="1"/>
  <c r="Q147" i="47" s="1"/>
  <c r="Q149" i="47" s="1"/>
  <c r="Q162" i="47" s="1"/>
  <c r="L83" i="43"/>
  <c r="L84" i="43" s="1"/>
  <c r="S104" i="47"/>
  <c r="S117" i="47" s="1"/>
  <c r="S119" i="47" s="1"/>
  <c r="S132" i="47" s="1"/>
  <c r="S134" i="47" s="1"/>
  <c r="S147" i="47" s="1"/>
  <c r="S149" i="47" s="1"/>
  <c r="S162" i="47" s="1"/>
  <c r="N83" i="43"/>
  <c r="N84" i="43" s="1"/>
  <c r="T104" i="47"/>
  <c r="T117" i="47" s="1"/>
  <c r="T119" i="47" s="1"/>
  <c r="T132" i="47" s="1"/>
  <c r="T134" i="47" s="1"/>
  <c r="T147" i="47" s="1"/>
  <c r="T149" i="47" s="1"/>
  <c r="T162" i="47" s="1"/>
  <c r="O83" i="43"/>
  <c r="O84" i="43" s="1"/>
  <c r="U104" i="47"/>
  <c r="U117" i="47" s="1"/>
  <c r="U119" i="47" s="1"/>
  <c r="U132" i="47" s="1"/>
  <c r="U134" i="47" s="1"/>
  <c r="U147" i="47" s="1"/>
  <c r="U149" i="47" s="1"/>
  <c r="U162" i="47" s="1"/>
  <c r="P83" i="43"/>
  <c r="P84" i="43" s="1"/>
  <c r="W29" i="47"/>
  <c r="C105" i="43"/>
  <c r="M72" i="47"/>
  <c r="M74" i="47" s="1"/>
  <c r="M87" i="47" s="1"/>
  <c r="M89" i="47" s="1"/>
  <c r="M102" i="47" s="1"/>
  <c r="I72" i="47"/>
  <c r="I74" i="47" s="1"/>
  <c r="I87" i="47" s="1"/>
  <c r="I89" i="47" s="1"/>
  <c r="J72" i="47"/>
  <c r="J74" i="47" s="1"/>
  <c r="J87" i="47" s="1"/>
  <c r="J89" i="47" s="1"/>
  <c r="J102" i="47" s="1"/>
  <c r="N72" i="47"/>
  <c r="N74" i="47" s="1"/>
  <c r="N87" i="47" s="1"/>
  <c r="N89" i="47" s="1"/>
  <c r="N102" i="47" s="1"/>
  <c r="O72" i="47"/>
  <c r="O74" i="47" s="1"/>
  <c r="O87" i="47" s="1"/>
  <c r="O89" i="47" s="1"/>
  <c r="O102" i="47" s="1"/>
  <c r="L44" i="47"/>
  <c r="L57" i="47" s="1"/>
  <c r="L59" i="47" s="1"/>
  <c r="F37" i="43" l="1"/>
  <c r="G37" i="43" s="1"/>
  <c r="M84" i="43"/>
  <c r="F35" i="43"/>
  <c r="G35" i="43" s="1"/>
  <c r="K84" i="43"/>
  <c r="F41" i="43"/>
  <c r="G41" i="43" s="1"/>
  <c r="Q84" i="43"/>
  <c r="F40" i="43"/>
  <c r="G40" i="43" s="1"/>
  <c r="F38" i="43"/>
  <c r="G38" i="43" s="1"/>
  <c r="O104" i="47"/>
  <c r="O117" i="47" s="1"/>
  <c r="O119" i="47" s="1"/>
  <c r="O132" i="47" s="1"/>
  <c r="O134" i="47" s="1"/>
  <c r="O147" i="47" s="1"/>
  <c r="O149" i="47" s="1"/>
  <c r="O162" i="47" s="1"/>
  <c r="J83" i="43"/>
  <c r="J84" i="43" s="1"/>
  <c r="J104" i="47"/>
  <c r="J117" i="47" s="1"/>
  <c r="F39" i="43"/>
  <c r="G39" i="43" s="1"/>
  <c r="F36" i="43"/>
  <c r="G36" i="43" s="1"/>
  <c r="M104" i="47"/>
  <c r="M117" i="47" s="1"/>
  <c r="N104" i="47"/>
  <c r="N117" i="47" s="1"/>
  <c r="L72" i="47"/>
  <c r="L74" i="47" s="1"/>
  <c r="L87" i="47" s="1"/>
  <c r="L89" i="47" s="1"/>
  <c r="L102" i="47" s="1"/>
  <c r="I102" i="47"/>
  <c r="N119" i="47" l="1"/>
  <c r="N132" i="47" s="1"/>
  <c r="N134" i="47" s="1"/>
  <c r="N147" i="47" s="1"/>
  <c r="N149" i="47" s="1"/>
  <c r="N162" i="47" s="1"/>
  <c r="I83" i="43"/>
  <c r="M119" i="47"/>
  <c r="M132" i="47" s="1"/>
  <c r="M134" i="47" s="1"/>
  <c r="M147" i="47" s="1"/>
  <c r="M149" i="47" s="1"/>
  <c r="M162" i="47" s="1"/>
  <c r="H83" i="43"/>
  <c r="F32" i="43" s="1"/>
  <c r="G32" i="43" s="1"/>
  <c r="J119" i="47"/>
  <c r="J132" i="47" s="1"/>
  <c r="J134" i="47" s="1"/>
  <c r="J147" i="47" s="1"/>
  <c r="J149" i="47" s="1"/>
  <c r="J162" i="47" s="1"/>
  <c r="E83" i="43"/>
  <c r="F29" i="43" s="1"/>
  <c r="G29" i="43" s="1"/>
  <c r="L104" i="47"/>
  <c r="L117" i="47" s="1"/>
  <c r="I104" i="47"/>
  <c r="F34" i="43"/>
  <c r="G34" i="43" s="1"/>
  <c r="I84" i="43" l="1"/>
  <c r="F33" i="43"/>
  <c r="G33" i="43" s="1"/>
  <c r="H84" i="43"/>
  <c r="E84" i="43"/>
  <c r="I117" i="47"/>
  <c r="D83" i="43" s="1"/>
  <c r="D84" i="43" s="1"/>
  <c r="L119" i="47"/>
  <c r="L132" i="47" s="1"/>
  <c r="L134" i="47" s="1"/>
  <c r="L147" i="47" s="1"/>
  <c r="L149" i="47" s="1"/>
  <c r="L162" i="47" s="1"/>
  <c r="G83" i="43"/>
  <c r="G84" i="43" s="1"/>
  <c r="W42" i="47"/>
  <c r="D104" i="43" s="1"/>
  <c r="K42" i="47"/>
  <c r="F31" i="43" l="1"/>
  <c r="G31" i="43" s="1"/>
  <c r="F28" i="43"/>
  <c r="G28" i="43" s="1"/>
  <c r="I119" i="47"/>
  <c r="I132" i="47" s="1"/>
  <c r="I134" i="47" s="1"/>
  <c r="I147" i="47" s="1"/>
  <c r="I149" i="47" s="1"/>
  <c r="I162" i="47" s="1"/>
  <c r="D105"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F83" i="43"/>
  <c r="R83" i="43" s="1"/>
  <c r="R84" i="43" s="1"/>
  <c r="W89" i="47"/>
  <c r="W102" i="47" s="1"/>
  <c r="G104" i="43"/>
  <c r="F30" i="43" l="1"/>
  <c r="F42" i="43" s="1"/>
  <c r="F84" i="43"/>
  <c r="H20" i="43"/>
  <c r="H21" i="43" s="1"/>
  <c r="G105" i="43"/>
  <c r="W104" i="47"/>
  <c r="W117" i="47" s="1"/>
  <c r="H104" i="43"/>
  <c r="H105" i="43" s="1"/>
  <c r="G30" i="43" l="1"/>
  <c r="G42" i="43" s="1"/>
  <c r="W119" i="47"/>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<sst xmlns="http://schemas.openxmlformats.org/spreadsheetml/2006/main" count="4888" uniqueCount="773">
  <si>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</si>
  <si>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</si>
  <si>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</si>
  <si>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</si>
  <si>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</si>
  <si>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</si>
  <si>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</si>
  <si>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</si>
  <si>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</si>
  <si>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</si>
  <si>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</si>
  <si>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</si>
  <si>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</si>
  <si>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</si>
  <si>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</si>
  <si>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</si>
  <si>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</si>
  <si>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</si>
  <si>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</si>
  <si>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</si>
  <si>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</si>
  <si>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</si>
  <si>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</si>
  <si>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</si>
  <si>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</si>
  <si>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</si>
  <si>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</si>
  <si>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</si>
  <si>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</si>
  <si>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</si>
  <si>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</si>
  <si>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</si>
  <si>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</si>
  <si>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</si>
  <si>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</si>
  <si>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</si>
  <si>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</si>
  <si>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</si>
  <si>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</si>
  <si>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</si>
  <si>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</si>
  <si>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</si>
  <si>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</si>
  <si>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</si>
  <si>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</si>
  <si>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</si>
  <si>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</si>
  <si>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</si>
  <si>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</si>
  <si>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</si>
  <si>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</si>
  <si>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</si>
  <si>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</si>
  <si>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</si>
  <si>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</si>
  <si>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</si>
  <si>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</si>
  <si>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</si>
  <si>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</si>
  <si>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</si>
  <si>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</si>
  <si>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</si>
  <si>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</si>
  <si>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</si>
  <si>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</si>
  <si>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</si>
  <si>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</si>
  <si>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</si>
  <si>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</si>
  <si>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</si>
  <si>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</si>
  <si>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</si>
  <si>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</si>
  <si>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</si>
  <si>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</si>
  <si>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</si>
  <si>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</si>
  <si>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</si>
  <si>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</si>
  <si>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</si>
  <si>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</si>
  <si>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</si>
  <si>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</si>
  <si>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</si>
  <si>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</si>
  <si>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</si>
  <si>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</si>
  <si>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</si>
  <si>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</si>
  <si>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</si>
  <si>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</si>
  <si>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</si>
  <si>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</si>
  <si>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</si>
  <si>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</si>
  <si>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</si>
  <si>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</si>
  <si>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</si>
  <si>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</si>
  <si>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</si>
  <si>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</si>
  <si>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</si>
  <si>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</si>
  <si>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</si>
  <si>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</si>
  <si>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</si>
  <si>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</si>
  <si>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</si>
  <si>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</si>
  <si>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</si>
  <si>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</si>
  <si>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</si>
  <si>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</si>
  <si>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</si>
  <si>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</si>
  <si>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</si>
  <si>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</si>
  <si>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</si>
  <si>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</si>
  <si>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</si>
  <si>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</si>
  <si>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</si>
  <si>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</si>
  <si>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</si>
  <si>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</si>
  <si>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</si>
  <si>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</si>
  <si>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</si>
  <si>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</si>
  <si>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</si>
  <si>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</si>
  <si>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</si>
  <si>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</si>
  <si>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</si>
  <si>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</si>
  <si>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</si>
  <si>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</si>
  <si>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</si>
  <si>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</si>
  <si>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</si>
  <si>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</si>
  <si>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</si>
  <si>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</si>
  <si>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</si>
  <si>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</si>
  <si>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</si>
  <si>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</si>
  <si>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</si>
  <si>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</si>
  <si>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</si>
  <si>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</si>
  <si>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</si>
  <si>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</si>
  <si>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</si>
  <si>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</si>
  <si>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</si>
  <si>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</si>
  <si>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</si>
  <si>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</si>
  <si>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</si>
  <si>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</si>
  <si>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</si>
  <si>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</si>
  <si>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</si>
  <si>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</si>
  <si>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</si>
  <si>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</si>
  <si>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</si>
  <si>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</si>
  <si>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</si>
  <si>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</si>
  <si>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</si>
  <si>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</si>
  <si>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</si>
  <si>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</si>
  <si>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</si>
  <si>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</si>
  <si>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</si>
  <si>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</si>
  <si>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</si>
  <si>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</si>
  <si>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</si>
  <si>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</si>
  <si>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</si>
  <si>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</si>
  <si>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</si>
  <si>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</si>
  <si>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</si>
  <si>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</si>
  <si>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</si>
  <si>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</si>
  <si>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</si>
  <si>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</si>
  <si>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</si>
  <si>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</si>
  <si>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</si>
  <si>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</si>
  <si>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</si>
  <si>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</si>
  <si>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</si>
  <si>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</si>
  <si>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</si>
  <si>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</si>
  <si>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</si>
  <si>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</si>
  <si>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</si>
  <si>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</si>
  <si>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</si>
  <si>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</si>
  <si>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</si>
  <si>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</si>
  <si>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</si>
  <si>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</si>
  <si>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</si>
  <si>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</si>
  <si>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</si>
  <si>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</si>
  <si>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</si>
  <si>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</si>
  <si>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</si>
  <si>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</si>
  <si>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</si>
  <si>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</si>
  <si>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</si>
  <si>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</si>
  <si>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</si>
  <si>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</si>
  <si>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</si>
  <si>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</si>
  <si>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</si>
  <si>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</si>
  <si>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</si>
  <si>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</si>
  <si>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</si>
  <si>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</si>
  <si>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</si>
  <si>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</si>
  <si>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</si>
  <si>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</si>
  <si>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</si>
  <si>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</si>
  <si>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</si>
  <si>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</si>
  <si>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</si>
  <si>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</si>
  <si>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</si>
  <si>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</si>
  <si>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</si>
  <si>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</si>
  <si>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</si>
  <si>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</si>
  <si>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</si>
  <si>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</si>
  <si>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</si>
  <si>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</si>
  <si>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</si>
  <si>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</si>
  <si>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</si>
  <si>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</si>
  <si>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</si>
  <si>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</si>
  <si>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</si>
  <si>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</si>
  <si>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</si>
  <si>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</si>
  <si>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</si>
  <si>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</si>
  <si>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</si>
  <si>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</si>
  <si>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</si>
  <si>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</si>
  <si>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</si>
  <si>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</si>
  <si>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</si>
  <si>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</si>
  <si>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</si>
  <si>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</si>
  <si>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</si>
  <si>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</si>
  <si>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</si>
  <si>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</si>
  <si>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</si>
  <si>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</si>
  <si>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</si>
  <si>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</si>
  <si>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</si>
  <si>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</si>
  <si>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</si>
  <si>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</si>
  <si>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</si>
  <si>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</si>
  <si>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</si>
  <si>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</si>
  <si>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</si>
  <si>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</si>
  <si>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</si>
  <si>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</si>
  <si>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</si>
  <si>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</si>
  <si>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</si>
  <si>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</si>
  <si>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</si>
  <si>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</si>
  <si>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</si>
  <si>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</si>
  <si>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</si>
  <si>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</si>
  <si>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</si>
  <si>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</si>
  <si>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</si>
  <si>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</si>
  <si>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</si>
  <si>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</si>
  <si>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</si>
  <si>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</si>
  <si>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</si>
  <si>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</si>
  <si>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</si>
  <si>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</si>
  <si>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</si>
  <si>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</si>
  <si>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</si>
  <si>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</si>
  <si>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</si>
  <si>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</si>
  <si>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</si>
  <si>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</si>
  <si>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</si>
  <si>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</si>
  <si>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</si>
  <si>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</si>
  <si>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</si>
  <si>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</si>
  <si>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</si>
  <si>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</si>
  <si>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</si>
  <si>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</si>
  <si>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</si>
  <si>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</si>
  <si>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</si>
  <si>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</si>
  <si>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</si>
  <si>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</si>
  <si>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</si>
  <si>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</si>
  <si>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</si>
  <si>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</si>
  <si>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</si>
  <si>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</si>
  <si>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</si>
  <si>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</si>
  <si>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</si>
  <si>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</si>
  <si>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</si>
  <si>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</si>
  <si>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</si>
  <si>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</si>
  <si>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</si>
  <si>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</si>
  <si>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</si>
  <si>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</si>
  <si>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</si>
  <si>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</si>
  <si>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</si>
  <si>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</si>
  <si>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</si>
  <si>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</si>
  <si>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</si>
  <si>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</si>
  <si>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</si>
  <si>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</si>
  <si>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</si>
  <si>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</si>
  <si>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</si>
  <si>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</si>
  <si>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</si>
  <si>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</si>
  <si>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</si>
  <si>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</si>
  <si>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</si>
  <si>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</si>
  <si>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</si>
  <si>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</si>
  <si>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</si>
  <si>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</si>
  <si>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</si>
  <si>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</si>
  <si>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</si>
  <si>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</si>
  <si>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</si>
  <si>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</si>
  <si>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</si>
  <si>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</si>
  <si>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</si>
  <si>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</si>
  <si>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</si>
  <si>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</si>
  <si>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</si>
  <si>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</si>
  <si>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</si>
  <si>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</si>
  <si>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</si>
  <si>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</si>
  <si>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</si>
  <si>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</si>
  <si>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</si>
  <si>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</si>
  <si>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</si>
  <si>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</si>
  <si>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</si>
  <si>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</si>
  <si>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</si>
  <si>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</si>
  <si>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</si>
  <si>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</si>
  <si>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</si>
  <si>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</si>
  <si>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</si>
  <si>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</si>
  <si>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</si>
  <si>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</si>
  <si>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</si>
  <si>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</si>
  <si>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</si>
  <si>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</si>
  <si>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</si>
  <si>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</si>
  <si>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</si>
  <si>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</si>
  <si>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</si>
  <si>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</si>
  <si>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</si>
  <si>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</si>
  <si>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</si>
  <si>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</si>
  <si>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</si>
  <si>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</si>
  <si>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</si>
  <si>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</si>
  <si>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</si>
  <si>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</si>
  <si>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</si>
  <si>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</si>
  <si>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</si>
  <si>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</si>
  <si>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</si>
  <si>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</si>
  <si>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</si>
  <si>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</si>
  <si>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</si>
  <si>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</si>
  <si>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</si>
  <si>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</si>
  <si>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</si>
  <si>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</si>
  <si>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</si>
  <si>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</si>
  <si>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</si>
  <si>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</si>
  <si>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</si>
  <si>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</si>
  <si>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</si>
  <si>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</si>
  <si>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</si>
  <si>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</si>
  <si>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</si>
  <si>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</si>
  <si>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</si>
  <si>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</si>
  <si>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</si>
  <si>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</si>
  <si>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</si>
  <si>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</si>
  <si>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</si>
  <si>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</si>
  <si>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</si>
  <si>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</si>
  <si>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</si>
  <si>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</si>
  <si>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</si>
  <si>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</si>
  <si>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</si>
  <si>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</si>
  <si>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</si>
  <si>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</si>
  <si>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</si>
  <si>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</si>
  <si>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</si>
  <si>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</si>
  <si>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</si>
  <si>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</si>
  <si>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</si>
  <si>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</si>
  <si>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</si>
  <si>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</si>
  <si>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</si>
  <si>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</si>
  <si>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</si>
  <si>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</si>
  <si>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</si>
  <si>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</si>
  <si>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</si>
  <si>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</si>
  <si>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</si>
  <si>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</si>
  <si>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</si>
  <si>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</si>
  <si>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</si>
  <si>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</si>
  <si>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</si>
  <si>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</si>
  <si>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</si>
  <si>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</si>
  <si>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</si>
  <si>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</si>
  <si>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</si>
  <si>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</si>
  <si>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</si>
  <si>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</si>
  <si>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</si>
  <si>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</si>
  <si>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</si>
  <si>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</si>
  <si>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</si>
  <si>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</si>
  <si>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</si>
  <si>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</si>
  <si>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</si>
  <si>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</si>
  <si>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</si>
  <si>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</si>
  <si>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</si>
  <si>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</si>
  <si>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</si>
  <si>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</si>
  <si>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</si>
  <si>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</si>
  <si>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</si>
  <si>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</si>
  <si>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</si>
  <si>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</si>
  <si>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</si>
  <si>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</si>
  <si>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</si>
  <si>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</si>
  <si>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</si>
  <si>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</si>
  <si>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</si>
  <si>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</si>
  <si>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</si>
  <si>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</si>
  <si>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</si>
  <si>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</si>
  <si>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</si>
  <si>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</si>
  <si>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</si>
  <si>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</si>
  <si>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</si>
  <si>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</si>
  <si>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</si>
  <si>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</si>
  <si>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</si>
  <si>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</si>
  <si>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</si>
  <si>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</si>
  <si>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</si>
  <si>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</si>
  <si>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</si>
  <si>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</si>
  <si>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</si>
  <si>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</si>
  <si>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</si>
  <si>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</si>
  <si>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</si>
  <si>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</si>
  <si>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</si>
  <si>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</si>
  <si>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</si>
  <si>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</si>
  <si>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</si>
  <si>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</si>
  <si>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</si>
  <si>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</si>
  <si>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</si>
  <si>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</si>
  <si>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</si>
  <si>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</si>
  <si>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</si>
  <si>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</si>
  <si>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</si>
  <si>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</si>
  <si>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</si>
  <si>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</si>
  <si>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</si>
  <si>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</si>
  <si>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</si>
  <si>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</si>
  <si>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</si>
  <si>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</si>
  <si>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</si>
  <si>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</si>
  <si>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</si>
  <si>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</si>
  <si>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</si>
  <si>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</si>
  <si>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</si>
  <si>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</si>
  <si>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</si>
  <si>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</si>
  <si>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</si>
  <si>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</si>
  <si>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</si>
  <si>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</si>
  <si>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</si>
  <si>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</si>
  <si>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</si>
  <si>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</si>
  <si>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</si>
  <si>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</si>
  <si>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</si>
  <si>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</si>
  <si>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</si>
  <si>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</si>
  <si>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</si>
  <si>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</si>
  <si>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</si>
  <si>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</si>
  <si>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</si>
  <si>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</si>
  <si>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</si>
  <si>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</si>
  <si>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</si>
  <si>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</si>
  <si>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</si>
  <si>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</si>
  <si>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</si>
  <si>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</si>
  <si>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</si>
  <si>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</si>
  <si>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</si>
  <si>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</si>
  <si>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</si>
  <si>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</si>
  <si>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</si>
  <si>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</si>
  <si>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</si>
  <si>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</si>
  <si>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</si>
  <si>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</si>
  <si>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</si>
  <si>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</si>
  <si>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</si>
  <si>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</si>
  <si>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</si>
  <si>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</si>
  <si>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</si>
  <si>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</si>
  <si>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</si>
  <si>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</si>
  <si>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</si>
  <si>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</si>
  <si>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</si>
  <si>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</si>
  <si>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</si>
  <si>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</si>
  <si>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</si>
  <si>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</si>
  <si>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2013 Streetlight Project</t>
  </si>
  <si>
    <t>Tier 1</t>
  </si>
  <si>
    <t>Consumer</t>
  </si>
  <si>
    <t>Enersource Hydro Mississauga Inc.</t>
  </si>
  <si>
    <t>Business</t>
  </si>
  <si>
    <t>Demand Response 3 (part of the Industrial program schedule)</t>
  </si>
  <si>
    <t>Commercial &amp; Institutional</t>
  </si>
  <si>
    <t>Industrial</t>
  </si>
  <si>
    <t>Pre-2011 Programs Completed in 2011</t>
  </si>
  <si>
    <t>EE</t>
  </si>
  <si>
    <t>DR</t>
  </si>
  <si>
    <t>Final; Released August 31, 2012</t>
  </si>
  <si>
    <t>Appliances</t>
  </si>
  <si>
    <t>New participants during the peaksaver extension period + Continuing participants that have signed a peaksaver PLUS agreement</t>
  </si>
  <si>
    <t>Custom retailer initiative; Not evaluated</t>
  </si>
  <si>
    <t>Gross reflects contracted MW and Net reflects Ex ante MW</t>
  </si>
  <si>
    <t>Not evaluated; 2010 Evaluation findings used</t>
  </si>
  <si>
    <t>Products</t>
  </si>
  <si>
    <t>Installations</t>
  </si>
  <si>
    <t>Devices</t>
  </si>
  <si>
    <t>Facilities</t>
  </si>
  <si>
    <t>Projects</t>
  </si>
  <si>
    <t xml:space="preserve">                -  </t>
  </si>
  <si>
    <t xml:space="preserve">                      -  </t>
  </si>
  <si>
    <t xml:space="preserve">          -  </t>
  </si>
  <si>
    <t xml:space="preserve">                                  -  </t>
  </si>
  <si>
    <t xml:space="preserve">                  -  </t>
  </si>
  <si>
    <t>C&amp;I</t>
  </si>
  <si>
    <t>Home Assistance</t>
  </si>
  <si>
    <t>Non-Tier 1</t>
  </si>
  <si>
    <t>Residential and Small Commercial Demand Response</t>
  </si>
  <si>
    <t>Tier 1 - 2011 Adjustment</t>
  </si>
  <si>
    <t>Final; Released August 31, 2013</t>
  </si>
  <si>
    <t>Audits</t>
  </si>
  <si>
    <t>Buildings</t>
  </si>
  <si>
    <t>Energy Audit Funding</t>
  </si>
  <si>
    <t>DR-3</t>
  </si>
  <si>
    <t>Small Business Lighting</t>
  </si>
  <si>
    <t>Annual Coupons</t>
  </si>
  <si>
    <t>Bi-Annual Retailer Events</t>
  </si>
  <si>
    <t>HVAC</t>
  </si>
  <si>
    <t>peaksaverPLUS</t>
  </si>
  <si>
    <t>peaksaverPLUS (IHD)</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</si>
  <si>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</si>
  <si>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</si>
  <si>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</si>
  <si>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</si>
  <si>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</si>
  <si>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</si>
  <si>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</si>
  <si>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</si>
  <si>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</si>
  <si>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</si>
  <si>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Commercial</t>
  </si>
  <si>
    <t>Time-of-Use Savings</t>
  </si>
  <si>
    <t>non-Tier 1</t>
  </si>
  <si>
    <t>Commercial Demand Response</t>
  </si>
  <si>
    <t xml:space="preserve">Demand Response 3 </t>
  </si>
  <si>
    <t>Energy Managers</t>
  </si>
  <si>
    <t>n/a</t>
  </si>
  <si>
    <t>Custom loadshapes for clotheslines, outdoor timers and power bars based on survey results.</t>
  </si>
  <si>
    <t>Homes</t>
  </si>
  <si>
    <t>Information not relevant for this application</t>
  </si>
  <si>
    <t>Billed kW</t>
  </si>
  <si>
    <t>Net kW reduction</t>
  </si>
  <si>
    <t>Total difference in convential calculation vs. using actual billing data:</t>
  </si>
  <si>
    <t>2013 total</t>
  </si>
  <si>
    <t>2014 total</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</si>
  <si>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</si>
  <si>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</si>
  <si>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</si>
  <si>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</si>
  <si>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SL billed kW prior LED SL Project</t>
  </si>
  <si>
    <t>Peak Demand Savings attributed to LED Street Lighting Project</t>
  </si>
  <si>
    <t>EB-2012-0033, P53</t>
  </si>
  <si>
    <t>I59,I62,I65</t>
  </si>
  <si>
    <t>2013-2015 Actual Street Lighting (SL) Amount</t>
  </si>
  <si>
    <t>HVAC Incentives Initiative</t>
  </si>
  <si>
    <t xml:space="preserve">The SL amount is calculated using the net Peak Demand kW reduction on tab "8. Street Lighting" and multiply the corresponding Distribution Rates for the year. The IESO report did not include net kW Peak Demand Savings related to the SL project. The load reduction information is downloaded from the Enersource billing system which shows Peak Demand reduction after the SL project was launched. </t>
  </si>
  <si>
    <t>2018 COS/IRM Application</t>
  </si>
  <si>
    <t>Alectra Utilities - Legacy Enersource Corporation</t>
  </si>
  <si>
    <t>EB-2013-0024</t>
  </si>
  <si>
    <t>2005-2010</t>
  </si>
  <si>
    <t>2013 LRAM Application</t>
  </si>
  <si>
    <t>Save on Energy Heating &amp; Cooling Program</t>
  </si>
  <si>
    <t>Save on Energy Retrofit Program - P4P</t>
  </si>
  <si>
    <t>Save on Energy Process &amp; Systems Upgrades Program - P4P</t>
  </si>
  <si>
    <t>Truckload Event Pilot Program</t>
  </si>
  <si>
    <t>Home Depot Home Appliance Market Uplift Conservation Fund Pilot Program</t>
  </si>
  <si>
    <t>2015 Adjustment</t>
  </si>
  <si>
    <t>EB-2014-0068; January 1, 2015 to December 31, 2015</t>
  </si>
  <si>
    <t>EB-2013-0124; January 1, 2014 to December 31, 2014</t>
  </si>
  <si>
    <t>EB-2012-0033; February 1, 2013 to December 31, 2013</t>
  </si>
  <si>
    <t>EB-2011-0100; May 1, 2012 to January 31, 2013</t>
  </si>
  <si>
    <t>EB-2010-0078; May 1, 2011 to April 30, 2012</t>
  </si>
  <si>
    <t>EB-2009-0193; May 1, 2010 to April 30, 2011</t>
  </si>
  <si>
    <t xml:space="preserve">Retrofit (Streetlight project) </t>
  </si>
  <si>
    <t>Energy savings attributed to street lighting project in IESO results</t>
  </si>
  <si>
    <t>Gross</t>
  </si>
  <si>
    <t>NTG</t>
  </si>
  <si>
    <t>Net</t>
  </si>
  <si>
    <t>Gross kW Reduction</t>
  </si>
  <si>
    <t>NTG Ratio</t>
  </si>
  <si>
    <t>2014 using 2016 SL Savings</t>
  </si>
  <si>
    <t>2015 using 2016 SL Savings</t>
  </si>
  <si>
    <t>2013 SL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</si>
</sst>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43">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0.00;[Red]\(#,##0.00\)"/>
    <numFmt numFmtId="286" formatCode="#,##0_%_);\(#,##0\)_%;#,##0_%_);@_%_)"/>
    <numFmt numFmtId="287" formatCode="&quot;$&quot;#,##0_);\(&quot;$&quot;#,##0\)"/>
    <numFmt numFmtId="288" formatCode="#,##0.0"/>
    <numFmt numFmtId="289" formatCode="mm/dd/yyyy"/>
    <numFmt numFmtId="290" formatCode="0\-0"/>
    <numFmt numFmtId="291" formatCode="_(&quot;$&quot;* #,##0_);_(&quot;$&quot;* \(#,##0\);_(&quot;$&quot;* &quot;-&quot;_);_(@_)"/>
    <numFmt numFmtId="292" formatCode="_(* #,##0_);_(* \(#,##0\);_(* &quot;-&quot;_);_(@_)"/>
    <numFmt numFmtId="293" formatCode="&quot;$&quot;#,##0_);[Red]\(&quot;$&quot;#,##0\)"/>
    <numFmt numFmtId="294" formatCode="_(* #,##0.0000_);_(* \(#,##0.0000\);_(* &quot;-&quot;??_);_(@_)"/>
    <numFmt numFmtId="295" formatCode="&quot;$&quot;#,##0\ ;\(&quot;$&quot;#,##0\)"/>
    <numFmt numFmtId="296" formatCode="yyyy/mm/dd"/>
    <numFmt numFmtId="297" formatCode="##\-#"/>
    <numFmt numFmtId="298" formatCode="&quot;£ &quot;#,##0.00;[Red]\-&quot;£ &quot;#,##0.00"/>
    <numFmt numFmtId="299" formatCode="_-&quot;$&quot;* #,##0.0_-;\-&quot;$&quot;* #,##0.0_-;_-&quot;$&quot;* &quot;-&quot;??_-;_-@_-"/>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
      <sz val="10"/>
      <name val="Frutiger 45 Light"/>
      <family val="2"/>
    </font>
    <font>
      <sz val="11"/>
      <color indexed="8"/>
      <name val="宋体"/>
      <charset val="134"/>
    </font>
    <font>
      <sz val="12"/>
      <name val="Goudy Old Style"/>
      <family val="1"/>
    </font>
    <font>
      <sz val="10"/>
      <name val="Helv"/>
    </font>
    <font>
      <sz val="9"/>
      <name val="Frutiger 45 Light"/>
    </font>
    <font>
      <b/>
      <sz val="10"/>
      <color indexed="52"/>
      <name val="Arial"/>
      <family val="2"/>
    </font>
    <font>
      <b/>
      <sz val="10"/>
      <color indexed="52"/>
      <name val="Tahoma"/>
      <family val="2"/>
    </font>
    <font>
      <sz val="10"/>
      <name val="Tahoma"/>
      <family val="2"/>
    </font>
    <font>
      <u/>
      <sz val="10"/>
      <color theme="10"/>
      <name val="Arial"/>
      <family val="2"/>
    </font>
    <font>
      <sz val="10"/>
      <color indexed="62"/>
      <name val="Arial"/>
      <family val="2"/>
    </font>
    <font>
      <sz val="11"/>
      <color theme="1"/>
      <name val="Calibri"/>
      <family val="2"/>
      <charset val="204"/>
      <scheme val="minor"/>
    </font>
    <font>
      <sz val="11"/>
      <color indexed="8"/>
      <name val="Calibri"/>
      <family val="2"/>
      <charset val="204"/>
    </font>
    <font>
      <sz val="10"/>
      <name val="Arial"/>
      <family val="2"/>
    </font>
    <font>
      <sz val="11"/>
      <name val="돋움"/>
      <family val="3"/>
      <charset val="129"/>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1FCC1"/>
        <bgColor indexed="64"/>
      </patternFill>
    </fill>
    <fill>
      <patternFill patternType="solid">
        <fgColor rgb="FFE1F4E1"/>
        <bgColor indexed="64"/>
      </patternFill>
    </fill>
    <fill>
      <patternFill patternType="solid">
        <fgColor rgb="FFC0C0C0"/>
        <bgColor indexed="64"/>
      </patternFill>
    </fill>
    <fill>
      <patternFill patternType="solid">
        <fgColor theme="6" tint="0.59999389629810485"/>
        <bgColor indexed="64"/>
      </patternFill>
    </fill>
  </fills>
  <borders count="17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hair">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right/>
      <top style="medium">
        <color indexed="64"/>
      </top>
      <bottom style="medium">
        <color indexed="64"/>
      </bottom>
      <diagonal/>
    </border>
    <border>
      <left/>
      <right/>
      <top/>
      <bottom style="thick">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top/>
      <bottom style="medium">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64559">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4" borderId="143" applyNumberFormat="0" applyFon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12" fillId="25" borderId="146" applyNumberFormat="0" applyProtection="0">
      <alignment horizontal="left" vertical="center"/>
    </xf>
    <xf numFmtId="0" fontId="12" fillId="25" borderId="146" applyNumberFormat="0" applyProtection="0">
      <alignment horizontal="left" vertical="center"/>
    </xf>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28" fillId="21" borderId="144" applyNumberForma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xf numFmtId="285" fontId="12" fillId="0" borderId="88">
      <alignment horizontal="right"/>
    </xf>
    <xf numFmtId="3" fontId="98" fillId="0" borderId="88" applyFill="0">
      <alignment horizontal="right"/>
    </xf>
    <xf numFmtId="286" fontId="106" fillId="0" borderId="0" applyFont="0" applyFill="0" applyBorder="0" applyAlignment="0" applyProtection="0">
      <alignment horizontal="right"/>
    </xf>
    <xf numFmtId="0" fontId="106" fillId="0" borderId="0" applyFont="0" applyFill="0" applyBorder="0" applyAlignment="0" applyProtection="0"/>
    <xf numFmtId="0" fontId="12" fillId="60" borderId="149" applyNumberFormat="0">
      <alignment horizontal="centerContinuous" vertical="center" wrapText="1"/>
    </xf>
    <xf numFmtId="0" fontId="12" fillId="61" borderId="149" applyNumberFormat="0">
      <alignment horizontal="left" vertical="center"/>
    </xf>
    <xf numFmtId="0" fontId="238" fillId="0" borderId="0" applyNumberFormat="0" applyFill="0">
      <alignment horizontal="left" vertical="center" wrapText="1"/>
    </xf>
    <xf numFmtId="196" fontId="238" fillId="0" borderId="0" applyNumberFormat="0" applyFill="0">
      <alignment horizontal="left" vertical="center" wrapText="1"/>
    </xf>
    <xf numFmtId="0" fontId="238" fillId="25" borderId="0" applyFont="0" applyFill="0" applyProtection="0"/>
    <xf numFmtId="0" fontId="11" fillId="60" borderId="160" applyNumberFormat="0" applyProtection="0">
      <alignment horizontal="left" vertical="center" wrapText="1"/>
    </xf>
    <xf numFmtId="0" fontId="12" fillId="25" borderId="160" applyNumberFormat="0" applyProtection="0">
      <alignment horizontal="left" vertical="center" wrapText="1"/>
    </xf>
    <xf numFmtId="253" fontId="11" fillId="82" borderId="160" applyNumberFormat="0" applyProtection="0">
      <alignment horizontal="center" vertical="center" wrapText="1"/>
    </xf>
    <xf numFmtId="0" fontId="11" fillId="60" borderId="160" applyNumberFormat="0" applyProtection="0">
      <alignment horizontal="left" vertical="center" wrapText="1"/>
    </xf>
    <xf numFmtId="0" fontId="12" fillId="25" borderId="160" applyNumberFormat="0" applyProtection="0">
      <alignment horizontal="left" vertical="center"/>
    </xf>
    <xf numFmtId="0" fontId="12" fillId="25" borderId="160" applyNumberFormat="0" applyProtection="0">
      <alignment horizontal="left" vertical="center"/>
    </xf>
    <xf numFmtId="0" fontId="11" fillId="81" borderId="160" applyNumberFormat="0" applyProtection="0">
      <alignment horizontal="center" vertical="center" wrapText="1"/>
    </xf>
    <xf numFmtId="0" fontId="11" fillId="81" borderId="160" applyNumberFormat="0" applyProtection="0">
      <alignment horizontal="center" vertical="center"/>
    </xf>
    <xf numFmtId="0" fontId="11" fillId="81" borderId="160" applyNumberFormat="0" applyProtection="0">
      <alignment horizontal="center" vertical="center" wrapText="1"/>
    </xf>
    <xf numFmtId="0" fontId="183" fillId="81" borderId="160" applyNumberFormat="0" applyProtection="0">
      <alignment horizontal="center" vertical="center"/>
    </xf>
    <xf numFmtId="0" fontId="177" fillId="67" borderId="160">
      <alignment horizontal="center" vertical="center" wrapText="1"/>
      <protection hidden="1"/>
    </xf>
    <xf numFmtId="0" fontId="147" fillId="0" borderId="165">
      <alignment horizontal="center"/>
    </xf>
    <xf numFmtId="260" fontId="172" fillId="65" borderId="160" applyFill="0" applyBorder="0" applyAlignment="0" applyProtection="0">
      <alignment horizontal="right"/>
      <protection locked="0"/>
    </xf>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257" fontId="242" fillId="0" borderId="0" applyBorder="0" applyProtection="0">
      <alignment horizontal="right"/>
    </xf>
    <xf numFmtId="256" fontId="164" fillId="0" borderId="161" applyBorder="0"/>
    <xf numFmtId="0" fontId="14" fillId="24" borderId="167" applyNumberFormat="0" applyFont="0" applyAlignment="0" applyProtection="0"/>
    <xf numFmtId="0" fontId="14" fillId="24" borderId="167" applyNumberFormat="0" applyFont="0" applyAlignment="0" applyProtection="0"/>
    <xf numFmtId="42" fontId="87" fillId="0" borderId="150" applyFont="0"/>
    <xf numFmtId="204" fontId="90" fillId="63" borderId="151"/>
    <xf numFmtId="0" fontId="83" fillId="0" borderId="103" applyNumberFormat="0" applyFont="0" applyFill="0" applyAlignment="0" applyProtection="0"/>
    <xf numFmtId="0" fontId="17" fillId="21" borderId="125" applyNumberFormat="0" applyAlignment="0" applyProtection="0"/>
    <xf numFmtId="0" fontId="100" fillId="33" borderId="59" applyNumberFormat="0" applyAlignment="0" applyProtection="0"/>
    <xf numFmtId="43" fontId="239" fillId="0" borderId="0" applyFont="0" applyFill="0" applyBorder="0" applyAlignment="0" applyProtection="0"/>
    <xf numFmtId="166" fontId="240" fillId="0" borderId="0" applyFont="0" applyFill="0" applyBorder="0" applyAlignment="0" applyProtection="0"/>
    <xf numFmtId="253" fontId="6" fillId="0" borderId="0"/>
    <xf numFmtId="43" fontId="239" fillId="0" borderId="0" applyFont="0" applyFill="0" applyBorder="0" applyAlignment="0" applyProtection="0"/>
    <xf numFmtId="43" fontId="48" fillId="0" borderId="0" applyFont="0" applyFill="0" applyBorder="0" applyAlignment="0" applyProtection="0"/>
    <xf numFmtId="0" fontId="12" fillId="24" borderId="127" applyNumberFormat="0" applyFont="0" applyAlignment="0" applyProtection="0"/>
    <xf numFmtId="8" fontId="113" fillId="0" borderId="152">
      <protection locked="0"/>
    </xf>
    <xf numFmtId="0" fontId="12" fillId="0" borderId="0"/>
    <xf numFmtId="253" fontId="6" fillId="0" borderId="0"/>
    <xf numFmtId="223" fontId="241" fillId="0" borderId="72" applyNumberFormat="0" applyFill="0">
      <alignment horizontal="right"/>
    </xf>
    <xf numFmtId="223" fontId="241" fillId="0" borderId="72" applyNumberFormat="0" applyFill="0">
      <alignment horizontal="right"/>
    </xf>
    <xf numFmtId="0" fontId="25" fillId="8" borderId="125" applyNumberFormat="0" applyAlignment="0" applyProtection="0"/>
    <xf numFmtId="1" fontId="121" fillId="69" borderId="118" applyNumberFormat="0" applyBorder="0" applyAlignment="0">
      <alignment horizontal="centerContinuous" vertical="center"/>
      <protection locked="0"/>
    </xf>
    <xf numFmtId="233" fontId="12" fillId="71" borderId="146" applyNumberFormat="0" applyFont="0" applyBorder="0" applyAlignment="0" applyProtection="0"/>
    <xf numFmtId="0" fontId="47" fillId="0" borderId="153" applyNumberFormat="0" applyAlignment="0" applyProtection="0">
      <alignment horizontal="left" vertical="center"/>
    </xf>
    <xf numFmtId="0" fontId="47" fillId="0" borderId="147">
      <alignment horizontal="left" vertical="center"/>
    </xf>
    <xf numFmtId="0" fontId="134" fillId="0" borderId="154" applyNumberFormat="0" applyFill="0" applyBorder="0" applyAlignment="0" applyProtection="0">
      <alignment horizontal="left"/>
    </xf>
    <xf numFmtId="10" fontId="108" fillId="65" borderId="146" applyNumberFormat="0" applyBorder="0" applyAlignment="0" applyProtection="0"/>
    <xf numFmtId="0" fontId="142" fillId="32" borderId="59" applyNumberFormat="0" applyAlignment="0" applyProtection="0"/>
    <xf numFmtId="237" fontId="12" fillId="65" borderId="148" applyNumberFormat="0" applyFont="0" applyBorder="0" applyAlignment="0">
      <alignment horizontal="right" vertical="center"/>
      <protection locked="0"/>
    </xf>
    <xf numFmtId="0" fontId="147" fillId="73" borderId="155">
      <alignment horizontal="left" vertical="center" wrapText="1"/>
    </xf>
    <xf numFmtId="0" fontId="12" fillId="0" borderId="146"/>
    <xf numFmtId="253" fontId="12" fillId="0" borderId="0"/>
    <xf numFmtId="253" fontId="12" fillId="0" borderId="0"/>
    <xf numFmtId="0" fontId="12" fillId="0" borderId="0"/>
    <xf numFmtId="253" fontId="6" fillId="0" borderId="0"/>
    <xf numFmtId="253" fontId="6" fillId="0" borderId="0"/>
    <xf numFmtId="253" fontId="6" fillId="0" borderId="0"/>
    <xf numFmtId="253" fontId="12" fillId="0" borderId="0"/>
    <xf numFmtId="0" fontId="12" fillId="0" borderId="160"/>
    <xf numFmtId="0" fontId="147" fillId="73" borderId="169">
      <alignment horizontal="left" vertical="center" wrapText="1"/>
    </xf>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10" fontId="108" fillId="65" borderId="160" applyNumberFormat="0" applyBorder="0" applyAlignment="0" applyProtection="0"/>
    <xf numFmtId="0" fontId="47" fillId="0" borderId="161">
      <alignment horizontal="left" vertical="center"/>
    </xf>
    <xf numFmtId="233" fontId="12" fillId="71" borderId="160" applyNumberFormat="0" applyFont="0" applyBorder="0" applyAlignment="0" applyProtection="0"/>
    <xf numFmtId="1" fontId="121" fillId="69" borderId="162" applyNumberFormat="0" applyBorder="0" applyAlignment="0">
      <alignment horizontal="centerContinuous" vertical="center"/>
      <protection locked="0"/>
    </xf>
    <xf numFmtId="0" fontId="25" fillId="8" borderId="163" applyNumberFormat="0" applyAlignment="0" applyProtection="0"/>
    <xf numFmtId="253" fontId="6" fillId="0" borderId="0"/>
    <xf numFmtId="0" fontId="12" fillId="0" borderId="0"/>
    <xf numFmtId="8" fontId="113" fillId="0" borderId="168">
      <protection locked="0"/>
    </xf>
    <xf numFmtId="0" fontId="12" fillId="24" borderId="167" applyNumberFormat="0" applyFont="0" applyAlignment="0" applyProtection="0"/>
    <xf numFmtId="253" fontId="6" fillId="0" borderId="0"/>
    <xf numFmtId="167" fontId="85" fillId="0" borderId="165" applyAlignment="0">
      <alignment horizontal="right"/>
    </xf>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83" fillId="0" borderId="166" applyNumberFormat="0" applyFont="0" applyFill="0" applyAlignment="0" applyProtection="0"/>
    <xf numFmtId="0" fontId="98" fillId="0" borderId="165" applyNumberFormat="0" applyFont="0" applyFill="0" applyAlignment="0" applyProtection="0"/>
    <xf numFmtId="204" fontId="90" fillId="63" borderId="164"/>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4" fillId="0" borderId="147" applyBorder="0"/>
    <xf numFmtId="257" fontId="242" fillId="0" borderId="0" applyBorder="0" applyProtection="0">
      <alignment horizontal="right"/>
    </xf>
    <xf numFmtId="37" fontId="238" fillId="0" borderId="0" applyFill="0" applyBorder="0" applyProtection="0">
      <alignment horizontal="right"/>
    </xf>
    <xf numFmtId="0" fontId="28" fillId="21" borderId="156" applyNumberFormat="0" applyAlignment="0" applyProtection="0"/>
    <xf numFmtId="0" fontId="28" fillId="21" borderId="156" applyNumberFormat="0" applyAlignment="0" applyProtection="0"/>
    <xf numFmtId="0" fontId="166" fillId="33" borderId="60" applyNumberFormat="0" applyAlignment="0" applyProtection="0"/>
    <xf numFmtId="0" fontId="28" fillId="21" borderId="156" applyNumberFormat="0" applyAlignment="0" applyProtection="0"/>
    <xf numFmtId="260" fontId="172" fillId="65" borderId="146" applyFill="0" applyBorder="0" applyAlignment="0" applyProtection="0">
      <alignment horizontal="right"/>
      <protection locked="0"/>
    </xf>
    <xf numFmtId="9" fontId="12" fillId="0" borderId="0" applyFont="0" applyFill="0" applyBorder="0" applyAlignment="0" applyProtection="0"/>
    <xf numFmtId="0" fontId="177" fillId="67" borderId="146">
      <alignment horizontal="center" vertical="center" wrapText="1"/>
      <protection hidden="1"/>
    </xf>
    <xf numFmtId="0" fontId="183" fillId="81" borderId="146" applyNumberFormat="0" applyProtection="0">
      <alignment horizontal="center" vertical="center"/>
    </xf>
    <xf numFmtId="0" fontId="11" fillId="81" borderId="146" applyNumberFormat="0" applyProtection="0">
      <alignment horizontal="center" vertical="center" wrapText="1"/>
    </xf>
    <xf numFmtId="0" fontId="11" fillId="81" borderId="146" applyNumberFormat="0" applyProtection="0">
      <alignment horizontal="center" vertical="center"/>
    </xf>
    <xf numFmtId="0" fontId="11" fillId="81" borderId="146" applyNumberFormat="0" applyProtection="0">
      <alignment horizontal="center" vertical="center" wrapText="1"/>
    </xf>
    <xf numFmtId="0" fontId="80" fillId="0" borderId="0">
      <alignment vertical="top"/>
    </xf>
    <xf numFmtId="0" fontId="11" fillId="60" borderId="146" applyNumberFormat="0" applyProtection="0">
      <alignment horizontal="left" vertical="center" wrapText="1"/>
    </xf>
    <xf numFmtId="253" fontId="11" fillId="82" borderId="146" applyNumberFormat="0" applyProtection="0">
      <alignment horizontal="center" vertical="center" wrapText="1"/>
    </xf>
    <xf numFmtId="0" fontId="12" fillId="25" borderId="146" applyNumberFormat="0" applyProtection="0">
      <alignment horizontal="left" vertical="center" wrapText="1"/>
    </xf>
    <xf numFmtId="0" fontId="11" fillId="60" borderId="146" applyNumberFormat="0" applyProtection="0">
      <alignment horizontal="left" vertical="center" wrapText="1"/>
    </xf>
    <xf numFmtId="237" fontId="194" fillId="86" borderId="157" applyNumberFormat="0" applyBorder="0" applyAlignment="0" applyProtection="0">
      <alignment vertical="center"/>
    </xf>
    <xf numFmtId="49" fontId="238" fillId="0" borderId="5">
      <alignment vertical="center"/>
    </xf>
    <xf numFmtId="0" fontId="30" fillId="0" borderId="158" applyNumberFormat="0" applyFill="0" applyAlignment="0" applyProtection="0"/>
    <xf numFmtId="0" fontId="30" fillId="0" borderId="158" applyNumberFormat="0" applyFill="0" applyAlignment="0" applyProtection="0"/>
    <xf numFmtId="0" fontId="42" fillId="0" borderId="64" applyNumberFormat="0" applyFill="0" applyAlignment="0" applyProtection="0"/>
    <xf numFmtId="0" fontId="30" fillId="0" borderId="158" applyNumberFormat="0" applyFill="0" applyAlignment="0" applyProtection="0"/>
    <xf numFmtId="39" fontId="12" fillId="0" borderId="150">
      <protection locked="0"/>
    </xf>
    <xf numFmtId="6" fontId="193" fillId="0" borderId="150" applyFill="0" applyAlignment="0" applyProtection="0"/>
    <xf numFmtId="167" fontId="85" fillId="0" borderId="159"/>
    <xf numFmtId="0" fontId="12" fillId="61" borderId="163" applyNumberFormat="0">
      <alignment horizontal="left" vertical="center"/>
    </xf>
    <xf numFmtId="0" fontId="12" fillId="60" borderId="163" applyNumberFormat="0">
      <alignment horizontal="centerContinuous" vertical="center" wrapText="1"/>
    </xf>
    <xf numFmtId="279" fontId="238" fillId="0" borderId="5">
      <alignment horizontal="right"/>
    </xf>
    <xf numFmtId="237" fontId="194" fillId="86" borderId="171" applyNumberFormat="0" applyBorder="0" applyAlignment="0" applyProtection="0">
      <alignment vertical="center"/>
    </xf>
    <xf numFmtId="0" fontId="30" fillId="0" borderId="172" applyNumberFormat="0" applyFill="0" applyAlignment="0" applyProtection="0"/>
    <xf numFmtId="0" fontId="30" fillId="0" borderId="172" applyNumberFormat="0" applyFill="0" applyAlignment="0" applyProtection="0"/>
    <xf numFmtId="0" fontId="30" fillId="0" borderId="172" applyNumberFormat="0" applyFill="0" applyAlignment="0" applyProtection="0"/>
    <xf numFmtId="164" fontId="83" fillId="0" borderId="0" applyFont="0" applyFill="0" applyBorder="0" applyAlignment="0" applyProtection="0"/>
    <xf numFmtId="287" fontId="83" fillId="0" borderId="0" applyFont="0" applyFill="0" applyBorder="0" applyAlignment="0" applyProtection="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5" fontId="83" fillId="0" borderId="0" applyFont="0" applyFill="0" applyBorder="0" applyAlignment="0" applyProtection="0"/>
    <xf numFmtId="175" fontId="12" fillId="0" borderId="0"/>
    <xf numFmtId="175" fontId="12" fillId="0" borderId="0"/>
    <xf numFmtId="175"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89" fontId="12" fillId="0" borderId="0"/>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166" fontId="82" fillId="0" borderId="0" applyFont="0" applyFill="0" applyBorder="0" applyAlignment="0" applyProtection="0"/>
    <xf numFmtId="0" fontId="6" fillId="37"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75" fillId="3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75" fillId="4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75" fillId="4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75" fillId="5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75" fillId="5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75" fillId="59"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75" fillId="36"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75" fillId="40"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75" fillId="4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75" fillId="48"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75" fillId="52"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75" fillId="56" borderId="0" applyNumberFormat="0" applyBorder="0" applyAlignment="0" applyProtection="0"/>
    <xf numFmtId="291" fontId="87" fillId="0" borderId="0" applyFont="0"/>
    <xf numFmtId="292" fontId="87" fillId="0" borderId="0" applyFont="0"/>
    <xf numFmtId="293" fontId="88" fillId="0" borderId="88" applyNumberFormat="0" applyFont="0" applyBorder="0" applyProtection="0">
      <alignment horizontal="right"/>
    </xf>
    <xf numFmtId="204" fontId="90" fillId="63" borderId="164"/>
    <xf numFmtId="204" fontId="90" fillId="63" borderId="164"/>
    <xf numFmtId="204" fontId="90" fillId="63" borderId="164"/>
    <xf numFmtId="204" fontId="90" fillId="63" borderId="164"/>
    <xf numFmtId="204" fontId="90" fillId="63" borderId="164"/>
    <xf numFmtId="0" fontId="16" fillId="4" borderId="0" applyNumberFormat="0" applyBorder="0" applyAlignment="0" applyProtection="0"/>
    <xf numFmtId="0" fontId="16" fillId="4"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66" fillId="30" borderId="0" applyNumberFormat="0" applyBorder="0" applyAlignment="0" applyProtection="0"/>
    <xf numFmtId="0" fontId="97" fillId="0" borderId="5" applyNumberFormat="0" applyFill="0" applyAlignment="0" applyProtection="0"/>
    <xf numFmtId="0" fontId="97" fillId="0" borderId="5" applyNumberFormat="0" applyFill="0" applyAlignment="0" applyProtection="0"/>
    <xf numFmtId="0" fontId="97" fillId="0" borderId="5" applyNumberFormat="0" applyFill="0" applyAlignment="0" applyProtection="0"/>
    <xf numFmtId="0" fontId="97" fillId="0" borderId="5" applyNumberFormat="0" applyFill="0" applyAlignment="0" applyProtection="0"/>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5" applyNumberFormat="0" applyFont="0" applyFill="0" applyAlignment="0" applyProtection="0"/>
    <xf numFmtId="0" fontId="83" fillId="0" borderId="5" applyNumberFormat="0" applyFont="0" applyFill="0" applyAlignment="0" applyProtection="0"/>
    <xf numFmtId="0" fontId="83" fillId="0" borderId="5"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70" fillId="33" borderId="59" applyNumberFormat="0" applyAlignment="0" applyProtection="0"/>
    <xf numFmtId="0" fontId="18" fillId="22" borderId="16" applyNumberFormat="0" applyAlignment="0" applyProtection="0"/>
    <xf numFmtId="0" fontId="18" fillId="22" borderId="16" applyNumberFormat="0" applyAlignment="0" applyProtection="0"/>
    <xf numFmtId="0" fontId="52" fillId="34" borderId="62" applyNumberFormat="0" applyAlignment="0" applyProtection="0"/>
    <xf numFmtId="0" fontId="52" fillId="34" borderId="62" applyNumberFormat="0" applyAlignment="0" applyProtection="0"/>
    <xf numFmtId="0" fontId="18" fillId="22" borderId="16" applyNumberFormat="0" applyAlignment="0" applyProtection="0"/>
    <xf numFmtId="0" fontId="18" fillId="22" borderId="16" applyNumberFormat="0" applyAlignment="0" applyProtection="0"/>
    <xf numFmtId="0" fontId="72" fillId="34" borderId="62" applyNumberFormat="0" applyAlignment="0" applyProtection="0"/>
    <xf numFmtId="292" fontId="103" fillId="0" borderId="0" applyFont="0" applyBorder="0">
      <alignment horizontal="right"/>
    </xf>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294" fontId="12" fillId="0" borderId="0" applyFont="0" applyFill="0" applyBorder="0" applyAlignment="0" applyProtection="0"/>
    <xf numFmtId="294" fontId="12" fillId="0" borderId="0" applyFont="0" applyFill="0" applyBorder="0" applyAlignment="0" applyProtection="0"/>
    <xf numFmtId="43" fontId="6" fillId="0" borderId="0" applyFont="0" applyFill="0" applyBorder="0" applyAlignment="0" applyProtection="0"/>
    <xf numFmtId="294" fontId="80" fillId="0" borderId="0" applyFont="0" applyFill="0" applyBorder="0" applyAlignment="0" applyProtection="0"/>
    <xf numFmtId="288" fontId="80"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05" fillId="0" borderId="0" applyFont="0" applyFill="0" applyBorder="0" applyAlignment="0" applyProtection="0"/>
    <xf numFmtId="166"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66" fontId="14" fillId="0" borderId="0" applyFont="0" applyFill="0" applyBorder="0" applyAlignment="0" applyProtection="0"/>
    <xf numFmtId="166"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290" fontId="12" fillId="0" borderId="0" applyFont="0" applyFill="0" applyBorder="0" applyAlignment="0" applyProtection="0"/>
    <xf numFmtId="290" fontId="12" fillId="0" borderId="0" applyFont="0" applyFill="0" applyBorder="0" applyAlignment="0" applyProtection="0"/>
    <xf numFmtId="177" fontId="12" fillId="0" borderId="0" applyFont="0" applyFill="0" applyBorder="0" applyAlignment="0" applyProtection="0">
      <alignment horizontal="right"/>
    </xf>
    <xf numFmtId="290" fontId="12" fillId="0" borderId="0" applyFont="0" applyFill="0" applyBorder="0" applyAlignment="0" applyProtection="0"/>
    <xf numFmtId="166" fontId="12" fillId="0" borderId="0" applyFont="0" applyFill="0" applyBorder="0" applyAlignment="0" applyProtection="0"/>
    <xf numFmtId="166" fontId="105"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239"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43"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66" fontId="14" fillId="0" borderId="0" applyFont="0" applyFill="0" applyBorder="0" applyAlignment="0" applyProtection="0"/>
    <xf numFmtId="166"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66" fontId="12" fillId="0" borderId="0" applyFont="0" applyFill="0" applyBorder="0" applyAlignment="0" applyProtection="0"/>
    <xf numFmtId="177" fontId="12" fillId="0" borderId="0" applyFont="0" applyFill="0" applyBorder="0" applyAlignment="0" applyProtection="0">
      <alignment horizontal="right"/>
    </xf>
    <xf numFmtId="166" fontId="12" fillId="0" borderId="0" applyFont="0" applyFill="0" applyBorder="0" applyAlignment="0" applyProtection="0"/>
    <xf numFmtId="166" fontId="101" fillId="0" borderId="0" applyFont="0" applyFill="0" applyBorder="0" applyAlignment="0" applyProtection="0"/>
    <xf numFmtId="43" fontId="12" fillId="0" borderId="0" applyFont="0" applyFill="0" applyBorder="0" applyAlignment="0" applyProtection="0"/>
    <xf numFmtId="166" fontId="105" fillId="0" borderId="0" applyFont="0" applyFill="0" applyBorder="0" applyAlignment="0" applyProtection="0"/>
    <xf numFmtId="166" fontId="101" fillId="0" borderId="0" applyFont="0" applyFill="0" applyBorder="0" applyAlignment="0" applyProtection="0"/>
    <xf numFmtId="166" fontId="24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01" fillId="0" borderId="0" applyFont="0" applyFill="0" applyBorder="0" applyAlignment="0" applyProtection="0"/>
    <xf numFmtId="166" fontId="101"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166" fontId="105" fillId="0" borderId="0" applyFont="0" applyFill="0" applyBorder="0" applyAlignment="0" applyProtection="0"/>
    <xf numFmtId="166" fontId="14" fillId="0" borderId="0" applyFont="0" applyFill="0" applyBorder="0" applyAlignment="0" applyProtection="0"/>
    <xf numFmtId="43" fontId="10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01" fillId="0" borderId="0" applyFont="0" applyFill="0" applyBorder="0" applyAlignment="0" applyProtection="0"/>
    <xf numFmtId="166" fontId="101" fillId="0" borderId="0" applyFont="0" applyFill="0" applyBorder="0" applyAlignment="0" applyProtection="0"/>
    <xf numFmtId="0" fontId="12" fillId="0" borderId="0" applyFont="0" applyFill="0" applyBorder="0" applyAlignment="0" applyProtection="0"/>
    <xf numFmtId="43" fontId="101" fillId="0" borderId="0" applyFont="0" applyFill="0" applyBorder="0" applyAlignment="0" applyProtection="0"/>
    <xf numFmtId="0"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87"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14"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287" fontId="14" fillId="0" borderId="0" applyFont="0" applyFill="0" applyBorder="0" applyAlignment="0" applyProtection="0"/>
    <xf numFmtId="5" fontId="14" fillId="0" borderId="0" applyFont="0" applyFill="0" applyBorder="0" applyAlignment="0" applyProtection="0"/>
    <xf numFmtId="287" fontId="14"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87" fontId="14" fillId="0" borderId="0" applyFont="0" applyFill="0" applyBorder="0" applyAlignment="0" applyProtection="0"/>
    <xf numFmtId="5" fontId="14"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43" fontId="91" fillId="0" borderId="0" applyFont="0" applyFill="0" applyBorder="0" applyAlignment="0" applyProtection="0"/>
    <xf numFmtId="166" fontId="91" fillId="0" borderId="0" applyFont="0" applyFill="0" applyBorder="0" applyAlignment="0" applyProtection="0"/>
    <xf numFmtId="166" fontId="12" fillId="0" borderId="0" applyFont="0" applyFill="0" applyBorder="0" applyAlignment="0" applyProtection="0"/>
    <xf numFmtId="43" fontId="91"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77"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87"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95" fontId="12" fillId="0" borderId="0" applyFont="0" applyFill="0" applyBorder="0" applyAlignment="0" applyProtection="0"/>
    <xf numFmtId="166" fontId="6" fillId="0" borderId="0" applyFont="0" applyFill="0" applyBorder="0" applyAlignment="0" applyProtection="0"/>
    <xf numFmtId="43" fontId="107" fillId="0" borderId="0" applyFont="0" applyFill="0" applyBorder="0" applyAlignment="0" applyProtection="0"/>
    <xf numFmtId="166" fontId="10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0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0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23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4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80"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43"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6"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86" fillId="0" borderId="0" applyFont="0" applyFill="0" applyBorder="0" applyAlignment="0" applyProtection="0"/>
    <xf numFmtId="166" fontId="86" fillId="0" borderId="0" applyFont="0" applyFill="0" applyBorder="0" applyAlignment="0" applyProtection="0"/>
    <xf numFmtId="166"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09"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164" fontId="113" fillId="0" borderId="168">
      <protection locked="0"/>
    </xf>
    <xf numFmtId="164" fontId="113" fillId="0" borderId="168">
      <protection locked="0"/>
    </xf>
    <xf numFmtId="8" fontId="113" fillId="0" borderId="168">
      <protection locked="0"/>
    </xf>
    <xf numFmtId="8" fontId="113" fillId="0" borderId="168">
      <protection locked="0"/>
    </xf>
    <xf numFmtId="8" fontId="113" fillId="0" borderId="168">
      <protection locked="0"/>
    </xf>
    <xf numFmtId="8" fontId="113" fillId="0" borderId="168">
      <protection locked="0"/>
    </xf>
    <xf numFmtId="8" fontId="113" fillId="0" borderId="168">
      <protection locked="0"/>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4"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92"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9" fillId="0" borderId="0" applyFont="0" applyFill="0" applyBorder="0" applyAlignment="0" applyProtection="0"/>
    <xf numFmtId="165" fontId="77" fillId="0" borderId="0" applyFont="0" applyFill="0" applyBorder="0" applyAlignment="0" applyProtection="0"/>
    <xf numFmtId="44" fontId="107" fillId="0" borderId="0" applyFont="0" applyFill="0" applyBorder="0" applyAlignment="0" applyProtection="0"/>
    <xf numFmtId="14" fontId="12" fillId="0" borderId="0" applyFont="0" applyFill="0" applyBorder="0" applyAlignment="0" applyProtection="0"/>
    <xf numFmtId="296" fontId="12" fillId="0" borderId="0" applyFont="0" applyFill="0" applyBorder="0" applyAlignment="0" applyProtection="0"/>
    <xf numFmtId="165" fontId="107"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12" fillId="0" borderId="0" applyFont="0" applyFill="0" applyBorder="0" applyAlignment="0" applyProtection="0"/>
    <xf numFmtId="165" fontId="107" fillId="0" borderId="0" applyFont="0" applyFill="0" applyBorder="0" applyAlignment="0" applyProtection="0"/>
    <xf numFmtId="44" fontId="12" fillId="0" borderId="0" applyFont="0" applyFill="0" applyBorder="0" applyAlignment="0" applyProtection="0"/>
    <xf numFmtId="165" fontId="12" fillId="0" borderId="0" applyFont="0" applyFill="0" applyBorder="0" applyAlignment="0" applyProtection="0"/>
    <xf numFmtId="165" fontId="91" fillId="0" borderId="0" applyFont="0" applyFill="0" applyBorder="0" applyAlignment="0" applyProtection="0"/>
    <xf numFmtId="165" fontId="91" fillId="0" borderId="0" applyFont="0" applyFill="0" applyBorder="0" applyAlignment="0" applyProtection="0"/>
    <xf numFmtId="217" fontId="12" fillId="0" borderId="0" applyFont="0" applyFill="0" applyBorder="0" applyAlignment="0" applyProtection="0">
      <alignment horizontal="right"/>
    </xf>
    <xf numFmtId="44" fontId="12" fillId="0" borderId="0" applyFont="0" applyFill="0" applyBorder="0" applyAlignment="0" applyProtection="0"/>
    <xf numFmtId="283" fontId="12" fillId="0" borderId="0" applyFont="0" applyFill="0" applyBorder="0" applyAlignment="0" applyProtection="0"/>
    <xf numFmtId="283" fontId="12" fillId="0" borderId="0" applyFont="0" applyFill="0" applyBorder="0" applyAlignment="0" applyProtection="0"/>
    <xf numFmtId="283" fontId="12" fillId="0" borderId="0" applyFont="0" applyFill="0" applyBorder="0" applyAlignment="0" applyProtection="0"/>
    <xf numFmtId="165" fontId="19"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217" fontId="12" fillId="0" borderId="0" applyFont="0" applyFill="0" applyBorder="0" applyAlignment="0" applyProtection="0">
      <alignment horizontal="right"/>
    </xf>
    <xf numFmtId="165" fontId="91"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0" fontId="12" fillId="0" borderId="0" applyFont="0" applyFill="0" applyBorder="0" applyAlignment="0" applyProtection="0"/>
    <xf numFmtId="0" fontId="1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91"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5" fontId="14" fillId="0" borderId="0" applyFont="0" applyFill="0" applyBorder="0" applyAlignment="0" applyProtection="0"/>
    <xf numFmtId="44" fontId="1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7" fillId="0" borderId="0" applyFont="0" applyFill="0" applyBorder="0" applyAlignment="0" applyProtection="0"/>
    <xf numFmtId="165" fontId="6" fillId="0" borderId="0" applyFont="0" applyFill="0" applyBorder="0" applyAlignment="0" applyProtection="0"/>
    <xf numFmtId="44" fontId="77" fillId="0" borderId="0" applyFont="0" applyFill="0" applyBorder="0" applyAlignment="0" applyProtection="0"/>
    <xf numFmtId="165" fontId="77" fillId="0" borderId="0" applyFont="0" applyFill="0" applyBorder="0" applyAlignment="0" applyProtection="0"/>
    <xf numFmtId="44" fontId="12" fillId="0" borderId="0" applyFont="0" applyFill="0" applyBorder="0" applyAlignment="0" applyProtection="0"/>
    <xf numFmtId="165"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9" fillId="0" borderId="0" applyFont="0" applyFill="0" applyBorder="0" applyAlignment="0" applyProtection="0"/>
    <xf numFmtId="44"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7"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9" fillId="0" borderId="0" applyFont="0" applyFill="0" applyBorder="0" applyAlignment="0" applyProtection="0"/>
    <xf numFmtId="44"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12" fillId="0" borderId="0" applyFont="0" applyFill="0" applyBorder="0" applyAlignment="0" applyProtection="0"/>
    <xf numFmtId="165" fontId="6"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21" fontId="88" fillId="0" borderId="0" applyFont="0" applyFill="0" applyBorder="0" applyAlignment="0" applyProtection="0">
      <alignment vertical="center"/>
    </xf>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4" fontId="245" fillId="0" borderId="0"/>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224" fontId="98" fillId="0" borderId="0" applyFont="0" applyFill="0" applyBorder="0" applyProtection="0">
      <alignment horizontal="right"/>
    </xf>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291" fontId="116" fillId="0" borderId="0"/>
    <xf numFmtId="291" fontId="80" fillId="0" borderId="0"/>
    <xf numFmtId="291" fontId="118" fillId="0" borderId="0" applyFill="0" applyBorder="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79"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74" fillId="0" borderId="0" applyNumberFormat="0" applyFill="0" applyBorder="0" applyAlignment="0" applyProtection="0"/>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09"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0" fontId="21" fillId="5" borderId="0" applyNumberFormat="0" applyBorder="0" applyAlignment="0" applyProtection="0"/>
    <xf numFmtId="0" fontId="21" fillId="5"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233" fontId="12" fillId="71" borderId="160" applyNumberFormat="0" applyFont="0" applyBorder="0" applyAlignment="0" applyProtection="0"/>
    <xf numFmtId="0" fontId="127" fillId="0" borderId="0" applyProtection="0">
      <alignment horizontal="right"/>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129" fillId="0" borderId="0" applyNumberFormat="0" applyFill="0" applyBorder="0" applyAlignment="0" applyProtection="0"/>
    <xf numFmtId="0" fontId="129" fillId="0" borderId="0" applyNumberFormat="0" applyFill="0" applyBorder="0" applyAlignment="0" applyProtection="0"/>
    <xf numFmtId="0" fontId="22" fillId="0" borderId="173" applyNumberFormat="0" applyFill="0" applyAlignment="0" applyProtection="0"/>
    <xf numFmtId="0" fontId="22" fillId="0" borderId="173" applyNumberFormat="0" applyFill="0" applyAlignment="0" applyProtection="0"/>
    <xf numFmtId="0" fontId="129" fillId="0" borderId="0" applyNumberFormat="0" applyFill="0" applyBorder="0" applyAlignment="0" applyProtection="0"/>
    <xf numFmtId="0" fontId="22" fillId="0" borderId="173" applyNumberFormat="0" applyFill="0" applyAlignment="0" applyProtection="0"/>
    <xf numFmtId="0" fontId="22" fillId="0" borderId="173" applyNumberFormat="0" applyFill="0" applyAlignment="0" applyProtection="0"/>
    <xf numFmtId="0" fontId="62" fillId="0" borderId="56" applyNumberFormat="0" applyFill="0" applyAlignment="0" applyProtection="0"/>
    <xf numFmtId="0" fontId="130" fillId="0" borderId="0" applyProtection="0">
      <alignment horizontal="left"/>
    </xf>
    <xf numFmtId="0" fontId="130" fillId="0" borderId="0" applyProtection="0">
      <alignment horizontal="left"/>
    </xf>
    <xf numFmtId="0" fontId="23" fillId="0" borderId="174" applyNumberFormat="0" applyFill="0" applyAlignment="0" applyProtection="0"/>
    <xf numFmtId="0" fontId="23" fillId="0" borderId="174" applyNumberFormat="0" applyFill="0" applyAlignment="0" applyProtection="0"/>
    <xf numFmtId="0" fontId="130" fillId="0" borderId="0" applyProtection="0">
      <alignment horizontal="left"/>
    </xf>
    <xf numFmtId="0" fontId="23" fillId="0" borderId="174" applyNumberFormat="0" applyFill="0" applyAlignment="0" applyProtection="0"/>
    <xf numFmtId="0" fontId="23" fillId="0" borderId="174" applyNumberFormat="0" applyFill="0" applyAlignment="0" applyProtection="0"/>
    <xf numFmtId="0" fontId="63" fillId="0" borderId="57" applyNumberFormat="0" applyFill="0" applyAlignment="0" applyProtection="0"/>
    <xf numFmtId="0" fontId="131" fillId="0" borderId="0" applyProtection="0">
      <alignment horizontal="left"/>
    </xf>
    <xf numFmtId="0" fontId="131" fillId="0" borderId="0" applyProtection="0">
      <alignment horizontal="left"/>
    </xf>
    <xf numFmtId="0" fontId="24" fillId="0" borderId="175" applyNumberFormat="0" applyFill="0" applyAlignment="0" applyProtection="0"/>
    <xf numFmtId="0" fontId="131" fillId="0" borderId="0" applyProtection="0">
      <alignment horizontal="left"/>
    </xf>
    <xf numFmtId="0" fontId="24" fillId="0" borderId="175" applyNumberFormat="0" applyFill="0" applyAlignment="0" applyProtection="0"/>
    <xf numFmtId="0" fontId="24" fillId="0" borderId="175" applyNumberFormat="0" applyFill="0" applyAlignment="0" applyProtection="0"/>
    <xf numFmtId="0" fontId="64" fillId="0" borderId="58" applyNumberFormat="0" applyFill="0" applyAlignment="0" applyProtection="0"/>
    <xf numFmtId="0" fontId="6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4" fillId="0" borderId="0" applyNumberFormat="0" applyFill="0" applyBorder="0" applyAlignment="0" applyProtection="0"/>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246" fillId="0" borderId="0" applyNumberFormat="0" applyFill="0" applyBorder="0" applyAlignment="0" applyProtection="0"/>
    <xf numFmtId="0" fontId="38"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alignment vertical="top"/>
      <protection locked="0"/>
    </xf>
    <xf numFmtId="0" fontId="139" fillId="0" borderId="0" applyNumberFormat="0" applyFill="0" applyBorder="0" applyAlignment="0" applyProtection="0"/>
    <xf numFmtId="0" fontId="140"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236" fontId="101" fillId="0" borderId="0" applyNumberFormat="0" applyFill="0" applyBorder="0" applyAlignment="0" applyProtection="0"/>
    <xf numFmtId="236" fontId="101" fillId="0" borderId="0" applyNumberFormat="0" applyFill="0" applyBorder="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68" fillId="32" borderId="59" applyNumberFormat="0" applyAlignment="0" applyProtection="0"/>
    <xf numFmtId="0" fontId="68" fillId="32" borderId="59" applyNumberFormat="0" applyAlignment="0" applyProtection="0"/>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0" fontId="26" fillId="0" borderId="20" applyNumberFormat="0" applyFill="0" applyAlignment="0" applyProtection="0"/>
    <xf numFmtId="0" fontId="26" fillId="0" borderId="20"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26" fillId="0" borderId="20" applyNumberFormat="0" applyFill="0" applyAlignment="0" applyProtection="0"/>
    <xf numFmtId="0" fontId="26" fillId="0" borderId="20" applyNumberFormat="0" applyFill="0" applyAlignment="0" applyProtection="0"/>
    <xf numFmtId="0" fontId="71" fillId="0" borderId="61" applyNumberFormat="0" applyFill="0" applyAlignment="0" applyProtection="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0" fontId="27" fillId="23" borderId="0" applyNumberFormat="0" applyBorder="0" applyAlignment="0" applyProtection="0"/>
    <xf numFmtId="0" fontId="27" fillId="23"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67"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50" fontId="157" fillId="0" borderId="0"/>
    <xf numFmtId="298" fontId="12" fillId="0" borderId="0"/>
    <xf numFmtId="298" fontId="12" fillId="0" borderId="0"/>
    <xf numFmtId="298" fontId="12" fillId="0" borderId="0"/>
    <xf numFmtId="298" fontId="12" fillId="0" borderId="0"/>
    <xf numFmtId="0" fontId="14"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0"/>
    <xf numFmtId="0" fontId="12" fillId="0" borderId="0"/>
    <xf numFmtId="0" fontId="12"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12" fillId="0" borderId="176"/>
    <xf numFmtId="0" fontId="12" fillId="0" borderId="176"/>
    <xf numFmtId="0" fontId="14" fillId="0" borderId="0"/>
    <xf numFmtId="0" fontId="12" fillId="0" borderId="0"/>
    <xf numFmtId="0" fontId="12" fillId="0" borderId="0"/>
    <xf numFmtId="0" fontId="6" fillId="0" borderId="0"/>
    <xf numFmtId="0" fontId="6" fillId="0" borderId="0"/>
    <xf numFmtId="0" fontId="14" fillId="0" borderId="0"/>
    <xf numFmtId="0" fontId="12" fillId="0" borderId="0"/>
    <xf numFmtId="0" fontId="12" fillId="0" borderId="0"/>
    <xf numFmtId="0" fontId="12" fillId="0" borderId="0"/>
    <xf numFmtId="0" fontId="6" fillId="0" borderId="0"/>
    <xf numFmtId="299" fontId="12" fillId="0" borderId="0"/>
    <xf numFmtId="299" fontId="12" fillId="0" borderId="0"/>
    <xf numFmtId="299" fontId="12" fillId="0" borderId="0"/>
    <xf numFmtId="0" fontId="48" fillId="0" borderId="0"/>
    <xf numFmtId="0" fontId="48" fillId="0" borderId="0"/>
    <xf numFmtId="0" fontId="12" fillId="0" borderId="0"/>
    <xf numFmtId="0" fontId="12" fillId="0" borderId="0"/>
    <xf numFmtId="0" fontId="12" fillId="0" borderId="0"/>
    <xf numFmtId="0" fontId="12" fillId="0" borderId="0"/>
    <xf numFmtId="0" fontId="6" fillId="0" borderId="0"/>
    <xf numFmtId="0" fontId="14" fillId="0" borderId="0"/>
    <xf numFmtId="0" fontId="12" fillId="0" borderId="0"/>
    <xf numFmtId="0" fontId="12" fillId="0" borderId="0"/>
    <xf numFmtId="0" fontId="12" fillId="0" borderId="0"/>
    <xf numFmtId="0" fontId="12" fillId="0" borderId="0"/>
    <xf numFmtId="0" fontId="6" fillId="0" borderId="0"/>
    <xf numFmtId="0" fontId="14" fillId="0" borderId="0"/>
    <xf numFmtId="0" fontId="6" fillId="0" borderId="0"/>
    <xf numFmtId="0" fontId="12" fillId="0" borderId="0"/>
    <xf numFmtId="0" fontId="101" fillId="0" borderId="0"/>
    <xf numFmtId="0" fontId="101" fillId="0" borderId="0"/>
    <xf numFmtId="0" fontId="19" fillId="0" borderId="0"/>
    <xf numFmtId="0" fontId="14" fillId="0" borderId="0"/>
    <xf numFmtId="0" fontId="101"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01" fillId="0" borderId="0"/>
    <xf numFmtId="0" fontId="6" fillId="0" borderId="0"/>
    <xf numFmtId="0" fontId="101" fillId="0" borderId="0"/>
    <xf numFmtId="0" fontId="14"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12" fillId="0" borderId="0"/>
    <xf numFmtId="0" fontId="12" fillId="0" borderId="0"/>
    <xf numFmtId="0" fontId="12" fillId="0" borderId="0"/>
    <xf numFmtId="298" fontId="12" fillId="0" borderId="0"/>
    <xf numFmtId="298" fontId="12" fillId="0" borderId="0"/>
    <xf numFmtId="0" fontId="12" fillId="0" borderId="0"/>
    <xf numFmtId="0" fontId="34" fillId="0" borderId="0"/>
    <xf numFmtId="0" fontId="12" fillId="0" borderId="0"/>
    <xf numFmtId="0" fontId="12" fillId="0" borderId="0"/>
    <xf numFmtId="0" fontId="14" fillId="0" borderId="0"/>
    <xf numFmtId="0" fontId="101" fillId="0" borderId="0"/>
    <xf numFmtId="0" fontId="19" fillId="0" borderId="0"/>
    <xf numFmtId="0" fontId="14" fillId="0" borderId="0"/>
    <xf numFmtId="235" fontId="12" fillId="0" borderId="0"/>
    <xf numFmtId="0" fontId="12" fillId="0" borderId="0"/>
    <xf numFmtId="0" fontId="12" fillId="0" borderId="0"/>
    <xf numFmtId="0" fontId="101" fillId="0" borderId="0"/>
    <xf numFmtId="0" fontId="6" fillId="0" borderId="0"/>
    <xf numFmtId="0" fontId="101" fillId="0" borderId="0"/>
    <xf numFmtId="0" fontId="14" fillId="0" borderId="0"/>
    <xf numFmtId="0" fontId="34" fillId="0" borderId="0"/>
    <xf numFmtId="0" fontId="6" fillId="0" borderId="0"/>
    <xf numFmtId="235" fontId="12" fillId="0" borderId="0"/>
    <xf numFmtId="298" fontId="12" fillId="0" borderId="0"/>
    <xf numFmtId="0" fontId="12" fillId="0" borderId="0"/>
    <xf numFmtId="0" fontId="12" fillId="0" borderId="0"/>
    <xf numFmtId="0" fontId="19" fillId="0" borderId="0"/>
    <xf numFmtId="0" fontId="6" fillId="0" borderId="0"/>
    <xf numFmtId="0" fontId="14" fillId="0" borderId="0"/>
    <xf numFmtId="253" fontId="12" fillId="0" borderId="0"/>
    <xf numFmtId="253" fontId="12" fillId="0" borderId="0"/>
    <xf numFmtId="253" fontId="12" fillId="0" borderId="0"/>
    <xf numFmtId="253" fontId="12" fillId="0" borderId="0"/>
    <xf numFmtId="235" fontId="12" fillId="0" borderId="0"/>
    <xf numFmtId="0" fontId="14" fillId="0" borderId="0"/>
    <xf numFmtId="0" fontId="91" fillId="0" borderId="0"/>
    <xf numFmtId="0" fontId="12" fillId="0" borderId="0"/>
    <xf numFmtId="0" fontId="6" fillId="0" borderId="0"/>
    <xf numFmtId="235" fontId="12" fillId="0" borderId="0"/>
    <xf numFmtId="0" fontId="12" fillId="0" borderId="0"/>
    <xf numFmtId="0" fontId="12" fillId="0" borderId="0"/>
    <xf numFmtId="0" fontId="12" fillId="0" borderId="0"/>
    <xf numFmtId="0" fontId="91" fillId="0" borderId="0"/>
    <xf numFmtId="253" fontId="12" fillId="0" borderId="0"/>
    <xf numFmtId="253" fontId="12" fillId="0" borderId="0"/>
    <xf numFmtId="0" fontId="91" fillId="0" borderId="0"/>
    <xf numFmtId="0" fontId="6" fillId="0" borderId="0"/>
    <xf numFmtId="0" fontId="14" fillId="0" borderId="0"/>
    <xf numFmtId="0" fontId="14" fillId="0" borderId="0"/>
    <xf numFmtId="0" fontId="125" fillId="0" borderId="0"/>
    <xf numFmtId="235" fontId="12" fillId="0" borderId="0"/>
    <xf numFmtId="235" fontId="12" fillId="0" borderId="0"/>
    <xf numFmtId="0" fontId="12" fillId="0" borderId="0"/>
    <xf numFmtId="235" fontId="12" fillId="0" borderId="0"/>
    <xf numFmtId="0" fontId="14" fillId="0" borderId="0"/>
    <xf numFmtId="0" fontId="12" fillId="0" borderId="0"/>
    <xf numFmtId="0" fontId="6" fillId="0" borderId="0"/>
    <xf numFmtId="0" fontId="14" fillId="0" borderId="0"/>
    <xf numFmtId="0" fontId="101" fillId="0" borderId="0"/>
    <xf numFmtId="0" fontId="12" fillId="0" borderId="0"/>
    <xf numFmtId="44" fontId="12" fillId="0" borderId="0"/>
    <xf numFmtId="0" fontId="6" fillId="0" borderId="0"/>
    <xf numFmtId="0" fontId="6" fillId="0" borderId="0"/>
    <xf numFmtId="0" fontId="12" fillId="0" borderId="0"/>
    <xf numFmtId="0" fontId="14" fillId="0" borderId="0"/>
    <xf numFmtId="253" fontId="12" fillId="0" borderId="0"/>
    <xf numFmtId="44" fontId="12" fillId="0" borderId="0"/>
    <xf numFmtId="44" fontId="12" fillId="0" borderId="0"/>
    <xf numFmtId="235" fontId="12" fillId="0" borderId="0"/>
    <xf numFmtId="0" fontId="12" fillId="0" borderId="0"/>
    <xf numFmtId="0" fontId="14" fillId="0" borderId="0"/>
    <xf numFmtId="0" fontId="125"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0" fontId="101"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53" fontId="12" fillId="0" borderId="0"/>
    <xf numFmtId="253" fontId="12" fillId="0" borderId="0"/>
    <xf numFmtId="253" fontId="12" fillId="0" borderId="0"/>
    <xf numFmtId="0" fontId="12"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101" fillId="0" borderId="0"/>
    <xf numFmtId="0" fontId="6" fillId="0" borderId="0"/>
    <xf numFmtId="0" fontId="12" fillId="0" borderId="0"/>
    <xf numFmtId="0" fontId="12" fillId="0" borderId="0"/>
    <xf numFmtId="0" fontId="101" fillId="0" borderId="0"/>
    <xf numFmtId="0" fontId="6" fillId="0" borderId="0"/>
    <xf numFmtId="0" fontId="101" fillId="0" borderId="0"/>
    <xf numFmtId="0" fontId="6" fillId="0" borderId="0"/>
    <xf numFmtId="0" fontId="101" fillId="0" borderId="0"/>
    <xf numFmtId="0" fontId="12" fillId="0" borderId="0"/>
    <xf numFmtId="0" fontId="101" fillId="0" borderId="0"/>
    <xf numFmtId="253" fontId="12" fillId="0" borderId="0"/>
    <xf numFmtId="0" fontId="101" fillId="0" borderId="0"/>
    <xf numFmtId="0" fontId="101" fillId="0" borderId="0"/>
    <xf numFmtId="253" fontId="12" fillId="0" borderId="0"/>
    <xf numFmtId="253" fontId="12" fillId="0" borderId="0"/>
    <xf numFmtId="0" fontId="12" fillId="0" borderId="0">
      <alignment wrapText="1"/>
    </xf>
    <xf numFmtId="0" fontId="12" fillId="0" borderId="0">
      <alignment wrapText="1"/>
    </xf>
    <xf numFmtId="0" fontId="12" fillId="0" borderId="0"/>
    <xf numFmtId="0" fontId="12" fillId="0" borderId="0"/>
    <xf numFmtId="0" fontId="6" fillId="0" borderId="0"/>
    <xf numFmtId="0" fontId="14" fillId="0" borderId="0"/>
    <xf numFmtId="0" fontId="125" fillId="0" borderId="0"/>
    <xf numFmtId="0" fontId="6" fillId="0" borderId="0"/>
    <xf numFmtId="0" fontId="14" fillId="0" borderId="0"/>
    <xf numFmtId="0" fontId="14" fillId="0" borderId="0"/>
    <xf numFmtId="253" fontId="12" fillId="0" borderId="0"/>
    <xf numFmtId="253" fontId="12" fillId="0" borderId="0"/>
    <xf numFmtId="253" fontId="12" fillId="0" borderId="0"/>
    <xf numFmtId="253" fontId="12" fillId="0" borderId="0"/>
    <xf numFmtId="0" fontId="77" fillId="0" borderId="0"/>
    <xf numFmtId="0" fontId="12" fillId="0" borderId="0">
      <alignment wrapText="1"/>
    </xf>
    <xf numFmtId="0" fontId="12" fillId="0" borderId="0">
      <alignment wrapText="1"/>
    </xf>
    <xf numFmtId="0" fontId="101" fillId="0" borderId="0"/>
    <xf numFmtId="0" fontId="12" fillId="0" borderId="0"/>
    <xf numFmtId="0" fontId="12" fillId="0" borderId="0"/>
    <xf numFmtId="0" fontId="12" fillId="0" borderId="0"/>
    <xf numFmtId="0" fontId="77" fillId="0" borderId="0"/>
    <xf numFmtId="253" fontId="6" fillId="0" borderId="0"/>
    <xf numFmtId="253" fontId="12" fillId="0" borderId="0"/>
    <xf numFmtId="253" fontId="12" fillId="0" borderId="0"/>
    <xf numFmtId="0" fontId="101" fillId="0" borderId="0"/>
    <xf numFmtId="0" fontId="12" fillId="0" borderId="0">
      <alignment wrapText="1"/>
    </xf>
    <xf numFmtId="253" fontId="12" fillId="0" borderId="0"/>
    <xf numFmtId="253" fontId="12" fillId="0" borderId="0"/>
    <xf numFmtId="253" fontId="12" fillId="0" borderId="0"/>
    <xf numFmtId="253" fontId="12" fillId="0" borderId="0"/>
    <xf numFmtId="0" fontId="12" fillId="0" borderId="0">
      <alignment wrapText="1"/>
    </xf>
    <xf numFmtId="0" fontId="101" fillId="0" borderId="0"/>
    <xf numFmtId="0" fontId="12" fillId="0" borderId="0"/>
    <xf numFmtId="0" fontId="12" fillId="0" borderId="0"/>
    <xf numFmtId="0" fontId="12" fillId="0" borderId="0"/>
    <xf numFmtId="0" fontId="77" fillId="0" borderId="0"/>
    <xf numFmtId="0" fontId="12" fillId="0" borderId="0">
      <alignment wrapText="1"/>
    </xf>
    <xf numFmtId="0" fontId="12" fillId="0" borderId="0">
      <alignment wrapText="1"/>
    </xf>
    <xf numFmtId="0" fontId="77" fillId="0" borderId="0"/>
    <xf numFmtId="0" fontId="12" fillId="0" borderId="0">
      <alignment wrapText="1"/>
    </xf>
    <xf numFmtId="0" fontId="12" fillId="0" borderId="0"/>
    <xf numFmtId="0" fontId="12" fillId="0" borderId="0"/>
    <xf numFmtId="0" fontId="91" fillId="0" borderId="0"/>
    <xf numFmtId="0" fontId="14" fillId="0" borderId="0"/>
    <xf numFmtId="0" fontId="12" fillId="0" borderId="0">
      <alignment wrapText="1"/>
    </xf>
    <xf numFmtId="0" fontId="91" fillId="0" borderId="0"/>
    <xf numFmtId="0" fontId="12" fillId="0" borderId="0">
      <alignment wrapText="1"/>
    </xf>
    <xf numFmtId="0" fontId="101" fillId="0" borderId="0"/>
    <xf numFmtId="0" fontId="12" fillId="0" borderId="0"/>
    <xf numFmtId="0" fontId="12" fillId="0" borderId="0"/>
    <xf numFmtId="0" fontId="12" fillId="0" borderId="0"/>
    <xf numFmtId="0" fontId="12" fillId="0" borderId="0"/>
    <xf numFmtId="0" fontId="12" fillId="0" borderId="0">
      <alignment wrapText="1"/>
    </xf>
    <xf numFmtId="0" fontId="12" fillId="0" borderId="0">
      <alignment wrapText="1"/>
    </xf>
    <xf numFmtId="0" fontId="12" fillId="0" borderId="0">
      <alignment wrapText="1"/>
    </xf>
    <xf numFmtId="0" fontId="125" fillId="0" borderId="0"/>
    <xf numFmtId="0" fontId="12" fillId="0" borderId="0"/>
    <xf numFmtId="0" fontId="12" fillId="0" borderId="0">
      <alignment wrapText="1"/>
    </xf>
    <xf numFmtId="0" fontId="12" fillId="0" borderId="0">
      <alignment wrapText="1"/>
    </xf>
    <xf numFmtId="0" fontId="14" fillId="0" borderId="0"/>
    <xf numFmtId="0" fontId="12" fillId="0" borderId="0">
      <alignment wrapText="1"/>
    </xf>
    <xf numFmtId="0" fontId="101" fillId="0" borderId="0"/>
    <xf numFmtId="253" fontId="12" fillId="0" borderId="0"/>
    <xf numFmtId="253" fontId="12" fillId="0" borderId="0"/>
    <xf numFmtId="253" fontId="12" fillId="0" borderId="0"/>
    <xf numFmtId="0" fontId="125" fillId="0" borderId="0"/>
    <xf numFmtId="0" fontId="14" fillId="0" borderId="0"/>
    <xf numFmtId="0" fontId="12" fillId="0" borderId="0"/>
    <xf numFmtId="0" fontId="6" fillId="0" borderId="0"/>
    <xf numFmtId="0" fontId="6" fillId="0" borderId="0"/>
    <xf numFmtId="0" fontId="6" fillId="0" borderId="0"/>
    <xf numFmtId="0" fontId="6" fillId="0" borderId="0"/>
    <xf numFmtId="0" fontId="101" fillId="0" borderId="0"/>
    <xf numFmtId="253" fontId="12" fillId="0" borderId="0"/>
    <xf numFmtId="0" fontId="77"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12" fillId="0" borderId="0"/>
    <xf numFmtId="0" fontId="6" fillId="0" borderId="0"/>
    <xf numFmtId="0" fontId="6" fillId="0" borderId="0"/>
    <xf numFmtId="0" fontId="6" fillId="0" borderId="0"/>
    <xf numFmtId="0" fontId="6"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3"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101"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35" fontId="12" fillId="0" borderId="0"/>
    <xf numFmtId="0" fontId="12" fillId="0" borderId="0"/>
    <xf numFmtId="0" fontId="6"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7" fillId="0" borderId="0"/>
    <xf numFmtId="0" fontId="107"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53" fontId="12" fillId="0" borderId="0"/>
    <xf numFmtId="0" fontId="107" fillId="0" borderId="0"/>
    <xf numFmtId="235" fontId="12" fillId="0" borderId="0"/>
    <xf numFmtId="0" fontId="14" fillId="0" borderId="0"/>
    <xf numFmtId="0" fontId="248" fillId="0" borderId="0"/>
    <xf numFmtId="0" fontId="12" fillId="0" borderId="0"/>
    <xf numFmtId="0" fontId="249" fillId="0" borderId="0"/>
    <xf numFmtId="235" fontId="12" fillId="0" borderId="0"/>
    <xf numFmtId="253" fontId="12" fillId="0" borderId="0"/>
    <xf numFmtId="0" fontId="12" fillId="0" borderId="0"/>
    <xf numFmtId="0" fontId="6" fillId="0" borderId="0"/>
    <xf numFmtId="253"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35" fontId="12" fillId="0" borderId="0"/>
    <xf numFmtId="253" fontId="12" fillId="0" borderId="0"/>
    <xf numFmtId="0" fontId="12" fillId="0" borderId="0"/>
    <xf numFmtId="0" fontId="6" fillId="0" borderId="0"/>
    <xf numFmtId="253" fontId="12" fillId="0" borderId="0"/>
    <xf numFmtId="235" fontId="12" fillId="0" borderId="0"/>
    <xf numFmtId="0" fontId="12" fillId="0" borderId="0"/>
    <xf numFmtId="0" fontId="12" fillId="0" borderId="0"/>
    <xf numFmtId="0" fontId="12" fillId="0" borderId="0"/>
    <xf numFmtId="235" fontId="12" fillId="0" borderId="0"/>
    <xf numFmtId="253" fontId="12" fillId="0" borderId="0"/>
    <xf numFmtId="253" fontId="12" fillId="0" borderId="0"/>
    <xf numFmtId="253" fontId="12" fillId="0" borderId="0"/>
    <xf numFmtId="0" fontId="101" fillId="0" borderId="0"/>
    <xf numFmtId="235" fontId="12" fillId="0" borderId="0"/>
    <xf numFmtId="0" fontId="12" fillId="0" borderId="0"/>
    <xf numFmtId="0" fontId="12" fillId="0" borderId="0"/>
    <xf numFmtId="0" fontId="101" fillId="0" borderId="0"/>
    <xf numFmtId="253" fontId="12" fillId="0" borderId="0"/>
    <xf numFmtId="0" fontId="101" fillId="0" borderId="0"/>
    <xf numFmtId="253" fontId="12" fillId="0" borderId="0"/>
    <xf numFmtId="0" fontId="101" fillId="0" borderId="0"/>
    <xf numFmtId="0" fontId="14" fillId="0" borderId="0"/>
    <xf numFmtId="0" fontId="14" fillId="0" borderId="0"/>
    <xf numFmtId="0" fontId="12" fillId="0" borderId="0"/>
    <xf numFmtId="0" fontId="12" fillId="0" borderId="0"/>
    <xf numFmtId="235" fontId="12" fillId="0" borderId="0"/>
    <xf numFmtId="253" fontId="6"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14" fillId="0" borderId="0"/>
    <xf numFmtId="235" fontId="12" fillId="0" borderId="0"/>
    <xf numFmtId="0" fontId="12" fillId="0" borderId="0"/>
    <xf numFmtId="0" fontId="12" fillId="0" borderId="0">
      <alignment wrapText="1"/>
    </xf>
    <xf numFmtId="0" fontId="12" fillId="0" borderId="0">
      <alignment wrapText="1"/>
    </xf>
    <xf numFmtId="0" fontId="6" fillId="0" borderId="0"/>
    <xf numFmtId="0" fontId="101" fillId="0" borderId="0"/>
    <xf numFmtId="0" fontId="6" fillId="0" borderId="0"/>
    <xf numFmtId="0" fontId="250" fillId="0" borderId="0"/>
    <xf numFmtId="0" fontId="12" fillId="0" borderId="0"/>
    <xf numFmtId="253" fontId="12" fillId="0" borderId="0"/>
    <xf numFmtId="0" fontId="34" fillId="0" borderId="0"/>
    <xf numFmtId="253" fontId="12" fillId="0" borderId="0"/>
    <xf numFmtId="0" fontId="6" fillId="0" borderId="0"/>
    <xf numFmtId="0" fontId="12" fillId="0" borderId="0"/>
    <xf numFmtId="0" fontId="14"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6" fillId="0" borderId="0"/>
    <xf numFmtId="0" fontId="12" fillId="0" borderId="0"/>
    <xf numFmtId="0" fontId="6" fillId="0" borderId="0"/>
    <xf numFmtId="235" fontId="12" fillId="0" borderId="0"/>
    <xf numFmtId="235" fontId="12" fillId="0" borderId="0"/>
    <xf numFmtId="235" fontId="12" fillId="0" borderId="0"/>
    <xf numFmtId="0" fontId="6" fillId="0" borderId="0"/>
    <xf numFmtId="253" fontId="6" fillId="0" borderId="0"/>
    <xf numFmtId="0" fontId="6" fillId="0" borderId="0"/>
    <xf numFmtId="253" fontId="6" fillId="0" borderId="0"/>
    <xf numFmtId="0" fontId="6" fillId="0" borderId="0"/>
    <xf numFmtId="253"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253" fontId="12" fillId="0" borderId="0"/>
    <xf numFmtId="253" fontId="12" fillId="0" borderId="0"/>
    <xf numFmtId="253" fontId="12" fillId="0" borderId="0"/>
    <xf numFmtId="253" fontId="12" fillId="0" borderId="0"/>
    <xf numFmtId="0" fontId="6" fillId="0" borderId="0"/>
    <xf numFmtId="0" fontId="14" fillId="0" borderId="0"/>
    <xf numFmtId="0" fontId="14" fillId="0" borderId="0"/>
    <xf numFmtId="0" fontId="101" fillId="0" borderId="0"/>
    <xf numFmtId="0" fontId="12" fillId="0" borderId="0"/>
    <xf numFmtId="0" fontId="12" fillId="0" borderId="0"/>
    <xf numFmtId="253" fontId="12" fillId="0" borderId="0"/>
    <xf numFmtId="253" fontId="12" fillId="0" borderId="0"/>
    <xf numFmtId="253" fontId="12" fillId="0" borderId="0"/>
    <xf numFmtId="253" fontId="12" fillId="0" borderId="0"/>
    <xf numFmtId="0" fontId="101" fillId="0" borderId="0"/>
    <xf numFmtId="0" fontId="12" fillId="0" borderId="0"/>
    <xf numFmtId="0" fontId="12" fillId="0" borderId="0"/>
    <xf numFmtId="0" fontId="12"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253"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253"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98" fontId="6" fillId="0" borderId="0"/>
    <xf numFmtId="298" fontId="6" fillId="0" borderId="0"/>
    <xf numFmtId="298" fontId="14" fillId="0" borderId="0"/>
    <xf numFmtId="0" fontId="12" fillId="0" borderId="0"/>
    <xf numFmtId="0" fontId="6" fillId="0" borderId="0"/>
    <xf numFmtId="0" fontId="6" fillId="0" borderId="0"/>
    <xf numFmtId="0" fontId="19" fillId="0" borderId="0"/>
    <xf numFmtId="0" fontId="6" fillId="0" borderId="0"/>
    <xf numFmtId="0" fontId="14" fillId="0" borderId="0"/>
    <xf numFmtId="0" fontId="6" fillId="0" borderId="0"/>
    <xf numFmtId="0" fontId="108" fillId="0" borderId="0"/>
    <xf numFmtId="0" fontId="108" fillId="0" borderId="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260" fontId="172" fillId="65" borderId="176" applyFill="0" applyBorder="0" applyAlignment="0" applyProtection="0">
      <alignment horizontal="right"/>
      <protection locked="0"/>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77" fillId="67" borderId="176">
      <alignment horizontal="center" vertical="center" wrapText="1"/>
      <protection hidden="1"/>
    </xf>
    <xf numFmtId="291" fontId="178" fillId="0" borderId="0" applyFill="0" applyBorder="0" applyAlignment="0" applyProtection="0"/>
    <xf numFmtId="292" fontId="179" fillId="0" borderId="0"/>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0" fontId="12" fillId="0" borderId="0"/>
    <xf numFmtId="0" fontId="12" fillId="0" borderId="0"/>
    <xf numFmtId="196" fontId="238" fillId="0" borderId="0" applyNumberFormat="0" applyFill="0">
      <alignment horizontal="left" vertical="center" wrapText="1"/>
    </xf>
    <xf numFmtId="0" fontId="251" fillId="0" borderId="0"/>
    <xf numFmtId="292" fontId="12" fillId="0" borderId="0" applyFont="0" applyFill="0" applyBorder="0" applyAlignment="0" applyProtection="0"/>
    <xf numFmtId="165" fontId="12" fillId="0" borderId="0" applyFont="0" applyFill="0" applyBorder="0" applyAlignment="0" applyProtection="0"/>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cellStyleXfs>
  <cellXfs count="811">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77" fontId="48" fillId="28" borderId="34" xfId="71" applyNumberFormat="1" applyFont="1" applyFill="1" applyBorder="1" applyAlignment="1" applyProtection="1">
      <alignment horizontal="center"/>
      <protection locked="0"/>
    </xf>
    <xf numFmtId="177" fontId="41" fillId="28" borderId="34"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9" fontId="41" fillId="28" borderId="0" xfId="0" applyNumberFormat="1" applyFont="1" applyFill="1" applyBorder="1"/>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13" fillId="28" borderId="0" xfId="0" applyNumberFormat="1" applyFont="1" applyFill="1" applyBorder="1"/>
    <xf numFmtId="166" fontId="13" fillId="28" borderId="12" xfId="71" applyFont="1" applyFill="1" applyBorder="1"/>
    <xf numFmtId="177" fontId="13" fillId="28" borderId="0" xfId="71" applyNumberFormat="1" applyFont="1" applyFill="1" applyBorder="1"/>
    <xf numFmtId="177" fontId="13" fillId="28" borderId="12" xfId="71" applyNumberFormat="1" applyFont="1" applyFill="1" applyBorder="1"/>
    <xf numFmtId="171" fontId="0" fillId="2" borderId="0" xfId="0" applyNumberFormat="1" applyFont="1" applyFill="1"/>
    <xf numFmtId="3" fontId="59" fillId="2" borderId="0" xfId="0" applyNumberFormat="1" applyFont="1" applyFill="1" applyBorder="1" applyAlignment="1" applyProtection="1">
      <alignment horizontal="center"/>
      <protection locked="0"/>
    </xf>
    <xf numFmtId="8" fontId="0" fillId="28" borderId="0" xfId="0" applyNumberFormat="1" applyFont="1" applyFill="1"/>
    <xf numFmtId="8" fontId="0" fillId="2" borderId="0" xfId="0" applyNumberFormat="1" applyFont="1" applyFill="1"/>
    <xf numFmtId="0" fontId="77" fillId="0" borderId="0" xfId="613"/>
    <xf numFmtId="0" fontId="237" fillId="94" borderId="0" xfId="613" applyFont="1" applyFill="1"/>
    <xf numFmtId="0" fontId="77" fillId="95" borderId="0" xfId="613" applyFill="1"/>
    <xf numFmtId="0" fontId="77" fillId="0" borderId="0" xfId="613" applyFill="1" applyProtection="1">
      <protection locked="0"/>
    </xf>
    <xf numFmtId="17" fontId="77" fillId="95" borderId="0" xfId="613" applyNumberFormat="1" applyFill="1"/>
    <xf numFmtId="0" fontId="77" fillId="0" borderId="0" xfId="613" applyFill="1"/>
    <xf numFmtId="17" fontId="237" fillId="96" borderId="147" xfId="613" applyNumberFormat="1" applyFont="1" applyFill="1" applyBorder="1"/>
    <xf numFmtId="0" fontId="237" fillId="96" borderId="147" xfId="613" applyFont="1" applyFill="1" applyBorder="1" applyProtection="1">
      <protection locked="0"/>
    </xf>
    <xf numFmtId="0" fontId="237" fillId="96" borderId="147" xfId="613" applyFont="1" applyFill="1" applyBorder="1"/>
    <xf numFmtId="169" fontId="77" fillId="0" borderId="0" xfId="613" applyNumberFormat="1"/>
    <xf numFmtId="4" fontId="237" fillId="94" borderId="0" xfId="613" applyNumberFormat="1" applyFont="1" applyFill="1"/>
    <xf numFmtId="166" fontId="77" fillId="0" borderId="0" xfId="71" applyFont="1" applyFill="1" applyProtection="1">
      <protection locked="0"/>
    </xf>
    <xf numFmtId="166" fontId="237" fillId="96" borderId="147" xfId="71" applyFont="1" applyFill="1" applyBorder="1" applyProtection="1">
      <protection locked="0"/>
    </xf>
    <xf numFmtId="166" fontId="77" fillId="0" borderId="0" xfId="71" applyNumberFormat="1" applyFont="1" applyFill="1" applyProtection="1">
      <protection locked="0"/>
    </xf>
    <xf numFmtId="166" fontId="237" fillId="96" borderId="147" xfId="71" applyNumberFormat="1" applyFont="1" applyFill="1" applyBorder="1" applyProtection="1">
      <protection locked="0"/>
    </xf>
    <xf numFmtId="3" fontId="237" fillId="96" borderId="147" xfId="613" applyNumberFormat="1" applyFont="1" applyFill="1" applyBorder="1"/>
    <xf numFmtId="0" fontId="237" fillId="97" borderId="0" xfId="613" applyFont="1" applyFill="1" applyAlignment="1">
      <alignment wrapText="1"/>
    </xf>
    <xf numFmtId="17" fontId="77" fillId="0" borderId="0" xfId="613" applyNumberFormat="1" applyFill="1"/>
    <xf numFmtId="0" fontId="13" fillId="28" borderId="0" xfId="0" applyFont="1" applyFill="1" applyBorder="1" applyAlignment="1">
      <alignment horizontal="center"/>
    </xf>
    <xf numFmtId="6" fontId="0" fillId="28" borderId="0" xfId="0" applyNumberFormat="1" applyFont="1" applyFill="1"/>
    <xf numFmtId="169" fontId="0" fillId="2" borderId="0" xfId="0" applyNumberFormat="1" applyFont="1" applyFill="1"/>
    <xf numFmtId="168" fontId="7" fillId="2" borderId="0" xfId="0" applyNumberFormat="1" applyFont="1" applyFill="1" applyAlignment="1">
      <alignment vertical="center"/>
    </xf>
    <xf numFmtId="166" fontId="13" fillId="2" borderId="0" xfId="71" applyFont="1" applyFill="1"/>
    <xf numFmtId="166" fontId="217" fillId="2" borderId="0" xfId="71" applyFont="1" applyFill="1"/>
    <xf numFmtId="166" fontId="13" fillId="2" borderId="0" xfId="71" applyFont="1" applyFill="1" applyBorder="1"/>
    <xf numFmtId="0" fontId="237" fillId="97" borderId="0" xfId="613" applyFont="1" applyFill="1" applyAlignment="1">
      <alignment horizontal="left" wrapText="1"/>
    </xf>
    <xf numFmtId="3" fontId="237" fillId="96" borderId="177" xfId="613" applyNumberFormat="1" applyFont="1" applyFill="1" applyBorder="1"/>
    <xf numFmtId="0" fontId="237" fillId="96" borderId="177" xfId="613" applyFont="1" applyFill="1" applyBorder="1"/>
    <xf numFmtId="9" fontId="77" fillId="0" borderId="0" xfId="72" applyFont="1" applyFill="1"/>
    <xf numFmtId="177" fontId="77" fillId="0" borderId="0" xfId="71" applyNumberFormat="1" applyFont="1" applyFill="1"/>
    <xf numFmtId="9" fontId="237" fillId="96" borderId="147" xfId="72" applyFont="1" applyFill="1" applyBorder="1"/>
    <xf numFmtId="233" fontId="237" fillId="97" borderId="0" xfId="72" applyNumberFormat="1" applyFont="1" applyFill="1" applyAlignment="1">
      <alignment horizontal="left" wrapText="1"/>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37" fillId="97" borderId="0" xfId="613" applyFont="1" applyFill="1" applyAlignment="1">
      <alignment horizontal="left" wrapText="1"/>
    </xf>
    <xf numFmtId="0" fontId="77" fillId="94" borderId="0" xfId="613" applyFont="1" applyFill="1" applyAlignment="1">
      <alignment horizontal="left" vertical="top" wrapText="1"/>
    </xf>
    <xf numFmtId="4" fontId="237" fillId="92" borderId="0" xfId="613" applyNumberFormat="1" applyFont="1" applyFill="1" applyAlignment="1">
      <alignment horizontal="left" wrapText="1"/>
    </xf>
  </cellXfs>
  <cellStyles count="64559">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amp; ¢ 2" xfId="9925"/>
    <cellStyle name="$ 2" xfId="9926"/>
    <cellStyle name="$ 2 2" xfId="9927"/>
    <cellStyle name="$ 2 2 2" xfId="9928"/>
    <cellStyle name="$ 2 2 2 2" xfId="9929"/>
    <cellStyle name="$ 2 2 3" xfId="9930"/>
    <cellStyle name="$ 2 3" xfId="9931"/>
    <cellStyle name="$ 2 3 2" xfId="9932"/>
    <cellStyle name="$ 2 4" xfId="9933"/>
    <cellStyle name="$ 3" xfId="9934"/>
    <cellStyle name="$ 3 2" xfId="9935"/>
    <cellStyle name="$ 3 3" xfId="9936"/>
    <cellStyle name="$ 4" xfId="9937"/>
    <cellStyle name="$.00" xfId="9938"/>
    <cellStyle name="$.00 2" xfId="9939"/>
    <cellStyle name="$.00 2 2" xfId="9940"/>
    <cellStyle name="$.00 2 2 2" xfId="9941"/>
    <cellStyle name="$.00 2 2 2 2" xfId="9942"/>
    <cellStyle name="$.00 2 2 3" xfId="9943"/>
    <cellStyle name="$.00 2 3" xfId="9944"/>
    <cellStyle name="$.00 2 3 2" xfId="9945"/>
    <cellStyle name="$.00 2 4" xfId="9946"/>
    <cellStyle name="$.00 3" xfId="9947"/>
    <cellStyle name="$.00 3 2" xfId="9948"/>
    <cellStyle name="$.00 4" xfId="9949"/>
    <cellStyle name="$_2. 2011-2014  Rev_ FCast_IRM 2012_COS2013_Ongoing Operations_with CDM" xfId="9950"/>
    <cellStyle name="$_2. 2011-2014  Rev_ FCast_IRM 2012_COS2013_Ongoing Operations_with CDM 2" xfId="9951"/>
    <cellStyle name="$_2. 2011-2014  Rev_ FCast_IRM 2012_COS2013_Ongoing Operations_with CDM 2 2" xfId="9952"/>
    <cellStyle name="$_2. 2011-2014  Rev_ FCast_IRM 2012_COS2013_Ongoing Operations_with CDM 3" xfId="9953"/>
    <cellStyle name="$_2. 2011-2014  Rev_ FCast_IRM 2012_COS2013_Ongoing Operations_with CDM_1. Creation and Assumptions Budget_Revised with CDM" xfId="9954"/>
    <cellStyle name="$_2. 2011-2014  Rev_ FCast_IRM 2012_COS2013_Ongoing Operations_with CDM_1. Creation and Assumptions Budget_Revised with CDM 2" xfId="9955"/>
    <cellStyle name="$_2. 2011-2014  Rev_ FCast_IRM 2012_COS2013_Ongoing Operations_with CDM_1. Creation and Assumptions Budget_Revised with CDM 2 2" xfId="9956"/>
    <cellStyle name="$_2. 2011-2014  Rev_ FCast_IRM 2012_COS2013_Ongoing Operations_with CDM_1. Creation and Assumptions Budget_Revised with CDM 3" xfId="9957"/>
    <cellStyle name="$_Oct 2010 SM PILs Recognition" xfId="9958"/>
    <cellStyle name="$_Oct 2010 SM PILs Recognition 2" xfId="9959"/>
    <cellStyle name="$_Oct 2010 SM PILs Recognition 2 2" xfId="9960"/>
    <cellStyle name="$_Oct 2010 SM PILs Recognition 3" xfId="9961"/>
    <cellStyle name="$_Regulatory Assets and Liabilities IFRS Opening Adj" xfId="9962"/>
    <cellStyle name="$_Regulatory Assets and Liabilities IFRS Opening Adj 2" xfId="9963"/>
    <cellStyle name="$_Regulatory Assets and Liabilities IFRS Opening Adj 2 2" xfId="9964"/>
    <cellStyle name="$_Regulatory Assets and Liabilities IFRS Opening Adj 3" xfId="9965"/>
    <cellStyle name="$_Xl0000180" xfId="9966"/>
    <cellStyle name="$_Xl0000180 2" xfId="9967"/>
    <cellStyle name="$_Xl0000180 2 2" xfId="9968"/>
    <cellStyle name="$_Xl0000180 3" xfId="9969"/>
    <cellStyle name="$M" xfId="9970"/>
    <cellStyle name="$M 2" xfId="9971"/>
    <cellStyle name="$M 2 2" xfId="9972"/>
    <cellStyle name="$M 2 2 2" xfId="9973"/>
    <cellStyle name="$M 2 2 2 2" xfId="9974"/>
    <cellStyle name="$M 2 2 3" xfId="9975"/>
    <cellStyle name="$M 2 3" xfId="9976"/>
    <cellStyle name="$M 2 3 2" xfId="9977"/>
    <cellStyle name="$M 2 4" xfId="9978"/>
    <cellStyle name="$M 3" xfId="9979"/>
    <cellStyle name="$M 3 2" xfId="9980"/>
    <cellStyle name="$M 4" xfId="9981"/>
    <cellStyle name="$M.00" xfId="9982"/>
    <cellStyle name="$M.00 2" xfId="9983"/>
    <cellStyle name="$M.00 2 2" xfId="9984"/>
    <cellStyle name="$M.00 2 2 2" xfId="9985"/>
    <cellStyle name="$M.00 2 2 2 2" xfId="9986"/>
    <cellStyle name="$M.00 2 2 3" xfId="9987"/>
    <cellStyle name="$M.00 2 3" xfId="9988"/>
    <cellStyle name="$M.00 2 3 2" xfId="9989"/>
    <cellStyle name="$M.00 2 4" xfId="9990"/>
    <cellStyle name="$M.00 3" xfId="9991"/>
    <cellStyle name="$M.00 3 2" xfId="9992"/>
    <cellStyle name="$M.00 4" xfId="9993"/>
    <cellStyle name="$M_2. 2011-2014  Rev_ FCast_IRM 2012_COS2013_Ongoing Operations_with CDM" xfId="9994"/>
    <cellStyle name="%" xfId="708"/>
    <cellStyle name="%.00" xfId="709"/>
    <cellStyle name="(Heading)" xfId="704"/>
    <cellStyle name="(Heading) 2" xfId="9802"/>
    <cellStyle name="(Heading) 2 2" xfId="9995"/>
    <cellStyle name="(Heading) 2 3" xfId="9996"/>
    <cellStyle name="(Heading) 3" xfId="9919"/>
    <cellStyle name="(Heading) 4" xfId="9997"/>
    <cellStyle name="(Heading) 5" xfId="9998"/>
    <cellStyle name="(Heading) 6" xfId="9999"/>
    <cellStyle name="(Heading) 7" xfId="10000"/>
    <cellStyle name="(Heading) 8" xfId="10001"/>
    <cellStyle name="(Heading) 9" xfId="10002"/>
    <cellStyle name="(Lefting)" xfId="705"/>
    <cellStyle name="(Lefting) 2" xfId="9803"/>
    <cellStyle name="(Lefting) 2 2" xfId="10003"/>
    <cellStyle name="(Lefting) 2 3" xfId="10004"/>
    <cellStyle name="(Lefting) 3" xfId="9918"/>
    <cellStyle name="(Lefting) 4" xfId="10005"/>
    <cellStyle name="(Lefting) 5" xfId="10006"/>
    <cellStyle name="(Lefting) 6" xfId="10007"/>
    <cellStyle name="(Lefting) 7" xfId="10008"/>
    <cellStyle name="(Lefting) 8" xfId="10009"/>
    <cellStyle name="(Lefting) 9" xfId="10010"/>
    <cellStyle name="(z*¯_x000f_°(”,¯?À(¢,¯?Ð(°,¯?à(Â,¯?ð(Ô,¯?" xfId="706"/>
    <cellStyle name="(z*¯_x000f_°(”,¯?À(¢,¯?Ð(°,¯?à(Â,¯?ð(Ô,¯? 2" xfId="10011"/>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erger Model_KN&amp;Fzio_v2.30 - Street 2" xfId="9804"/>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C:\WINNT35\SYSTEM32\COMMAND.COM 2" xfId="9805"/>
    <cellStyle name="0752-93035" xfId="717"/>
    <cellStyle name="0752-93035 2" xfId="9806"/>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10" xfId="10012"/>
    <cellStyle name="20% - Accent1 11" xfId="10013"/>
    <cellStyle name="20% - Accent1 2" xfId="11"/>
    <cellStyle name="20% - Accent1 2 10" xfId="726"/>
    <cellStyle name="20% - Accent1 2 11" xfId="10014"/>
    <cellStyle name="20% - Accent1 2 12" xfId="10015"/>
    <cellStyle name="20% - Accent1 2 2" xfId="727"/>
    <cellStyle name="20% - Accent1 2 2 2" xfId="728"/>
    <cellStyle name="20% - Accent1 2 2 2 2" xfId="10016"/>
    <cellStyle name="20% - Accent1 2 2 3" xfId="729"/>
    <cellStyle name="20% - Accent1 2 2 3 2" xfId="10017"/>
    <cellStyle name="20% - Accent1 2 2 4" xfId="10018"/>
    <cellStyle name="20% - Accent1 2 2 5" xfId="10019"/>
    <cellStyle name="20% - Accent1 2 3" xfId="730"/>
    <cellStyle name="20% - Accent1 2 3 2" xfId="731"/>
    <cellStyle name="20% - Accent1 2 3 2 10" xfId="10020"/>
    <cellStyle name="20% - Accent1 2 3 2 10 2" xfId="10021"/>
    <cellStyle name="20% - Accent1 2 3 2 11" xfId="10022"/>
    <cellStyle name="20% - Accent1 2 3 2 11 2" xfId="10023"/>
    <cellStyle name="20% - Accent1 2 3 2 12" xfId="10024"/>
    <cellStyle name="20% - Accent1 2 3 2 13" xfId="10025"/>
    <cellStyle name="20% - Accent1 2 3 2 14" xfId="10026"/>
    <cellStyle name="20% - Accent1 2 3 2 15" xfId="10027"/>
    <cellStyle name="20% - Accent1 2 3 2 16" xfId="10028"/>
    <cellStyle name="20% - Accent1 2 3 3" xfId="10029"/>
    <cellStyle name="20% - Accent1 2 3 3 2" xfId="10030"/>
    <cellStyle name="20% - Accent1 2 3 4" xfId="10031"/>
    <cellStyle name="20% - Accent1 2 4" xfId="732"/>
    <cellStyle name="20% - Accent1 2 4 2" xfId="100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2 4" xfId="10033"/>
    <cellStyle name="20% - Accent1 3 2 3" xfId="744"/>
    <cellStyle name="20% - Accent1 3 2 3 2" xfId="745"/>
    <cellStyle name="20% - Accent1 3 2 4" xfId="746"/>
    <cellStyle name="20% - Accent1 3 2 5" xfId="10034"/>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3_17,18,19 2013 CDM Savings to Sep 2013 accrual" xfId="10035"/>
    <cellStyle name="20% - Accent1 4" xfId="762"/>
    <cellStyle name="20% - Accent1 4 2" xfId="10036"/>
    <cellStyle name="20% - Accent1 4 2 2" xfId="10037"/>
    <cellStyle name="20% - Accent1 5" xfId="763"/>
    <cellStyle name="20% - Accent1 5 2" xfId="10038"/>
    <cellStyle name="20% - Accent1 5 2 2" xfId="10039"/>
    <cellStyle name="20% - Accent1 6" xfId="764"/>
    <cellStyle name="20% - Accent1 7" xfId="765"/>
    <cellStyle name="20% - Accent1 8" xfId="766"/>
    <cellStyle name="20% - Accent1 9" xfId="767"/>
    <cellStyle name="20% - Accent2 2" xfId="12"/>
    <cellStyle name="20% - Accent2 2 10" xfId="768"/>
    <cellStyle name="20% - Accent2 2 11" xfId="10040"/>
    <cellStyle name="20% - Accent2 2 12" xfId="10041"/>
    <cellStyle name="20% - Accent2 2 2" xfId="769"/>
    <cellStyle name="20% - Accent2 2 2 2" xfId="770"/>
    <cellStyle name="20% - Accent2 2 2 2 2" xfId="10042"/>
    <cellStyle name="20% - Accent2 2 2 3" xfId="771"/>
    <cellStyle name="20% - Accent2 2 2 3 2" xfId="10043"/>
    <cellStyle name="20% - Accent2 2 2 4" xfId="10044"/>
    <cellStyle name="20% - Accent2 2 2 5" xfId="10045"/>
    <cellStyle name="20% - Accent2 2 3" xfId="772"/>
    <cellStyle name="20% - Accent2 2 3 2" xfId="773"/>
    <cellStyle name="20% - Accent2 2 3 3" xfId="10046"/>
    <cellStyle name="20% - Accent2 2 3 3 2" xfId="10047"/>
    <cellStyle name="20% - Accent2 2 3 4" xfId="10048"/>
    <cellStyle name="20% - Accent2 2 4" xfId="774"/>
    <cellStyle name="20% - Accent2 2 4 2" xfId="10049"/>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2 4" xfId="10050"/>
    <cellStyle name="20% - Accent2 3 2 3" xfId="786"/>
    <cellStyle name="20% - Accent2 3 2 3 2" xfId="787"/>
    <cellStyle name="20% - Accent2 3 2 4" xfId="788"/>
    <cellStyle name="20% - Accent2 3 2 5" xfId="10051"/>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3_17,18,19 2013 CDM Savings to Sep 2013 accrual" xfId="10052"/>
    <cellStyle name="20% - Accent2 4" xfId="804"/>
    <cellStyle name="20% - Accent2 4 2" xfId="10053"/>
    <cellStyle name="20% - Accent2 4 2 2" xfId="10054"/>
    <cellStyle name="20% - Accent2 5" xfId="805"/>
    <cellStyle name="20% - Accent2 5 2" xfId="10055"/>
    <cellStyle name="20% - Accent2 5 2 2" xfId="10056"/>
    <cellStyle name="20% - Accent2 6" xfId="806"/>
    <cellStyle name="20% - Accent2 7" xfId="807"/>
    <cellStyle name="20% - Accent2 8" xfId="808"/>
    <cellStyle name="20% - Accent2 9" xfId="809"/>
    <cellStyle name="20% - Accent3 2" xfId="13"/>
    <cellStyle name="20% - Accent3 2 10" xfId="810"/>
    <cellStyle name="20% - Accent3 2 11" xfId="10057"/>
    <cellStyle name="20% - Accent3 2 12" xfId="10058"/>
    <cellStyle name="20% - Accent3 2 2" xfId="811"/>
    <cellStyle name="20% - Accent3 2 2 2" xfId="812"/>
    <cellStyle name="20% - Accent3 2 2 2 2" xfId="10059"/>
    <cellStyle name="20% - Accent3 2 2 3" xfId="813"/>
    <cellStyle name="20% - Accent3 2 2 3 2" xfId="10060"/>
    <cellStyle name="20% - Accent3 2 2 4" xfId="10061"/>
    <cellStyle name="20% - Accent3 2 2 5" xfId="10062"/>
    <cellStyle name="20% - Accent3 2 3" xfId="814"/>
    <cellStyle name="20% - Accent3 2 3 2" xfId="815"/>
    <cellStyle name="20% - Accent3 2 3 3" xfId="10063"/>
    <cellStyle name="20% - Accent3 2 3 3 2" xfId="10064"/>
    <cellStyle name="20% - Accent3 2 3 4" xfId="10065"/>
    <cellStyle name="20% - Accent3 2 4" xfId="816"/>
    <cellStyle name="20% - Accent3 2 4 2" xfId="1006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2 4" xfId="10067"/>
    <cellStyle name="20% - Accent3 3 2 3" xfId="828"/>
    <cellStyle name="20% - Accent3 3 2 3 2" xfId="829"/>
    <cellStyle name="20% - Accent3 3 2 4" xfId="830"/>
    <cellStyle name="20% - Accent3 3 2 5" xfId="10068"/>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3_17,18,19 2013 CDM Savings to Sep 2013 accrual" xfId="10069"/>
    <cellStyle name="20% - Accent3 4" xfId="846"/>
    <cellStyle name="20% - Accent3 4 2" xfId="10070"/>
    <cellStyle name="20% - Accent3 4 2 2" xfId="10071"/>
    <cellStyle name="20% - Accent3 5" xfId="847"/>
    <cellStyle name="20% - Accent3 5 2" xfId="10072"/>
    <cellStyle name="20% - Accent3 5 2 2" xfId="10073"/>
    <cellStyle name="20% - Accent3 6" xfId="848"/>
    <cellStyle name="20% - Accent3 7" xfId="849"/>
    <cellStyle name="20% - Accent3 8" xfId="850"/>
    <cellStyle name="20% - Accent3 9" xfId="851"/>
    <cellStyle name="20% - Accent4 2" xfId="14"/>
    <cellStyle name="20% - Accent4 2 10" xfId="852"/>
    <cellStyle name="20% - Accent4 2 11" xfId="10074"/>
    <cellStyle name="20% - Accent4 2 12" xfId="10075"/>
    <cellStyle name="20% - Accent4 2 2" xfId="853"/>
    <cellStyle name="20% - Accent4 2 2 2" xfId="854"/>
    <cellStyle name="20% - Accent4 2 2 2 2" xfId="10076"/>
    <cellStyle name="20% - Accent4 2 2 3" xfId="855"/>
    <cellStyle name="20% - Accent4 2 2 3 2" xfId="10077"/>
    <cellStyle name="20% - Accent4 2 2 4" xfId="10078"/>
    <cellStyle name="20% - Accent4 2 2 5" xfId="10079"/>
    <cellStyle name="20% - Accent4 2 3" xfId="856"/>
    <cellStyle name="20% - Accent4 2 3 2" xfId="857"/>
    <cellStyle name="20% - Accent4 2 3 3" xfId="10080"/>
    <cellStyle name="20% - Accent4 2 3 3 2" xfId="10081"/>
    <cellStyle name="20% - Accent4 2 3 4" xfId="10082"/>
    <cellStyle name="20% - Accent4 2 4" xfId="858"/>
    <cellStyle name="20% - Accent4 2 4 2" xfId="10083"/>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2 4" xfId="10084"/>
    <cellStyle name="20% - Accent4 3 2 3" xfId="870"/>
    <cellStyle name="20% - Accent4 3 2 3 2" xfId="871"/>
    <cellStyle name="20% - Accent4 3 2 4" xfId="872"/>
    <cellStyle name="20% - Accent4 3 2 5" xfId="10085"/>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3_17,18,19 2013 CDM Savings to Sep 2013 accrual" xfId="10086"/>
    <cellStyle name="20% - Accent4 4" xfId="888"/>
    <cellStyle name="20% - Accent4 4 2" xfId="10087"/>
    <cellStyle name="20% - Accent4 4 2 2" xfId="10088"/>
    <cellStyle name="20% - Accent4 5" xfId="889"/>
    <cellStyle name="20% - Accent4 5 2" xfId="10089"/>
    <cellStyle name="20% - Accent4 5 2 2" xfId="10090"/>
    <cellStyle name="20% - Accent4 6" xfId="890"/>
    <cellStyle name="20% - Accent4 7" xfId="891"/>
    <cellStyle name="20% - Accent4 8" xfId="892"/>
    <cellStyle name="20% - Accent4 9" xfId="893"/>
    <cellStyle name="20% - Accent5 2" xfId="15"/>
    <cellStyle name="20% - Accent5 2 10" xfId="894"/>
    <cellStyle name="20% - Accent5 2 11" xfId="10091"/>
    <cellStyle name="20% - Accent5 2 12" xfId="10092"/>
    <cellStyle name="20% - Accent5 2 2" xfId="895"/>
    <cellStyle name="20% - Accent5 2 2 2" xfId="896"/>
    <cellStyle name="20% - Accent5 2 2 2 2" xfId="10093"/>
    <cellStyle name="20% - Accent5 2 2 3" xfId="897"/>
    <cellStyle name="20% - Accent5 2 2 3 2" xfId="10094"/>
    <cellStyle name="20% - Accent5 2 2 4" xfId="10095"/>
    <cellStyle name="20% - Accent5 2 2 5" xfId="10096"/>
    <cellStyle name="20% - Accent5 2 3" xfId="898"/>
    <cellStyle name="20% - Accent5 2 3 2" xfId="899"/>
    <cellStyle name="20% - Accent5 2 3 3" xfId="10097"/>
    <cellStyle name="20% - Accent5 2 3 3 2" xfId="10098"/>
    <cellStyle name="20% - Accent5 2 3 4" xfId="10099"/>
    <cellStyle name="20% - Accent5 2 4" xfId="900"/>
    <cellStyle name="20% - Accent5 2 4 2" xfId="101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2 4" xfId="10101"/>
    <cellStyle name="20% - Accent5 3 2 3" xfId="912"/>
    <cellStyle name="20% - Accent5 3 2 3 2" xfId="913"/>
    <cellStyle name="20% - Accent5 3 2 4" xfId="914"/>
    <cellStyle name="20% - Accent5 3 2 5" xfId="10102"/>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3_17,18,19 2013 CDM Savings to Sep 2013 accrual" xfId="10103"/>
    <cellStyle name="20% - Accent5 4" xfId="930"/>
    <cellStyle name="20% - Accent5 4 2" xfId="10104"/>
    <cellStyle name="20% - Accent5 4 2 2" xfId="10105"/>
    <cellStyle name="20% - Accent5 5" xfId="931"/>
    <cellStyle name="20% - Accent5 5 2" xfId="10106"/>
    <cellStyle name="20% - Accent5 5 2 2" xfId="10107"/>
    <cellStyle name="20% - Accent5 6" xfId="932"/>
    <cellStyle name="20% - Accent5 7" xfId="933"/>
    <cellStyle name="20% - Accent5 8" xfId="934"/>
    <cellStyle name="20% - Accent5 9" xfId="935"/>
    <cellStyle name="20% - Accent6 2" xfId="16"/>
    <cellStyle name="20% - Accent6 2 10" xfId="936"/>
    <cellStyle name="20% - Accent6 2 11" xfId="10108"/>
    <cellStyle name="20% - Accent6 2 12" xfId="10109"/>
    <cellStyle name="20% - Accent6 2 2" xfId="937"/>
    <cellStyle name="20% - Accent6 2 2 2" xfId="938"/>
    <cellStyle name="20% - Accent6 2 2 2 2" xfId="10110"/>
    <cellStyle name="20% - Accent6 2 2 3" xfId="939"/>
    <cellStyle name="20% - Accent6 2 2 3 2" xfId="10111"/>
    <cellStyle name="20% - Accent6 2 2 4" xfId="10112"/>
    <cellStyle name="20% - Accent6 2 2 5" xfId="10113"/>
    <cellStyle name="20% - Accent6 2 3" xfId="940"/>
    <cellStyle name="20% - Accent6 2 3 2" xfId="941"/>
    <cellStyle name="20% - Accent6 2 3 3" xfId="10114"/>
    <cellStyle name="20% - Accent6 2 3 3 2" xfId="10115"/>
    <cellStyle name="20% - Accent6 2 3 4" xfId="10116"/>
    <cellStyle name="20% - Accent6 2 4" xfId="942"/>
    <cellStyle name="20% - Accent6 2 4 2" xfId="10117"/>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2 4" xfId="10118"/>
    <cellStyle name="20% - Accent6 3 2 3" xfId="954"/>
    <cellStyle name="20% - Accent6 3 2 3 2" xfId="955"/>
    <cellStyle name="20% - Accent6 3 2 4" xfId="956"/>
    <cellStyle name="20% - Accent6 3 2 5" xfId="10119"/>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3_17,18,19 2013 CDM Savings to Sep 2013 accrual" xfId="10120"/>
    <cellStyle name="20% - Accent6 4" xfId="972"/>
    <cellStyle name="20% - Accent6 4 2" xfId="10121"/>
    <cellStyle name="20% - Accent6 4 2 2" xfId="10122"/>
    <cellStyle name="20% - Accent6 5" xfId="973"/>
    <cellStyle name="20% - Accent6 5 2" xfId="10123"/>
    <cellStyle name="20% - Accent6 5 2 2" xfId="10124"/>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11" xfId="10125"/>
    <cellStyle name="40% - Accent1 2 12" xfId="10126"/>
    <cellStyle name="40% - Accent1 2 2" xfId="985"/>
    <cellStyle name="40% - Accent1 2 2 2" xfId="986"/>
    <cellStyle name="40% - Accent1 2 2 2 2" xfId="10127"/>
    <cellStyle name="40% - Accent1 2 2 3" xfId="987"/>
    <cellStyle name="40% - Accent1 2 2 3 2" xfId="10128"/>
    <cellStyle name="40% - Accent1 2 2 4" xfId="10129"/>
    <cellStyle name="40% - Accent1 2 2 5" xfId="10130"/>
    <cellStyle name="40% - Accent1 2 3" xfId="988"/>
    <cellStyle name="40% - Accent1 2 3 2" xfId="989"/>
    <cellStyle name="40% - Accent1 2 3 3" xfId="10131"/>
    <cellStyle name="40% - Accent1 2 3 3 2" xfId="10132"/>
    <cellStyle name="40% - Accent1 2 3 4" xfId="10133"/>
    <cellStyle name="40% - Accent1 2 4" xfId="990"/>
    <cellStyle name="40% - Accent1 2 4 2" xfId="10134"/>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2 4" xfId="10135"/>
    <cellStyle name="40% - Accent1 3 2 3" xfId="1002"/>
    <cellStyle name="40% - Accent1 3 2 3 2" xfId="1003"/>
    <cellStyle name="40% - Accent1 3 2 4" xfId="1004"/>
    <cellStyle name="40% - Accent1 3 2 5" xfId="10136"/>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3_17,18,19 2013 CDM Savings to Sep 2013 accrual" xfId="10137"/>
    <cellStyle name="40% - Accent1 4" xfId="1020"/>
    <cellStyle name="40% - Accent1 4 2" xfId="10138"/>
    <cellStyle name="40% - Accent1 4 2 2" xfId="10139"/>
    <cellStyle name="40% - Accent1 5" xfId="1021"/>
    <cellStyle name="40% - Accent1 5 2" xfId="10140"/>
    <cellStyle name="40% - Accent1 5 2 2" xfId="10141"/>
    <cellStyle name="40% - Accent1 6" xfId="1022"/>
    <cellStyle name="40% - Accent1 7" xfId="1023"/>
    <cellStyle name="40% - Accent1 8" xfId="1024"/>
    <cellStyle name="40% - Accent1 9" xfId="1025"/>
    <cellStyle name="40% - Accent2 2" xfId="18"/>
    <cellStyle name="40% - Accent2 2 10" xfId="1026"/>
    <cellStyle name="40% - Accent2 2 11" xfId="10142"/>
    <cellStyle name="40% - Accent2 2 12" xfId="10143"/>
    <cellStyle name="40% - Accent2 2 2" xfId="1027"/>
    <cellStyle name="40% - Accent2 2 2 2" xfId="1028"/>
    <cellStyle name="40% - Accent2 2 2 2 2" xfId="10144"/>
    <cellStyle name="40% - Accent2 2 2 3" xfId="1029"/>
    <cellStyle name="40% - Accent2 2 2 3 2" xfId="10145"/>
    <cellStyle name="40% - Accent2 2 2 4" xfId="10146"/>
    <cellStyle name="40% - Accent2 2 2 5" xfId="10147"/>
    <cellStyle name="40% - Accent2 2 3" xfId="1030"/>
    <cellStyle name="40% - Accent2 2 3 2" xfId="1031"/>
    <cellStyle name="40% - Accent2 2 3 3" xfId="10148"/>
    <cellStyle name="40% - Accent2 2 3 3 2" xfId="10149"/>
    <cellStyle name="40% - Accent2 2 3 4" xfId="10150"/>
    <cellStyle name="40% - Accent2 2 4" xfId="1032"/>
    <cellStyle name="40% - Accent2 2 4 2" xfId="10151"/>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2 4" xfId="10152"/>
    <cellStyle name="40% - Accent2 3 2 3" xfId="1044"/>
    <cellStyle name="40% - Accent2 3 2 3 2" xfId="1045"/>
    <cellStyle name="40% - Accent2 3 2 4" xfId="1046"/>
    <cellStyle name="40% - Accent2 3 2 5" xfId="10153"/>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3_17,18,19 2013 CDM Savings to Sep 2013 accrual" xfId="10154"/>
    <cellStyle name="40% - Accent2 4" xfId="1062"/>
    <cellStyle name="40% - Accent2 4 2" xfId="10155"/>
    <cellStyle name="40% - Accent2 4 2 2" xfId="10156"/>
    <cellStyle name="40% - Accent2 5" xfId="1063"/>
    <cellStyle name="40% - Accent2 5 2" xfId="10157"/>
    <cellStyle name="40% - Accent2 5 2 2" xfId="10158"/>
    <cellStyle name="40% - Accent2 6" xfId="1064"/>
    <cellStyle name="40% - Accent2 7" xfId="1065"/>
    <cellStyle name="40% - Accent2 8" xfId="1066"/>
    <cellStyle name="40% - Accent2 9" xfId="1067"/>
    <cellStyle name="40% - Accent3 2" xfId="19"/>
    <cellStyle name="40% - Accent3 2 10" xfId="1068"/>
    <cellStyle name="40% - Accent3 2 11" xfId="10159"/>
    <cellStyle name="40% - Accent3 2 12" xfId="10160"/>
    <cellStyle name="40% - Accent3 2 2" xfId="1069"/>
    <cellStyle name="40% - Accent3 2 2 2" xfId="1070"/>
    <cellStyle name="40% - Accent3 2 2 2 2" xfId="10161"/>
    <cellStyle name="40% - Accent3 2 2 3" xfId="1071"/>
    <cellStyle name="40% - Accent3 2 2 3 2" xfId="10162"/>
    <cellStyle name="40% - Accent3 2 2 4" xfId="10163"/>
    <cellStyle name="40% - Accent3 2 2 5" xfId="10164"/>
    <cellStyle name="40% - Accent3 2 3" xfId="1072"/>
    <cellStyle name="40% - Accent3 2 3 2" xfId="1073"/>
    <cellStyle name="40% - Accent3 2 3 3" xfId="10165"/>
    <cellStyle name="40% - Accent3 2 3 3 2" xfId="10166"/>
    <cellStyle name="40% - Accent3 2 3 4" xfId="10167"/>
    <cellStyle name="40% - Accent3 2 4" xfId="1074"/>
    <cellStyle name="40% - Accent3 2 4 2" xfId="10168"/>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2 4" xfId="10169"/>
    <cellStyle name="40% - Accent3 3 2 3" xfId="1086"/>
    <cellStyle name="40% - Accent3 3 2 3 2" xfId="1087"/>
    <cellStyle name="40% - Accent3 3 2 4" xfId="1088"/>
    <cellStyle name="40% - Accent3 3 2 5" xfId="10170"/>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3_17,18,19 2013 CDM Savings to Sep 2013 accrual" xfId="10171"/>
    <cellStyle name="40% - Accent3 4" xfId="1104"/>
    <cellStyle name="40% - Accent3 4 2" xfId="10172"/>
    <cellStyle name="40% - Accent3 4 2 2" xfId="10173"/>
    <cellStyle name="40% - Accent3 5" xfId="1105"/>
    <cellStyle name="40% - Accent3 5 2" xfId="10174"/>
    <cellStyle name="40% - Accent3 5 2 2" xfId="10175"/>
    <cellStyle name="40% - Accent3 6" xfId="1106"/>
    <cellStyle name="40% - Accent3 7" xfId="1107"/>
    <cellStyle name="40% - Accent3 8" xfId="1108"/>
    <cellStyle name="40% - Accent3 9" xfId="1109"/>
    <cellStyle name="40% - Accent4 2" xfId="20"/>
    <cellStyle name="40% - Accent4 2 10" xfId="1110"/>
    <cellStyle name="40% - Accent4 2 11" xfId="10176"/>
    <cellStyle name="40% - Accent4 2 12" xfId="10177"/>
    <cellStyle name="40% - Accent4 2 2" xfId="1111"/>
    <cellStyle name="40% - Accent4 2 2 2" xfId="1112"/>
    <cellStyle name="40% - Accent4 2 2 2 2" xfId="10178"/>
    <cellStyle name="40% - Accent4 2 2 3" xfId="1113"/>
    <cellStyle name="40% - Accent4 2 2 3 2" xfId="10179"/>
    <cellStyle name="40% - Accent4 2 2 4" xfId="10180"/>
    <cellStyle name="40% - Accent4 2 2 5" xfId="10181"/>
    <cellStyle name="40% - Accent4 2 3" xfId="1114"/>
    <cellStyle name="40% - Accent4 2 3 2" xfId="1115"/>
    <cellStyle name="40% - Accent4 2 3 3" xfId="10182"/>
    <cellStyle name="40% - Accent4 2 3 3 2" xfId="10183"/>
    <cellStyle name="40% - Accent4 2 3 4" xfId="10184"/>
    <cellStyle name="40% - Accent4 2 4" xfId="1116"/>
    <cellStyle name="40% - Accent4 2 4 2" xfId="10185"/>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2 4" xfId="10186"/>
    <cellStyle name="40% - Accent4 3 2 3" xfId="1128"/>
    <cellStyle name="40% - Accent4 3 2 3 2" xfId="1129"/>
    <cellStyle name="40% - Accent4 3 2 4" xfId="1130"/>
    <cellStyle name="40% - Accent4 3 2 5" xfId="10187"/>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3_17,18,19 2013 CDM Savings to Sep 2013 accrual" xfId="10188"/>
    <cellStyle name="40% - Accent4 4" xfId="1146"/>
    <cellStyle name="40% - Accent4 4 2" xfId="10189"/>
    <cellStyle name="40% - Accent4 4 2 2" xfId="10190"/>
    <cellStyle name="40% - Accent4 5" xfId="1147"/>
    <cellStyle name="40% - Accent4 5 2" xfId="10191"/>
    <cellStyle name="40% - Accent4 5 2 2" xfId="10192"/>
    <cellStyle name="40% - Accent4 6" xfId="1148"/>
    <cellStyle name="40% - Accent4 7" xfId="1149"/>
    <cellStyle name="40% - Accent4 8" xfId="1150"/>
    <cellStyle name="40% - Accent4 9" xfId="1151"/>
    <cellStyle name="40% - Accent5 2" xfId="21"/>
    <cellStyle name="40% - Accent5 2 10" xfId="1152"/>
    <cellStyle name="40% - Accent5 2 11" xfId="10193"/>
    <cellStyle name="40% - Accent5 2 12" xfId="10194"/>
    <cellStyle name="40% - Accent5 2 2" xfId="1153"/>
    <cellStyle name="40% - Accent5 2 2 2" xfId="1154"/>
    <cellStyle name="40% - Accent5 2 2 2 2" xfId="10195"/>
    <cellStyle name="40% - Accent5 2 2 3" xfId="1155"/>
    <cellStyle name="40% - Accent5 2 2 3 2" xfId="10196"/>
    <cellStyle name="40% - Accent5 2 2 4" xfId="10197"/>
    <cellStyle name="40% - Accent5 2 2 5" xfId="10198"/>
    <cellStyle name="40% - Accent5 2 3" xfId="1156"/>
    <cellStyle name="40% - Accent5 2 3 2" xfId="1157"/>
    <cellStyle name="40% - Accent5 2 3 3" xfId="10199"/>
    <cellStyle name="40% - Accent5 2 3 3 2" xfId="10200"/>
    <cellStyle name="40% - Accent5 2 3 4" xfId="10201"/>
    <cellStyle name="40% - Accent5 2 4" xfId="1158"/>
    <cellStyle name="40% - Accent5 2 4 2" xfId="10202"/>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2 4" xfId="10203"/>
    <cellStyle name="40% - Accent5 3 2 3" xfId="1170"/>
    <cellStyle name="40% - Accent5 3 2 3 2" xfId="1171"/>
    <cellStyle name="40% - Accent5 3 2 4" xfId="1172"/>
    <cellStyle name="40% - Accent5 3 2 5" xfId="10204"/>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3_17,18,19 2013 CDM Savings to Sep 2013 accrual" xfId="10205"/>
    <cellStyle name="40% - Accent5 4" xfId="1188"/>
    <cellStyle name="40% - Accent5 4 2" xfId="10206"/>
    <cellStyle name="40% - Accent5 4 2 2" xfId="10207"/>
    <cellStyle name="40% - Accent5 5" xfId="1189"/>
    <cellStyle name="40% - Accent5 5 2" xfId="10208"/>
    <cellStyle name="40% - Accent5 5 2 2" xfId="10209"/>
    <cellStyle name="40% - Accent5 6" xfId="1190"/>
    <cellStyle name="40% - Accent5 7" xfId="1191"/>
    <cellStyle name="40% - Accent5 8" xfId="1192"/>
    <cellStyle name="40% - Accent5 9" xfId="1193"/>
    <cellStyle name="40% - Accent6 2" xfId="22"/>
    <cellStyle name="40% - Accent6 2 10" xfId="1194"/>
    <cellStyle name="40% - Accent6 2 11" xfId="10210"/>
    <cellStyle name="40% - Accent6 2 12" xfId="10211"/>
    <cellStyle name="40% - Accent6 2 2" xfId="1195"/>
    <cellStyle name="40% - Accent6 2 2 2" xfId="1196"/>
    <cellStyle name="40% - Accent6 2 2 2 2" xfId="10212"/>
    <cellStyle name="40% - Accent6 2 2 3" xfId="1197"/>
    <cellStyle name="40% - Accent6 2 2 3 2" xfId="10213"/>
    <cellStyle name="40% - Accent6 2 2 4" xfId="10214"/>
    <cellStyle name="40% - Accent6 2 2 5" xfId="10215"/>
    <cellStyle name="40% - Accent6 2 3" xfId="1198"/>
    <cellStyle name="40% - Accent6 2 3 2" xfId="1199"/>
    <cellStyle name="40% - Accent6 2 3 3" xfId="10216"/>
    <cellStyle name="40% - Accent6 2 3 3 2" xfId="10217"/>
    <cellStyle name="40% - Accent6 2 3 4" xfId="10218"/>
    <cellStyle name="40% - Accent6 2 4" xfId="1200"/>
    <cellStyle name="40% - Accent6 2 4 2" xfId="10219"/>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2 4" xfId="10220"/>
    <cellStyle name="40% - Accent6 3 2 3" xfId="1212"/>
    <cellStyle name="40% - Accent6 3 2 3 2" xfId="1213"/>
    <cellStyle name="40% - Accent6 3 2 4" xfId="1214"/>
    <cellStyle name="40% - Accent6 3 2 5" xfId="10221"/>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3_17,18,19 2013 CDM Savings to Sep 2013 accrual" xfId="10222"/>
    <cellStyle name="40% - Accent6 4" xfId="1230"/>
    <cellStyle name="40% - Accent6 4 2" xfId="10223"/>
    <cellStyle name="40% - Accent6 4 2 2" xfId="10224"/>
    <cellStyle name="40% - Accent6 5" xfId="1231"/>
    <cellStyle name="40% - Accent6 5 2" xfId="10225"/>
    <cellStyle name="40% - Accent6 5 2 2" xfId="10226"/>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10" xfId="10227"/>
    <cellStyle name="60% - Accent1 2 11" xfId="10228"/>
    <cellStyle name="60% - Accent1 2 2" xfId="1242"/>
    <cellStyle name="60% - Accent1 2 2 2" xfId="10229"/>
    <cellStyle name="60% - Accent1 2 3" xfId="1243"/>
    <cellStyle name="60% - Accent1 2 3 2" xfId="10230"/>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1 4" xfId="10231"/>
    <cellStyle name="60% - Accent1 5" xfId="10232"/>
    <cellStyle name="60% - Accent1 6" xfId="10233"/>
    <cellStyle name="60% - Accent2 2" xfId="24"/>
    <cellStyle name="60% - Accent2 2 10" xfId="10234"/>
    <cellStyle name="60% - Accent2 2 11" xfId="10235"/>
    <cellStyle name="60% - Accent2 2 2" xfId="1251"/>
    <cellStyle name="60% - Accent2 2 2 2" xfId="10236"/>
    <cellStyle name="60% - Accent2 2 3" xfId="1252"/>
    <cellStyle name="60% - Accent2 2 3 2" xfId="10237"/>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2 4" xfId="10238"/>
    <cellStyle name="60% - Accent2 5" xfId="10239"/>
    <cellStyle name="60% - Accent2 6" xfId="10240"/>
    <cellStyle name="60% - Accent3 2" xfId="25"/>
    <cellStyle name="60% - Accent3 2 10" xfId="10241"/>
    <cellStyle name="60% - Accent3 2 11" xfId="10242"/>
    <cellStyle name="60% - Accent3 2 2" xfId="1260"/>
    <cellStyle name="60% - Accent3 2 2 2" xfId="10243"/>
    <cellStyle name="60% - Accent3 2 3" xfId="1261"/>
    <cellStyle name="60% - Accent3 2 3 2" xfId="10244"/>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3 4" xfId="10245"/>
    <cellStyle name="60% - Accent3 5" xfId="10246"/>
    <cellStyle name="60% - Accent3 6" xfId="10247"/>
    <cellStyle name="60% - Accent4 2" xfId="26"/>
    <cellStyle name="60% - Accent4 2 10" xfId="10248"/>
    <cellStyle name="60% - Accent4 2 11" xfId="10249"/>
    <cellStyle name="60% - Accent4 2 2" xfId="1269"/>
    <cellStyle name="60% - Accent4 2 2 2" xfId="10250"/>
    <cellStyle name="60% - Accent4 2 3" xfId="1270"/>
    <cellStyle name="60% - Accent4 2 3 2" xfId="10251"/>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4 4" xfId="10252"/>
    <cellStyle name="60% - Accent4 5" xfId="10253"/>
    <cellStyle name="60% - Accent4 6" xfId="10254"/>
    <cellStyle name="60% - Accent5 2" xfId="27"/>
    <cellStyle name="60% - Accent5 2 10" xfId="10255"/>
    <cellStyle name="60% - Accent5 2 11" xfId="10256"/>
    <cellStyle name="60% - Accent5 2 2" xfId="1278"/>
    <cellStyle name="60% - Accent5 2 2 2" xfId="10257"/>
    <cellStyle name="60% - Accent5 2 3" xfId="1279"/>
    <cellStyle name="60% - Accent5 2 3 2" xfId="10258"/>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5 4" xfId="10259"/>
    <cellStyle name="60% - Accent5 5" xfId="10260"/>
    <cellStyle name="60% - Accent5 6" xfId="10261"/>
    <cellStyle name="60% - Accent6 2" xfId="28"/>
    <cellStyle name="60% - Accent6 2 10" xfId="10262"/>
    <cellStyle name="60% - Accent6 2 11" xfId="10263"/>
    <cellStyle name="60% - Accent6 2 2" xfId="1287"/>
    <cellStyle name="60% - Accent6 2 2 2" xfId="10264"/>
    <cellStyle name="60% - Accent6 2 3" xfId="1288"/>
    <cellStyle name="60% - Accent6 2 3 2" xfId="10265"/>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60% - Accent6 4" xfId="10266"/>
    <cellStyle name="60% - Accent6 5" xfId="10267"/>
    <cellStyle name="60% - Accent6 6" xfId="10268"/>
    <cellStyle name="A%" xfId="1296"/>
    <cellStyle name="A% 2" xfId="5685"/>
    <cellStyle name="Accent1 2" xfId="29"/>
    <cellStyle name="Accent1 2 10" xfId="10269"/>
    <cellStyle name="Accent1 2 11" xfId="10270"/>
    <cellStyle name="Accent1 2 2" xfId="1297"/>
    <cellStyle name="Accent1 2 2 2" xfId="10271"/>
    <cellStyle name="Accent1 2 3" xfId="1298"/>
    <cellStyle name="Accent1 2 3 2" xfId="10272"/>
    <cellStyle name="Accent1 2 4" xfId="1299"/>
    <cellStyle name="Accent1 2 5" xfId="1300"/>
    <cellStyle name="Accent1 2 6" xfId="1301"/>
    <cellStyle name="Accent1 2 7" xfId="1302"/>
    <cellStyle name="Accent1 2 8" xfId="1303"/>
    <cellStyle name="Accent1 2 9" xfId="1304"/>
    <cellStyle name="Accent1 3" xfId="1305"/>
    <cellStyle name="Accent1 4" xfId="10273"/>
    <cellStyle name="Accent1 5" xfId="10274"/>
    <cellStyle name="Accent1 6" xfId="10275"/>
    <cellStyle name="Accent2 2" xfId="30"/>
    <cellStyle name="Accent2 2 10" xfId="10276"/>
    <cellStyle name="Accent2 2 11" xfId="10277"/>
    <cellStyle name="Accent2 2 2" xfId="1306"/>
    <cellStyle name="Accent2 2 2 2" xfId="10278"/>
    <cellStyle name="Accent2 2 3" xfId="1307"/>
    <cellStyle name="Accent2 2 3 2" xfId="10279"/>
    <cellStyle name="Accent2 2 4" xfId="1308"/>
    <cellStyle name="Accent2 2 5" xfId="1309"/>
    <cellStyle name="Accent2 2 6" xfId="1310"/>
    <cellStyle name="Accent2 2 7" xfId="1311"/>
    <cellStyle name="Accent2 2 8" xfId="1312"/>
    <cellStyle name="Accent2 2 9" xfId="1313"/>
    <cellStyle name="Accent2 3" xfId="1314"/>
    <cellStyle name="Accent2 4" xfId="10280"/>
    <cellStyle name="Accent2 5" xfId="10281"/>
    <cellStyle name="Accent2 6" xfId="10282"/>
    <cellStyle name="Accent3 2" xfId="31"/>
    <cellStyle name="Accent3 2 10" xfId="10283"/>
    <cellStyle name="Accent3 2 11" xfId="10284"/>
    <cellStyle name="Accent3 2 2" xfId="1315"/>
    <cellStyle name="Accent3 2 2 2" xfId="10285"/>
    <cellStyle name="Accent3 2 3" xfId="1316"/>
    <cellStyle name="Accent3 2 3 2" xfId="10286"/>
    <cellStyle name="Accent3 2 4" xfId="1317"/>
    <cellStyle name="Accent3 2 5" xfId="1318"/>
    <cellStyle name="Accent3 2 6" xfId="1319"/>
    <cellStyle name="Accent3 2 7" xfId="1320"/>
    <cellStyle name="Accent3 2 8" xfId="1321"/>
    <cellStyle name="Accent3 2 9" xfId="1322"/>
    <cellStyle name="Accent3 3" xfId="1323"/>
    <cellStyle name="Accent3 4" xfId="10287"/>
    <cellStyle name="Accent3 5" xfId="10288"/>
    <cellStyle name="Accent3 6" xfId="10289"/>
    <cellStyle name="Accent4 2" xfId="32"/>
    <cellStyle name="Accent4 2 10" xfId="10290"/>
    <cellStyle name="Accent4 2 11" xfId="10291"/>
    <cellStyle name="Accent4 2 2" xfId="1324"/>
    <cellStyle name="Accent4 2 2 2" xfId="10292"/>
    <cellStyle name="Accent4 2 3" xfId="1325"/>
    <cellStyle name="Accent4 2 3 2" xfId="10293"/>
    <cellStyle name="Accent4 2 4" xfId="1326"/>
    <cellStyle name="Accent4 2 5" xfId="1327"/>
    <cellStyle name="Accent4 2 6" xfId="1328"/>
    <cellStyle name="Accent4 2 7" xfId="1329"/>
    <cellStyle name="Accent4 2 8" xfId="1330"/>
    <cellStyle name="Accent4 2 9" xfId="1331"/>
    <cellStyle name="Accent4 3" xfId="1332"/>
    <cellStyle name="Accent4 4" xfId="10294"/>
    <cellStyle name="Accent4 5" xfId="10295"/>
    <cellStyle name="Accent4 6" xfId="10296"/>
    <cellStyle name="Accent5 2" xfId="33"/>
    <cellStyle name="Accent5 2 10" xfId="10297"/>
    <cellStyle name="Accent5 2 11" xfId="10298"/>
    <cellStyle name="Accent5 2 2" xfId="1333"/>
    <cellStyle name="Accent5 2 2 2" xfId="10299"/>
    <cellStyle name="Accent5 2 3" xfId="1334"/>
    <cellStyle name="Accent5 2 3 2" xfId="10300"/>
    <cellStyle name="Accent5 2 4" xfId="1335"/>
    <cellStyle name="Accent5 2 5" xfId="1336"/>
    <cellStyle name="Accent5 2 6" xfId="1337"/>
    <cellStyle name="Accent5 2 7" xfId="1338"/>
    <cellStyle name="Accent5 2 8" xfId="1339"/>
    <cellStyle name="Accent5 2 9" xfId="1340"/>
    <cellStyle name="Accent5 3" xfId="1341"/>
    <cellStyle name="Accent5 4" xfId="10301"/>
    <cellStyle name="Accent5 5" xfId="10302"/>
    <cellStyle name="Accent5 6" xfId="10303"/>
    <cellStyle name="Accent6 2" xfId="34"/>
    <cellStyle name="Accent6 2 10" xfId="10304"/>
    <cellStyle name="Accent6 2 11" xfId="10305"/>
    <cellStyle name="Accent6 2 2" xfId="1342"/>
    <cellStyle name="Accent6 2 2 2" xfId="10306"/>
    <cellStyle name="Accent6 2 3" xfId="1343"/>
    <cellStyle name="Accent6 2 3 2" xfId="10307"/>
    <cellStyle name="Accent6 2 4" xfId="1344"/>
    <cellStyle name="Accent6 2 5" xfId="1345"/>
    <cellStyle name="Accent6 2 6" xfId="1346"/>
    <cellStyle name="Accent6 2 7" xfId="1347"/>
    <cellStyle name="Accent6 2 8" xfId="1348"/>
    <cellStyle name="Accent6 2 9" xfId="1349"/>
    <cellStyle name="Accent6 3" xfId="1350"/>
    <cellStyle name="Accent6 4" xfId="10308"/>
    <cellStyle name="Accent6 5" xfId="10309"/>
    <cellStyle name="Accent6 6" xfId="10310"/>
    <cellStyle name="Accounting w/$" xfId="1351"/>
    <cellStyle name="Accounting w/$ 2" xfId="10311"/>
    <cellStyle name="Accounting w/$ Total" xfId="1352"/>
    <cellStyle name="Accounting w/$ Total 2" xfId="9827"/>
    <cellStyle name="Accounting w/o $" xfId="1353"/>
    <cellStyle name="Accounting w/o $ 2" xfId="10312"/>
    <cellStyle name="Acinput" xfId="1354"/>
    <cellStyle name="Acinput 2" xfId="5686"/>
    <cellStyle name="Acinput,," xfId="1355"/>
    <cellStyle name="Acinput,, 2" xfId="5687"/>
    <cellStyle name="Acinput_Merger Model_KN&amp;Fzio_v2.30 - Street" xfId="9798"/>
    <cellStyle name="Acoutput" xfId="1356"/>
    <cellStyle name="Acoutput 2" xfId="5688"/>
    <cellStyle name="Acoutput,," xfId="1357"/>
    <cellStyle name="Acoutput,, 2" xfId="5689"/>
    <cellStyle name="Acoutput_CAScomps02" xfId="979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price 3" xfId="10313"/>
    <cellStyle name="ar" xfId="1364"/>
    <cellStyle name="ar 2" xfId="6863"/>
    <cellStyle name="ar 3" xfId="9828"/>
    <cellStyle name="ar 4" xfId="9883"/>
    <cellStyle name="ar 5" xfId="10314"/>
    <cellStyle name="ar 6" xfId="10315"/>
    <cellStyle name="ar 7" xfId="10316"/>
    <cellStyle name="ar 8" xfId="10317"/>
    <cellStyle name="ar 9" xfId="10318"/>
    <cellStyle name="Arial 10" xfId="1365"/>
    <cellStyle name="Arial 12" xfId="1366"/>
    <cellStyle name="Availability" xfId="1367"/>
    <cellStyle name="Avertissement" xfId="1368"/>
    <cellStyle name="Bad 2" xfId="35"/>
    <cellStyle name="Bad 2 10" xfId="10319"/>
    <cellStyle name="Bad 2 11" xfId="10320"/>
    <cellStyle name="Bad 2 2" xfId="1369"/>
    <cellStyle name="Bad 2 2 2" xfId="10321"/>
    <cellStyle name="Bad 2 3" xfId="1370"/>
    <cellStyle name="Bad 2 3 2" xfId="10322"/>
    <cellStyle name="Bad 2 4" xfId="1371"/>
    <cellStyle name="Bad 2 5" xfId="1372"/>
    <cellStyle name="Bad 2 6" xfId="1373"/>
    <cellStyle name="Bad 2 7" xfId="1374"/>
    <cellStyle name="Bad 2 8" xfId="1375"/>
    <cellStyle name="Bad 2 9" xfId="1376"/>
    <cellStyle name="Bad 3" xfId="1377"/>
    <cellStyle name="Bad 4" xfId="10323"/>
    <cellStyle name="Bad 5" xfId="10324"/>
    <cellStyle name="Bad 6" xfId="10325"/>
    <cellStyle name="Band 2" xfId="1378"/>
    <cellStyle name="Band 2 2" xfId="5692"/>
    <cellStyle name="Blank" xfId="1379"/>
    <cellStyle name="Blue" xfId="1380"/>
    <cellStyle name="Bold/Border" xfId="1381"/>
    <cellStyle name="Bold/Border 2" xfId="5693"/>
    <cellStyle name="Bold/Border 3" xfId="10326"/>
    <cellStyle name="Bold/Border 4" xfId="10327"/>
    <cellStyle name="Bold/Border 5" xfId="10328"/>
    <cellStyle name="Bold/Border 6" xfId="10329"/>
    <cellStyle name="Border Heavy" xfId="1382"/>
    <cellStyle name="Border Heavy 2" xfId="9882"/>
    <cellStyle name="Border Thin" xfId="1383"/>
    <cellStyle name="Border Thin 2" xfId="10330"/>
    <cellStyle name="Border Thin 2 2" xfId="10331"/>
    <cellStyle name="Border Thin 2 3" xfId="10332"/>
    <cellStyle name="Border Thin 2 4" xfId="10333"/>
    <cellStyle name="Border Thin 2 5" xfId="10334"/>
    <cellStyle name="Border Thin 3" xfId="10335"/>
    <cellStyle name="Border Thin 4" xfId="10336"/>
    <cellStyle name="Border Thin 5" xfId="10337"/>
    <cellStyle name="Border Thin 6" xfId="10338"/>
    <cellStyle name="Border Thin 7" xfId="10339"/>
    <cellStyle name="Border, Bottom" xfId="1384"/>
    <cellStyle name="Border, Bottom 2" xfId="5694"/>
    <cellStyle name="Border, Bottom 3" xfId="10340"/>
    <cellStyle name="Border, Bottom 4" xfId="10341"/>
    <cellStyle name="Border, Bottom 5" xfId="10342"/>
    <cellStyle name="Border, Bottom 6" xfId="10343"/>
    <cellStyle name="Border, Left" xfId="1385"/>
    <cellStyle name="Border, Left 2" xfId="5695"/>
    <cellStyle name="Border, Right" xfId="1386"/>
    <cellStyle name="Border, Top" xfId="1387"/>
    <cellStyle name="Border, Top 10" xfId="10344"/>
    <cellStyle name="Border, Top 11" xfId="10345"/>
    <cellStyle name="Border, Top 12" xfId="10346"/>
    <cellStyle name="Border, Top 2" xfId="9829"/>
    <cellStyle name="Border, Top 2 2" xfId="10347"/>
    <cellStyle name="Border, Top 2 3" xfId="10348"/>
    <cellStyle name="Border, Top 2 4" xfId="10349"/>
    <cellStyle name="Border, Top 3" xfId="9881"/>
    <cellStyle name="Border, Top 3 2" xfId="10350"/>
    <cellStyle name="Border, Top 4" xfId="10351"/>
    <cellStyle name="Border, Top 4 2" xfId="10352"/>
    <cellStyle name="Border, Top 5" xfId="10353"/>
    <cellStyle name="Border, Top 6" xfId="10354"/>
    <cellStyle name="Border, Top 7" xfId="10355"/>
    <cellStyle name="Border, Top 8" xfId="10356"/>
    <cellStyle name="Border, Top 9" xfId="1035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 10" xfId="10358"/>
    <cellStyle name="Calcul 10 2" xfId="10359"/>
    <cellStyle name="Calcul 11" xfId="10360"/>
    <cellStyle name="Calcul 12" xfId="10361"/>
    <cellStyle name="Calcul 13" xfId="10362"/>
    <cellStyle name="Calcul 14" xfId="10363"/>
    <cellStyle name="Calcul 15" xfId="10364"/>
    <cellStyle name="Calcul 16" xfId="10365"/>
    <cellStyle name="Calcul 17" xfId="10366"/>
    <cellStyle name="Calcul 18" xfId="10367"/>
    <cellStyle name="Calcul 19" xfId="10368"/>
    <cellStyle name="Calcul 2" xfId="9830"/>
    <cellStyle name="Calcul 2 10" xfId="10369"/>
    <cellStyle name="Calcul 2 10 2" xfId="10370"/>
    <cellStyle name="Calcul 2 10 3" xfId="10371"/>
    <cellStyle name="Calcul 2 10 4" xfId="10372"/>
    <cellStyle name="Calcul 2 10 5" xfId="10373"/>
    <cellStyle name="Calcul 2 10 6" xfId="10374"/>
    <cellStyle name="Calcul 2 10 7" xfId="10375"/>
    <cellStyle name="Calcul 2 10 8" xfId="10376"/>
    <cellStyle name="Calcul 2 11" xfId="10377"/>
    <cellStyle name="Calcul 2 12" xfId="10378"/>
    <cellStyle name="Calcul 2 13" xfId="10379"/>
    <cellStyle name="Calcul 2 14" xfId="10380"/>
    <cellStyle name="Calcul 2 15" xfId="10381"/>
    <cellStyle name="Calcul 2 16" xfId="10382"/>
    <cellStyle name="Calcul 2 17" xfId="10383"/>
    <cellStyle name="Calcul 2 18" xfId="10384"/>
    <cellStyle name="Calcul 2 19" xfId="10385"/>
    <cellStyle name="Calcul 2 2" xfId="10386"/>
    <cellStyle name="Calcul 2 2 10" xfId="10387"/>
    <cellStyle name="Calcul 2 2 11" xfId="10388"/>
    <cellStyle name="Calcul 2 2 12" xfId="10389"/>
    <cellStyle name="Calcul 2 2 13" xfId="10390"/>
    <cellStyle name="Calcul 2 2 14" xfId="10391"/>
    <cellStyle name="Calcul 2 2 15" xfId="10392"/>
    <cellStyle name="Calcul 2 2 16" xfId="10393"/>
    <cellStyle name="Calcul 2 2 17" xfId="10394"/>
    <cellStyle name="Calcul 2 2 18" xfId="10395"/>
    <cellStyle name="Calcul 2 2 19" xfId="10396"/>
    <cellStyle name="Calcul 2 2 2" xfId="10397"/>
    <cellStyle name="Calcul 2 2 2 10" xfId="10398"/>
    <cellStyle name="Calcul 2 2 2 11" xfId="10399"/>
    <cellStyle name="Calcul 2 2 2 12" xfId="10400"/>
    <cellStyle name="Calcul 2 2 2 13" xfId="10401"/>
    <cellStyle name="Calcul 2 2 2 14" xfId="10402"/>
    <cellStyle name="Calcul 2 2 2 15" xfId="10403"/>
    <cellStyle name="Calcul 2 2 2 2" xfId="10404"/>
    <cellStyle name="Calcul 2 2 2 2 2" xfId="10405"/>
    <cellStyle name="Calcul 2 2 2 2 3" xfId="10406"/>
    <cellStyle name="Calcul 2 2 2 2 4" xfId="10407"/>
    <cellStyle name="Calcul 2 2 2 2 5" xfId="10408"/>
    <cellStyle name="Calcul 2 2 2 2 6" xfId="10409"/>
    <cellStyle name="Calcul 2 2 2 2 7" xfId="10410"/>
    <cellStyle name="Calcul 2 2 2 2 8" xfId="10411"/>
    <cellStyle name="Calcul 2 2 2 2 9" xfId="10412"/>
    <cellStyle name="Calcul 2 2 2 3" xfId="10413"/>
    <cellStyle name="Calcul 2 2 2 3 2" xfId="10414"/>
    <cellStyle name="Calcul 2 2 2 3 3" xfId="10415"/>
    <cellStyle name="Calcul 2 2 2 3 4" xfId="10416"/>
    <cellStyle name="Calcul 2 2 2 3 5" xfId="10417"/>
    <cellStyle name="Calcul 2 2 2 3 6" xfId="10418"/>
    <cellStyle name="Calcul 2 2 2 3 7" xfId="10419"/>
    <cellStyle name="Calcul 2 2 2 3 8" xfId="10420"/>
    <cellStyle name="Calcul 2 2 2 3 9" xfId="10421"/>
    <cellStyle name="Calcul 2 2 2 4" xfId="10422"/>
    <cellStyle name="Calcul 2 2 2 4 2" xfId="10423"/>
    <cellStyle name="Calcul 2 2 2 4 3" xfId="10424"/>
    <cellStyle name="Calcul 2 2 2 4 4" xfId="10425"/>
    <cellStyle name="Calcul 2 2 2 4 5" xfId="10426"/>
    <cellStyle name="Calcul 2 2 2 4 6" xfId="10427"/>
    <cellStyle name="Calcul 2 2 2 4 7" xfId="10428"/>
    <cellStyle name="Calcul 2 2 2 4 8" xfId="10429"/>
    <cellStyle name="Calcul 2 2 2 4 9" xfId="10430"/>
    <cellStyle name="Calcul 2 2 2 5" xfId="10431"/>
    <cellStyle name="Calcul 2 2 2 5 2" xfId="10432"/>
    <cellStyle name="Calcul 2 2 2 5 3" xfId="10433"/>
    <cellStyle name="Calcul 2 2 2 5 4" xfId="10434"/>
    <cellStyle name="Calcul 2 2 2 5 5" xfId="10435"/>
    <cellStyle name="Calcul 2 2 2 5 6" xfId="10436"/>
    <cellStyle name="Calcul 2 2 2 5 7" xfId="10437"/>
    <cellStyle name="Calcul 2 2 2 5 8" xfId="10438"/>
    <cellStyle name="Calcul 2 2 2 6" xfId="10439"/>
    <cellStyle name="Calcul 2 2 2 6 2" xfId="10440"/>
    <cellStyle name="Calcul 2 2 2 6 3" xfId="10441"/>
    <cellStyle name="Calcul 2 2 2 6 4" xfId="10442"/>
    <cellStyle name="Calcul 2 2 2 6 5" xfId="10443"/>
    <cellStyle name="Calcul 2 2 2 6 6" xfId="10444"/>
    <cellStyle name="Calcul 2 2 2 6 7" xfId="10445"/>
    <cellStyle name="Calcul 2 2 2 6 8" xfId="10446"/>
    <cellStyle name="Calcul 2 2 2 7" xfId="10447"/>
    <cellStyle name="Calcul 2 2 2 7 2" xfId="10448"/>
    <cellStyle name="Calcul 2 2 2 7 3" xfId="10449"/>
    <cellStyle name="Calcul 2 2 2 7 4" xfId="10450"/>
    <cellStyle name="Calcul 2 2 2 7 5" xfId="10451"/>
    <cellStyle name="Calcul 2 2 2 7 6" xfId="10452"/>
    <cellStyle name="Calcul 2 2 2 7 7" xfId="10453"/>
    <cellStyle name="Calcul 2 2 2 7 8" xfId="10454"/>
    <cellStyle name="Calcul 2 2 2 8" xfId="10455"/>
    <cellStyle name="Calcul 2 2 2 9" xfId="10456"/>
    <cellStyle name="Calcul 2 2 20" xfId="10457"/>
    <cellStyle name="Calcul 2 2 21" xfId="10458"/>
    <cellStyle name="Calcul 2 2 22" xfId="10459"/>
    <cellStyle name="Calcul 2 2 23" xfId="10460"/>
    <cellStyle name="Calcul 2 2 24" xfId="10461"/>
    <cellStyle name="Calcul 2 2 25" xfId="10462"/>
    <cellStyle name="Calcul 2 2 26" xfId="10463"/>
    <cellStyle name="Calcul 2 2 27" xfId="10464"/>
    <cellStyle name="Calcul 2 2 3" xfId="10465"/>
    <cellStyle name="Calcul 2 2 3 10" xfId="10466"/>
    <cellStyle name="Calcul 2 2 3 11" xfId="10467"/>
    <cellStyle name="Calcul 2 2 3 12" xfId="10468"/>
    <cellStyle name="Calcul 2 2 3 13" xfId="10469"/>
    <cellStyle name="Calcul 2 2 3 14" xfId="10470"/>
    <cellStyle name="Calcul 2 2 3 15" xfId="10471"/>
    <cellStyle name="Calcul 2 2 3 2" xfId="10472"/>
    <cellStyle name="Calcul 2 2 3 2 2" xfId="10473"/>
    <cellStyle name="Calcul 2 2 3 2 3" xfId="10474"/>
    <cellStyle name="Calcul 2 2 3 2 4" xfId="10475"/>
    <cellStyle name="Calcul 2 2 3 2 5" xfId="10476"/>
    <cellStyle name="Calcul 2 2 3 2 6" xfId="10477"/>
    <cellStyle name="Calcul 2 2 3 2 7" xfId="10478"/>
    <cellStyle name="Calcul 2 2 3 2 8" xfId="10479"/>
    <cellStyle name="Calcul 2 2 3 3" xfId="10480"/>
    <cellStyle name="Calcul 2 2 3 3 2" xfId="10481"/>
    <cellStyle name="Calcul 2 2 3 3 3" xfId="10482"/>
    <cellStyle name="Calcul 2 2 3 3 4" xfId="10483"/>
    <cellStyle name="Calcul 2 2 3 3 5" xfId="10484"/>
    <cellStyle name="Calcul 2 2 3 3 6" xfId="10485"/>
    <cellStyle name="Calcul 2 2 3 3 7" xfId="10486"/>
    <cellStyle name="Calcul 2 2 3 3 8" xfId="10487"/>
    <cellStyle name="Calcul 2 2 3 4" xfId="10488"/>
    <cellStyle name="Calcul 2 2 3 4 2" xfId="10489"/>
    <cellStyle name="Calcul 2 2 3 4 3" xfId="10490"/>
    <cellStyle name="Calcul 2 2 3 4 4" xfId="10491"/>
    <cellStyle name="Calcul 2 2 3 4 5" xfId="10492"/>
    <cellStyle name="Calcul 2 2 3 4 6" xfId="10493"/>
    <cellStyle name="Calcul 2 2 3 4 7" xfId="10494"/>
    <cellStyle name="Calcul 2 2 3 4 8" xfId="10495"/>
    <cellStyle name="Calcul 2 2 3 5" xfId="10496"/>
    <cellStyle name="Calcul 2 2 3 5 2" xfId="10497"/>
    <cellStyle name="Calcul 2 2 3 5 3" xfId="10498"/>
    <cellStyle name="Calcul 2 2 3 5 4" xfId="10499"/>
    <cellStyle name="Calcul 2 2 3 5 5" xfId="10500"/>
    <cellStyle name="Calcul 2 2 3 5 6" xfId="10501"/>
    <cellStyle name="Calcul 2 2 3 5 7" xfId="10502"/>
    <cellStyle name="Calcul 2 2 3 5 8" xfId="10503"/>
    <cellStyle name="Calcul 2 2 3 6" xfId="10504"/>
    <cellStyle name="Calcul 2 2 3 6 2" xfId="10505"/>
    <cellStyle name="Calcul 2 2 3 6 3" xfId="10506"/>
    <cellStyle name="Calcul 2 2 3 6 4" xfId="10507"/>
    <cellStyle name="Calcul 2 2 3 6 5" xfId="10508"/>
    <cellStyle name="Calcul 2 2 3 6 6" xfId="10509"/>
    <cellStyle name="Calcul 2 2 3 6 7" xfId="10510"/>
    <cellStyle name="Calcul 2 2 3 6 8" xfId="10511"/>
    <cellStyle name="Calcul 2 2 3 7" xfId="10512"/>
    <cellStyle name="Calcul 2 2 3 7 2" xfId="10513"/>
    <cellStyle name="Calcul 2 2 3 7 3" xfId="10514"/>
    <cellStyle name="Calcul 2 2 3 7 4" xfId="10515"/>
    <cellStyle name="Calcul 2 2 3 7 5" xfId="10516"/>
    <cellStyle name="Calcul 2 2 3 7 6" xfId="10517"/>
    <cellStyle name="Calcul 2 2 3 7 7" xfId="10518"/>
    <cellStyle name="Calcul 2 2 3 7 8" xfId="10519"/>
    <cellStyle name="Calcul 2 2 3 8" xfId="10520"/>
    <cellStyle name="Calcul 2 2 3 9" xfId="10521"/>
    <cellStyle name="Calcul 2 2 4" xfId="10522"/>
    <cellStyle name="Calcul 2 2 4 2" xfId="10523"/>
    <cellStyle name="Calcul 2 2 4 3" xfId="10524"/>
    <cellStyle name="Calcul 2 2 4 4" xfId="10525"/>
    <cellStyle name="Calcul 2 2 4 5" xfId="10526"/>
    <cellStyle name="Calcul 2 2 4 6" xfId="10527"/>
    <cellStyle name="Calcul 2 2 4 7" xfId="10528"/>
    <cellStyle name="Calcul 2 2 4 8" xfId="10529"/>
    <cellStyle name="Calcul 2 2 4 9" xfId="10530"/>
    <cellStyle name="Calcul 2 2 5" xfId="10531"/>
    <cellStyle name="Calcul 2 2 5 2" xfId="10532"/>
    <cellStyle name="Calcul 2 2 5 3" xfId="10533"/>
    <cellStyle name="Calcul 2 2 5 4" xfId="10534"/>
    <cellStyle name="Calcul 2 2 5 5" xfId="10535"/>
    <cellStyle name="Calcul 2 2 5 6" xfId="10536"/>
    <cellStyle name="Calcul 2 2 5 7" xfId="10537"/>
    <cellStyle name="Calcul 2 2 5 8" xfId="10538"/>
    <cellStyle name="Calcul 2 2 5 9" xfId="10539"/>
    <cellStyle name="Calcul 2 2 6" xfId="10540"/>
    <cellStyle name="Calcul 2 2 6 2" xfId="10541"/>
    <cellStyle name="Calcul 2 2 6 3" xfId="10542"/>
    <cellStyle name="Calcul 2 2 6 4" xfId="10543"/>
    <cellStyle name="Calcul 2 2 6 5" xfId="10544"/>
    <cellStyle name="Calcul 2 2 6 6" xfId="10545"/>
    <cellStyle name="Calcul 2 2 6 7" xfId="10546"/>
    <cellStyle name="Calcul 2 2 6 8" xfId="10547"/>
    <cellStyle name="Calcul 2 2 6 9" xfId="10548"/>
    <cellStyle name="Calcul 2 2 7" xfId="10549"/>
    <cellStyle name="Calcul 2 2 7 2" xfId="10550"/>
    <cellStyle name="Calcul 2 2 7 3" xfId="10551"/>
    <cellStyle name="Calcul 2 2 7 4" xfId="10552"/>
    <cellStyle name="Calcul 2 2 7 5" xfId="10553"/>
    <cellStyle name="Calcul 2 2 7 6" xfId="10554"/>
    <cellStyle name="Calcul 2 2 7 7" xfId="10555"/>
    <cellStyle name="Calcul 2 2 7 8" xfId="10556"/>
    <cellStyle name="Calcul 2 2 8" xfId="10557"/>
    <cellStyle name="Calcul 2 2 8 2" xfId="10558"/>
    <cellStyle name="Calcul 2 2 8 3" xfId="10559"/>
    <cellStyle name="Calcul 2 2 8 4" xfId="10560"/>
    <cellStyle name="Calcul 2 2 8 5" xfId="10561"/>
    <cellStyle name="Calcul 2 2 8 6" xfId="10562"/>
    <cellStyle name="Calcul 2 2 8 7" xfId="10563"/>
    <cellStyle name="Calcul 2 2 8 8" xfId="10564"/>
    <cellStyle name="Calcul 2 2 9" xfId="10565"/>
    <cellStyle name="Calcul 2 2 9 2" xfId="10566"/>
    <cellStyle name="Calcul 2 2 9 3" xfId="10567"/>
    <cellStyle name="Calcul 2 2 9 4" xfId="10568"/>
    <cellStyle name="Calcul 2 2 9 5" xfId="10569"/>
    <cellStyle name="Calcul 2 2 9 6" xfId="10570"/>
    <cellStyle name="Calcul 2 2 9 7" xfId="10571"/>
    <cellStyle name="Calcul 2 2 9 8" xfId="10572"/>
    <cellStyle name="Calcul 2 20" xfId="10573"/>
    <cellStyle name="Calcul 2 21" xfId="10574"/>
    <cellStyle name="Calcul 2 22" xfId="10575"/>
    <cellStyle name="Calcul 2 23" xfId="10576"/>
    <cellStyle name="Calcul 2 24" xfId="10577"/>
    <cellStyle name="Calcul 2 25" xfId="10578"/>
    <cellStyle name="Calcul 2 26" xfId="10579"/>
    <cellStyle name="Calcul 2 3" xfId="10580"/>
    <cellStyle name="Calcul 2 3 10" xfId="10581"/>
    <cellStyle name="Calcul 2 3 11" xfId="10582"/>
    <cellStyle name="Calcul 2 3 12" xfId="10583"/>
    <cellStyle name="Calcul 2 3 13" xfId="10584"/>
    <cellStyle name="Calcul 2 3 14" xfId="10585"/>
    <cellStyle name="Calcul 2 3 15" xfId="10586"/>
    <cellStyle name="Calcul 2 3 16" xfId="10587"/>
    <cellStyle name="Calcul 2 3 17" xfId="10588"/>
    <cellStyle name="Calcul 2 3 18" xfId="10589"/>
    <cellStyle name="Calcul 2 3 19" xfId="10590"/>
    <cellStyle name="Calcul 2 3 2" xfId="10591"/>
    <cellStyle name="Calcul 2 3 2 2" xfId="10592"/>
    <cellStyle name="Calcul 2 3 2 3" xfId="10593"/>
    <cellStyle name="Calcul 2 3 2 4" xfId="10594"/>
    <cellStyle name="Calcul 2 3 2 5" xfId="10595"/>
    <cellStyle name="Calcul 2 3 2 6" xfId="10596"/>
    <cellStyle name="Calcul 2 3 2 7" xfId="10597"/>
    <cellStyle name="Calcul 2 3 2 8" xfId="10598"/>
    <cellStyle name="Calcul 2 3 2 9" xfId="10599"/>
    <cellStyle name="Calcul 2 3 20" xfId="10600"/>
    <cellStyle name="Calcul 2 3 21" xfId="10601"/>
    <cellStyle name="Calcul 2 3 22" xfId="10602"/>
    <cellStyle name="Calcul 2 3 23" xfId="10603"/>
    <cellStyle name="Calcul 2 3 24" xfId="10604"/>
    <cellStyle name="Calcul 2 3 3" xfId="10605"/>
    <cellStyle name="Calcul 2 3 3 2" xfId="10606"/>
    <cellStyle name="Calcul 2 3 3 3" xfId="10607"/>
    <cellStyle name="Calcul 2 3 3 4" xfId="10608"/>
    <cellStyle name="Calcul 2 3 3 5" xfId="10609"/>
    <cellStyle name="Calcul 2 3 3 6" xfId="10610"/>
    <cellStyle name="Calcul 2 3 3 7" xfId="10611"/>
    <cellStyle name="Calcul 2 3 3 8" xfId="10612"/>
    <cellStyle name="Calcul 2 3 3 9" xfId="10613"/>
    <cellStyle name="Calcul 2 3 4" xfId="10614"/>
    <cellStyle name="Calcul 2 3 4 2" xfId="10615"/>
    <cellStyle name="Calcul 2 3 4 3" xfId="10616"/>
    <cellStyle name="Calcul 2 3 4 4" xfId="10617"/>
    <cellStyle name="Calcul 2 3 4 5" xfId="10618"/>
    <cellStyle name="Calcul 2 3 4 6" xfId="10619"/>
    <cellStyle name="Calcul 2 3 4 7" xfId="10620"/>
    <cellStyle name="Calcul 2 3 4 8" xfId="10621"/>
    <cellStyle name="Calcul 2 3 4 9" xfId="10622"/>
    <cellStyle name="Calcul 2 3 5" xfId="10623"/>
    <cellStyle name="Calcul 2 3 5 2" xfId="10624"/>
    <cellStyle name="Calcul 2 3 5 3" xfId="10625"/>
    <cellStyle name="Calcul 2 3 5 4" xfId="10626"/>
    <cellStyle name="Calcul 2 3 5 5" xfId="10627"/>
    <cellStyle name="Calcul 2 3 5 6" xfId="10628"/>
    <cellStyle name="Calcul 2 3 5 7" xfId="10629"/>
    <cellStyle name="Calcul 2 3 5 8" xfId="10630"/>
    <cellStyle name="Calcul 2 3 6" xfId="10631"/>
    <cellStyle name="Calcul 2 3 6 2" xfId="10632"/>
    <cellStyle name="Calcul 2 3 6 3" xfId="10633"/>
    <cellStyle name="Calcul 2 3 6 4" xfId="10634"/>
    <cellStyle name="Calcul 2 3 6 5" xfId="10635"/>
    <cellStyle name="Calcul 2 3 6 6" xfId="10636"/>
    <cellStyle name="Calcul 2 3 6 7" xfId="10637"/>
    <cellStyle name="Calcul 2 3 6 8" xfId="10638"/>
    <cellStyle name="Calcul 2 3 7" xfId="10639"/>
    <cellStyle name="Calcul 2 3 7 2" xfId="10640"/>
    <cellStyle name="Calcul 2 3 7 3" xfId="10641"/>
    <cellStyle name="Calcul 2 3 7 4" xfId="10642"/>
    <cellStyle name="Calcul 2 3 7 5" xfId="10643"/>
    <cellStyle name="Calcul 2 3 7 6" xfId="10644"/>
    <cellStyle name="Calcul 2 3 7 7" xfId="10645"/>
    <cellStyle name="Calcul 2 3 7 8" xfId="10646"/>
    <cellStyle name="Calcul 2 3 8" xfId="10647"/>
    <cellStyle name="Calcul 2 3 9" xfId="10648"/>
    <cellStyle name="Calcul 2 4" xfId="10649"/>
    <cellStyle name="Calcul 2 4 10" xfId="10650"/>
    <cellStyle name="Calcul 2 4 11" xfId="10651"/>
    <cellStyle name="Calcul 2 4 12" xfId="10652"/>
    <cellStyle name="Calcul 2 4 13" xfId="10653"/>
    <cellStyle name="Calcul 2 4 14" xfId="10654"/>
    <cellStyle name="Calcul 2 4 15" xfId="10655"/>
    <cellStyle name="Calcul 2 4 16" xfId="10656"/>
    <cellStyle name="Calcul 2 4 17" xfId="10657"/>
    <cellStyle name="Calcul 2 4 18" xfId="10658"/>
    <cellStyle name="Calcul 2 4 2" xfId="10659"/>
    <cellStyle name="Calcul 2 4 3" xfId="10660"/>
    <cellStyle name="Calcul 2 4 4" xfId="10661"/>
    <cellStyle name="Calcul 2 4 5" xfId="10662"/>
    <cellStyle name="Calcul 2 4 6" xfId="10663"/>
    <cellStyle name="Calcul 2 4 7" xfId="10664"/>
    <cellStyle name="Calcul 2 4 8" xfId="10665"/>
    <cellStyle name="Calcul 2 4 9" xfId="10666"/>
    <cellStyle name="Calcul 2 5" xfId="10667"/>
    <cellStyle name="Calcul 2 5 10" xfId="10668"/>
    <cellStyle name="Calcul 2 5 11" xfId="10669"/>
    <cellStyle name="Calcul 2 5 12" xfId="10670"/>
    <cellStyle name="Calcul 2 5 13" xfId="10671"/>
    <cellStyle name="Calcul 2 5 14" xfId="10672"/>
    <cellStyle name="Calcul 2 5 15" xfId="10673"/>
    <cellStyle name="Calcul 2 5 16" xfId="10674"/>
    <cellStyle name="Calcul 2 5 17" xfId="10675"/>
    <cellStyle name="Calcul 2 5 18" xfId="10676"/>
    <cellStyle name="Calcul 2 5 2" xfId="10677"/>
    <cellStyle name="Calcul 2 5 3" xfId="10678"/>
    <cellStyle name="Calcul 2 5 4" xfId="10679"/>
    <cellStyle name="Calcul 2 5 5" xfId="10680"/>
    <cellStyle name="Calcul 2 5 6" xfId="10681"/>
    <cellStyle name="Calcul 2 5 7" xfId="10682"/>
    <cellStyle name="Calcul 2 5 8" xfId="10683"/>
    <cellStyle name="Calcul 2 5 9" xfId="10684"/>
    <cellStyle name="Calcul 2 6" xfId="10685"/>
    <cellStyle name="Calcul 2 6 10" xfId="10686"/>
    <cellStyle name="Calcul 2 6 11" xfId="10687"/>
    <cellStyle name="Calcul 2 6 12" xfId="10688"/>
    <cellStyle name="Calcul 2 6 13" xfId="10689"/>
    <cellStyle name="Calcul 2 6 14" xfId="10690"/>
    <cellStyle name="Calcul 2 6 15" xfId="10691"/>
    <cellStyle name="Calcul 2 6 16" xfId="10692"/>
    <cellStyle name="Calcul 2 6 17" xfId="10693"/>
    <cellStyle name="Calcul 2 6 18" xfId="10694"/>
    <cellStyle name="Calcul 2 6 2" xfId="10695"/>
    <cellStyle name="Calcul 2 6 3" xfId="10696"/>
    <cellStyle name="Calcul 2 6 4" xfId="10697"/>
    <cellStyle name="Calcul 2 6 5" xfId="10698"/>
    <cellStyle name="Calcul 2 6 6" xfId="10699"/>
    <cellStyle name="Calcul 2 6 7" xfId="10700"/>
    <cellStyle name="Calcul 2 6 8" xfId="10701"/>
    <cellStyle name="Calcul 2 6 9" xfId="10702"/>
    <cellStyle name="Calcul 2 7" xfId="10703"/>
    <cellStyle name="Calcul 2 7 2" xfId="10704"/>
    <cellStyle name="Calcul 2 7 3" xfId="10705"/>
    <cellStyle name="Calcul 2 7 4" xfId="10706"/>
    <cellStyle name="Calcul 2 7 5" xfId="10707"/>
    <cellStyle name="Calcul 2 7 6" xfId="10708"/>
    <cellStyle name="Calcul 2 7 7" xfId="10709"/>
    <cellStyle name="Calcul 2 7 8" xfId="10710"/>
    <cellStyle name="Calcul 2 7 9" xfId="10711"/>
    <cellStyle name="Calcul 2 8" xfId="10712"/>
    <cellStyle name="Calcul 2 8 2" xfId="10713"/>
    <cellStyle name="Calcul 2 8 3" xfId="10714"/>
    <cellStyle name="Calcul 2 8 4" xfId="10715"/>
    <cellStyle name="Calcul 2 8 5" xfId="10716"/>
    <cellStyle name="Calcul 2 8 6" xfId="10717"/>
    <cellStyle name="Calcul 2 8 7" xfId="10718"/>
    <cellStyle name="Calcul 2 8 8" xfId="10719"/>
    <cellStyle name="Calcul 2 8 9" xfId="10720"/>
    <cellStyle name="Calcul 2 9" xfId="10721"/>
    <cellStyle name="Calcul 2 9 2" xfId="10722"/>
    <cellStyle name="Calcul 2 9 3" xfId="10723"/>
    <cellStyle name="Calcul 2 9 4" xfId="10724"/>
    <cellStyle name="Calcul 2 9 5" xfId="10725"/>
    <cellStyle name="Calcul 2 9 6" xfId="10726"/>
    <cellStyle name="Calcul 2 9 7" xfId="10727"/>
    <cellStyle name="Calcul 2 9 8" xfId="10728"/>
    <cellStyle name="Calcul 20" xfId="10729"/>
    <cellStyle name="Calcul 21" xfId="10730"/>
    <cellStyle name="Calcul 22" xfId="10731"/>
    <cellStyle name="Calcul 23" xfId="10732"/>
    <cellStyle name="Calcul 24" xfId="10733"/>
    <cellStyle name="Calcul 25" xfId="10734"/>
    <cellStyle name="Calcul 3" xfId="9880"/>
    <cellStyle name="Calcul 3 10" xfId="10735"/>
    <cellStyle name="Calcul 3 10 2" xfId="10736"/>
    <cellStyle name="Calcul 3 10 3" xfId="10737"/>
    <cellStyle name="Calcul 3 10 4" xfId="10738"/>
    <cellStyle name="Calcul 3 10 5" xfId="10739"/>
    <cellStyle name="Calcul 3 10 6" xfId="10740"/>
    <cellStyle name="Calcul 3 10 7" xfId="10741"/>
    <cellStyle name="Calcul 3 10 8" xfId="10742"/>
    <cellStyle name="Calcul 3 11" xfId="10743"/>
    <cellStyle name="Calcul 3 11 2" xfId="10744"/>
    <cellStyle name="Calcul 3 11 3" xfId="10745"/>
    <cellStyle name="Calcul 3 11 4" xfId="10746"/>
    <cellStyle name="Calcul 3 11 5" xfId="10747"/>
    <cellStyle name="Calcul 3 11 6" xfId="10748"/>
    <cellStyle name="Calcul 3 11 7" xfId="10749"/>
    <cellStyle name="Calcul 3 11 8" xfId="10750"/>
    <cellStyle name="Calcul 3 12" xfId="10751"/>
    <cellStyle name="Calcul 3 13" xfId="10752"/>
    <cellStyle name="Calcul 3 14" xfId="10753"/>
    <cellStyle name="Calcul 3 15" xfId="10754"/>
    <cellStyle name="Calcul 3 16" xfId="10755"/>
    <cellStyle name="Calcul 3 17" xfId="10756"/>
    <cellStyle name="Calcul 3 18" xfId="10757"/>
    <cellStyle name="Calcul 3 19" xfId="10758"/>
    <cellStyle name="Calcul 3 2" xfId="10759"/>
    <cellStyle name="Calcul 3 2 10" xfId="10760"/>
    <cellStyle name="Calcul 3 2 10 2" xfId="10761"/>
    <cellStyle name="Calcul 3 2 10 3" xfId="10762"/>
    <cellStyle name="Calcul 3 2 10 4" xfId="10763"/>
    <cellStyle name="Calcul 3 2 10 5" xfId="10764"/>
    <cellStyle name="Calcul 3 2 10 6" xfId="10765"/>
    <cellStyle name="Calcul 3 2 10 7" xfId="10766"/>
    <cellStyle name="Calcul 3 2 10 8" xfId="10767"/>
    <cellStyle name="Calcul 3 2 11" xfId="10768"/>
    <cellStyle name="Calcul 3 2 12" xfId="10769"/>
    <cellStyle name="Calcul 3 2 13" xfId="10770"/>
    <cellStyle name="Calcul 3 2 14" xfId="10771"/>
    <cellStyle name="Calcul 3 2 15" xfId="10772"/>
    <cellStyle name="Calcul 3 2 16" xfId="10773"/>
    <cellStyle name="Calcul 3 2 17" xfId="10774"/>
    <cellStyle name="Calcul 3 2 18" xfId="10775"/>
    <cellStyle name="Calcul 3 2 19" xfId="10776"/>
    <cellStyle name="Calcul 3 2 2" xfId="10777"/>
    <cellStyle name="Calcul 3 2 2 10" xfId="10778"/>
    <cellStyle name="Calcul 3 2 2 11" xfId="10779"/>
    <cellStyle name="Calcul 3 2 2 12" xfId="10780"/>
    <cellStyle name="Calcul 3 2 2 13" xfId="10781"/>
    <cellStyle name="Calcul 3 2 2 14" xfId="10782"/>
    <cellStyle name="Calcul 3 2 2 15" xfId="10783"/>
    <cellStyle name="Calcul 3 2 2 16" xfId="10784"/>
    <cellStyle name="Calcul 3 2 2 17" xfId="10785"/>
    <cellStyle name="Calcul 3 2 2 18" xfId="10786"/>
    <cellStyle name="Calcul 3 2 2 19" xfId="10787"/>
    <cellStyle name="Calcul 3 2 2 2" xfId="10788"/>
    <cellStyle name="Calcul 3 2 2 2 10" xfId="10789"/>
    <cellStyle name="Calcul 3 2 2 2 11" xfId="10790"/>
    <cellStyle name="Calcul 3 2 2 2 12" xfId="10791"/>
    <cellStyle name="Calcul 3 2 2 2 13" xfId="10792"/>
    <cellStyle name="Calcul 3 2 2 2 14" xfId="10793"/>
    <cellStyle name="Calcul 3 2 2 2 15" xfId="10794"/>
    <cellStyle name="Calcul 3 2 2 2 2" xfId="10795"/>
    <cellStyle name="Calcul 3 2 2 2 2 2" xfId="10796"/>
    <cellStyle name="Calcul 3 2 2 2 2 3" xfId="10797"/>
    <cellStyle name="Calcul 3 2 2 2 2 4" xfId="10798"/>
    <cellStyle name="Calcul 3 2 2 2 2 5" xfId="10799"/>
    <cellStyle name="Calcul 3 2 2 2 2 6" xfId="10800"/>
    <cellStyle name="Calcul 3 2 2 2 2 7" xfId="10801"/>
    <cellStyle name="Calcul 3 2 2 2 2 8" xfId="10802"/>
    <cellStyle name="Calcul 3 2 2 2 2 9" xfId="10803"/>
    <cellStyle name="Calcul 3 2 2 2 3" xfId="10804"/>
    <cellStyle name="Calcul 3 2 2 2 3 2" xfId="10805"/>
    <cellStyle name="Calcul 3 2 2 2 3 3" xfId="10806"/>
    <cellStyle name="Calcul 3 2 2 2 3 4" xfId="10807"/>
    <cellStyle name="Calcul 3 2 2 2 3 5" xfId="10808"/>
    <cellStyle name="Calcul 3 2 2 2 3 6" xfId="10809"/>
    <cellStyle name="Calcul 3 2 2 2 3 7" xfId="10810"/>
    <cellStyle name="Calcul 3 2 2 2 3 8" xfId="10811"/>
    <cellStyle name="Calcul 3 2 2 2 3 9" xfId="10812"/>
    <cellStyle name="Calcul 3 2 2 2 4" xfId="10813"/>
    <cellStyle name="Calcul 3 2 2 2 4 2" xfId="10814"/>
    <cellStyle name="Calcul 3 2 2 2 4 3" xfId="10815"/>
    <cellStyle name="Calcul 3 2 2 2 4 4" xfId="10816"/>
    <cellStyle name="Calcul 3 2 2 2 4 5" xfId="10817"/>
    <cellStyle name="Calcul 3 2 2 2 4 6" xfId="10818"/>
    <cellStyle name="Calcul 3 2 2 2 4 7" xfId="10819"/>
    <cellStyle name="Calcul 3 2 2 2 4 8" xfId="10820"/>
    <cellStyle name="Calcul 3 2 2 2 4 9" xfId="10821"/>
    <cellStyle name="Calcul 3 2 2 2 5" xfId="10822"/>
    <cellStyle name="Calcul 3 2 2 2 5 2" xfId="10823"/>
    <cellStyle name="Calcul 3 2 2 2 5 3" xfId="10824"/>
    <cellStyle name="Calcul 3 2 2 2 5 4" xfId="10825"/>
    <cellStyle name="Calcul 3 2 2 2 5 5" xfId="10826"/>
    <cellStyle name="Calcul 3 2 2 2 5 6" xfId="10827"/>
    <cellStyle name="Calcul 3 2 2 2 5 7" xfId="10828"/>
    <cellStyle name="Calcul 3 2 2 2 5 8" xfId="10829"/>
    <cellStyle name="Calcul 3 2 2 2 6" xfId="10830"/>
    <cellStyle name="Calcul 3 2 2 2 6 2" xfId="10831"/>
    <cellStyle name="Calcul 3 2 2 2 6 3" xfId="10832"/>
    <cellStyle name="Calcul 3 2 2 2 6 4" xfId="10833"/>
    <cellStyle name="Calcul 3 2 2 2 6 5" xfId="10834"/>
    <cellStyle name="Calcul 3 2 2 2 6 6" xfId="10835"/>
    <cellStyle name="Calcul 3 2 2 2 6 7" xfId="10836"/>
    <cellStyle name="Calcul 3 2 2 2 6 8" xfId="10837"/>
    <cellStyle name="Calcul 3 2 2 2 7" xfId="10838"/>
    <cellStyle name="Calcul 3 2 2 2 7 2" xfId="10839"/>
    <cellStyle name="Calcul 3 2 2 2 7 3" xfId="10840"/>
    <cellStyle name="Calcul 3 2 2 2 7 4" xfId="10841"/>
    <cellStyle name="Calcul 3 2 2 2 7 5" xfId="10842"/>
    <cellStyle name="Calcul 3 2 2 2 7 6" xfId="10843"/>
    <cellStyle name="Calcul 3 2 2 2 7 7" xfId="10844"/>
    <cellStyle name="Calcul 3 2 2 2 7 8" xfId="10845"/>
    <cellStyle name="Calcul 3 2 2 2 8" xfId="10846"/>
    <cellStyle name="Calcul 3 2 2 2 9" xfId="10847"/>
    <cellStyle name="Calcul 3 2 2 20" xfId="10848"/>
    <cellStyle name="Calcul 3 2 2 21" xfId="10849"/>
    <cellStyle name="Calcul 3 2 2 22" xfId="10850"/>
    <cellStyle name="Calcul 3 2 2 23" xfId="10851"/>
    <cellStyle name="Calcul 3 2 2 24" xfId="10852"/>
    <cellStyle name="Calcul 3 2 2 25" xfId="10853"/>
    <cellStyle name="Calcul 3 2 2 26" xfId="10854"/>
    <cellStyle name="Calcul 3 2 2 27" xfId="10855"/>
    <cellStyle name="Calcul 3 2 2 3" xfId="10856"/>
    <cellStyle name="Calcul 3 2 2 3 10" xfId="10857"/>
    <cellStyle name="Calcul 3 2 2 3 11" xfId="10858"/>
    <cellStyle name="Calcul 3 2 2 3 12" xfId="10859"/>
    <cellStyle name="Calcul 3 2 2 3 13" xfId="10860"/>
    <cellStyle name="Calcul 3 2 2 3 14" xfId="10861"/>
    <cellStyle name="Calcul 3 2 2 3 15" xfId="10862"/>
    <cellStyle name="Calcul 3 2 2 3 2" xfId="10863"/>
    <cellStyle name="Calcul 3 2 2 3 2 2" xfId="10864"/>
    <cellStyle name="Calcul 3 2 2 3 2 3" xfId="10865"/>
    <cellStyle name="Calcul 3 2 2 3 2 4" xfId="10866"/>
    <cellStyle name="Calcul 3 2 2 3 2 5" xfId="10867"/>
    <cellStyle name="Calcul 3 2 2 3 2 6" xfId="10868"/>
    <cellStyle name="Calcul 3 2 2 3 2 7" xfId="10869"/>
    <cellStyle name="Calcul 3 2 2 3 2 8" xfId="10870"/>
    <cellStyle name="Calcul 3 2 2 3 3" xfId="10871"/>
    <cellStyle name="Calcul 3 2 2 3 3 2" xfId="10872"/>
    <cellStyle name="Calcul 3 2 2 3 3 3" xfId="10873"/>
    <cellStyle name="Calcul 3 2 2 3 3 4" xfId="10874"/>
    <cellStyle name="Calcul 3 2 2 3 3 5" xfId="10875"/>
    <cellStyle name="Calcul 3 2 2 3 3 6" xfId="10876"/>
    <cellStyle name="Calcul 3 2 2 3 3 7" xfId="10877"/>
    <cellStyle name="Calcul 3 2 2 3 3 8" xfId="10878"/>
    <cellStyle name="Calcul 3 2 2 3 4" xfId="10879"/>
    <cellStyle name="Calcul 3 2 2 3 4 2" xfId="10880"/>
    <cellStyle name="Calcul 3 2 2 3 4 3" xfId="10881"/>
    <cellStyle name="Calcul 3 2 2 3 4 4" xfId="10882"/>
    <cellStyle name="Calcul 3 2 2 3 4 5" xfId="10883"/>
    <cellStyle name="Calcul 3 2 2 3 4 6" xfId="10884"/>
    <cellStyle name="Calcul 3 2 2 3 4 7" xfId="10885"/>
    <cellStyle name="Calcul 3 2 2 3 4 8" xfId="10886"/>
    <cellStyle name="Calcul 3 2 2 3 5" xfId="10887"/>
    <cellStyle name="Calcul 3 2 2 3 5 2" xfId="10888"/>
    <cellStyle name="Calcul 3 2 2 3 5 3" xfId="10889"/>
    <cellStyle name="Calcul 3 2 2 3 5 4" xfId="10890"/>
    <cellStyle name="Calcul 3 2 2 3 5 5" xfId="10891"/>
    <cellStyle name="Calcul 3 2 2 3 5 6" xfId="10892"/>
    <cellStyle name="Calcul 3 2 2 3 5 7" xfId="10893"/>
    <cellStyle name="Calcul 3 2 2 3 5 8" xfId="10894"/>
    <cellStyle name="Calcul 3 2 2 3 6" xfId="10895"/>
    <cellStyle name="Calcul 3 2 2 3 6 2" xfId="10896"/>
    <cellStyle name="Calcul 3 2 2 3 6 3" xfId="10897"/>
    <cellStyle name="Calcul 3 2 2 3 6 4" xfId="10898"/>
    <cellStyle name="Calcul 3 2 2 3 6 5" xfId="10899"/>
    <cellStyle name="Calcul 3 2 2 3 6 6" xfId="10900"/>
    <cellStyle name="Calcul 3 2 2 3 6 7" xfId="10901"/>
    <cellStyle name="Calcul 3 2 2 3 6 8" xfId="10902"/>
    <cellStyle name="Calcul 3 2 2 3 7" xfId="10903"/>
    <cellStyle name="Calcul 3 2 2 3 7 2" xfId="10904"/>
    <cellStyle name="Calcul 3 2 2 3 7 3" xfId="10905"/>
    <cellStyle name="Calcul 3 2 2 3 7 4" xfId="10906"/>
    <cellStyle name="Calcul 3 2 2 3 7 5" xfId="10907"/>
    <cellStyle name="Calcul 3 2 2 3 7 6" xfId="10908"/>
    <cellStyle name="Calcul 3 2 2 3 7 7" xfId="10909"/>
    <cellStyle name="Calcul 3 2 2 3 7 8" xfId="10910"/>
    <cellStyle name="Calcul 3 2 2 3 8" xfId="10911"/>
    <cellStyle name="Calcul 3 2 2 3 9" xfId="10912"/>
    <cellStyle name="Calcul 3 2 2 4" xfId="10913"/>
    <cellStyle name="Calcul 3 2 2 4 2" xfId="10914"/>
    <cellStyle name="Calcul 3 2 2 4 3" xfId="10915"/>
    <cellStyle name="Calcul 3 2 2 4 4" xfId="10916"/>
    <cellStyle name="Calcul 3 2 2 4 5" xfId="10917"/>
    <cellStyle name="Calcul 3 2 2 4 6" xfId="10918"/>
    <cellStyle name="Calcul 3 2 2 4 7" xfId="10919"/>
    <cellStyle name="Calcul 3 2 2 4 8" xfId="10920"/>
    <cellStyle name="Calcul 3 2 2 4 9" xfId="10921"/>
    <cellStyle name="Calcul 3 2 2 5" xfId="10922"/>
    <cellStyle name="Calcul 3 2 2 5 2" xfId="10923"/>
    <cellStyle name="Calcul 3 2 2 5 3" xfId="10924"/>
    <cellStyle name="Calcul 3 2 2 5 4" xfId="10925"/>
    <cellStyle name="Calcul 3 2 2 5 5" xfId="10926"/>
    <cellStyle name="Calcul 3 2 2 5 6" xfId="10927"/>
    <cellStyle name="Calcul 3 2 2 5 7" xfId="10928"/>
    <cellStyle name="Calcul 3 2 2 5 8" xfId="10929"/>
    <cellStyle name="Calcul 3 2 2 5 9" xfId="10930"/>
    <cellStyle name="Calcul 3 2 2 6" xfId="10931"/>
    <cellStyle name="Calcul 3 2 2 6 2" xfId="10932"/>
    <cellStyle name="Calcul 3 2 2 6 3" xfId="10933"/>
    <cellStyle name="Calcul 3 2 2 6 4" xfId="10934"/>
    <cellStyle name="Calcul 3 2 2 6 5" xfId="10935"/>
    <cellStyle name="Calcul 3 2 2 6 6" xfId="10936"/>
    <cellStyle name="Calcul 3 2 2 6 7" xfId="10937"/>
    <cellStyle name="Calcul 3 2 2 6 8" xfId="10938"/>
    <cellStyle name="Calcul 3 2 2 6 9" xfId="10939"/>
    <cellStyle name="Calcul 3 2 2 7" xfId="10940"/>
    <cellStyle name="Calcul 3 2 2 7 2" xfId="10941"/>
    <cellStyle name="Calcul 3 2 2 7 3" xfId="10942"/>
    <cellStyle name="Calcul 3 2 2 7 4" xfId="10943"/>
    <cellStyle name="Calcul 3 2 2 7 5" xfId="10944"/>
    <cellStyle name="Calcul 3 2 2 7 6" xfId="10945"/>
    <cellStyle name="Calcul 3 2 2 7 7" xfId="10946"/>
    <cellStyle name="Calcul 3 2 2 7 8" xfId="10947"/>
    <cellStyle name="Calcul 3 2 2 8" xfId="10948"/>
    <cellStyle name="Calcul 3 2 2 8 2" xfId="10949"/>
    <cellStyle name="Calcul 3 2 2 8 3" xfId="10950"/>
    <cellStyle name="Calcul 3 2 2 8 4" xfId="10951"/>
    <cellStyle name="Calcul 3 2 2 8 5" xfId="10952"/>
    <cellStyle name="Calcul 3 2 2 8 6" xfId="10953"/>
    <cellStyle name="Calcul 3 2 2 8 7" xfId="10954"/>
    <cellStyle name="Calcul 3 2 2 8 8" xfId="10955"/>
    <cellStyle name="Calcul 3 2 2 9" xfId="10956"/>
    <cellStyle name="Calcul 3 2 2 9 2" xfId="10957"/>
    <cellStyle name="Calcul 3 2 2 9 3" xfId="10958"/>
    <cellStyle name="Calcul 3 2 2 9 4" xfId="10959"/>
    <cellStyle name="Calcul 3 2 2 9 5" xfId="10960"/>
    <cellStyle name="Calcul 3 2 2 9 6" xfId="10961"/>
    <cellStyle name="Calcul 3 2 2 9 7" xfId="10962"/>
    <cellStyle name="Calcul 3 2 2 9 8" xfId="10963"/>
    <cellStyle name="Calcul 3 2 20" xfId="10964"/>
    <cellStyle name="Calcul 3 2 21" xfId="10965"/>
    <cellStyle name="Calcul 3 2 22" xfId="10966"/>
    <cellStyle name="Calcul 3 2 23" xfId="10967"/>
    <cellStyle name="Calcul 3 2 24" xfId="10968"/>
    <cellStyle name="Calcul 3 2 25" xfId="10969"/>
    <cellStyle name="Calcul 3 2 26" xfId="10970"/>
    <cellStyle name="Calcul 3 2 3" xfId="10971"/>
    <cellStyle name="Calcul 3 2 3 10" xfId="10972"/>
    <cellStyle name="Calcul 3 2 3 11" xfId="10973"/>
    <cellStyle name="Calcul 3 2 3 12" xfId="10974"/>
    <cellStyle name="Calcul 3 2 3 13" xfId="10975"/>
    <cellStyle name="Calcul 3 2 3 14" xfId="10976"/>
    <cellStyle name="Calcul 3 2 3 15" xfId="10977"/>
    <cellStyle name="Calcul 3 2 3 16" xfId="10978"/>
    <cellStyle name="Calcul 3 2 3 17" xfId="10979"/>
    <cellStyle name="Calcul 3 2 3 18" xfId="10980"/>
    <cellStyle name="Calcul 3 2 3 19" xfId="10981"/>
    <cellStyle name="Calcul 3 2 3 2" xfId="10982"/>
    <cellStyle name="Calcul 3 2 3 2 2" xfId="10983"/>
    <cellStyle name="Calcul 3 2 3 2 3" xfId="10984"/>
    <cellStyle name="Calcul 3 2 3 2 4" xfId="10985"/>
    <cellStyle name="Calcul 3 2 3 2 5" xfId="10986"/>
    <cellStyle name="Calcul 3 2 3 2 6" xfId="10987"/>
    <cellStyle name="Calcul 3 2 3 2 7" xfId="10988"/>
    <cellStyle name="Calcul 3 2 3 2 8" xfId="10989"/>
    <cellStyle name="Calcul 3 2 3 2 9" xfId="10990"/>
    <cellStyle name="Calcul 3 2 3 20" xfId="10991"/>
    <cellStyle name="Calcul 3 2 3 21" xfId="10992"/>
    <cellStyle name="Calcul 3 2 3 22" xfId="10993"/>
    <cellStyle name="Calcul 3 2 3 23" xfId="10994"/>
    <cellStyle name="Calcul 3 2 3 24" xfId="10995"/>
    <cellStyle name="Calcul 3 2 3 3" xfId="10996"/>
    <cellStyle name="Calcul 3 2 3 3 2" xfId="10997"/>
    <cellStyle name="Calcul 3 2 3 3 3" xfId="10998"/>
    <cellStyle name="Calcul 3 2 3 3 4" xfId="10999"/>
    <cellStyle name="Calcul 3 2 3 3 5" xfId="11000"/>
    <cellStyle name="Calcul 3 2 3 3 6" xfId="11001"/>
    <cellStyle name="Calcul 3 2 3 3 7" xfId="11002"/>
    <cellStyle name="Calcul 3 2 3 3 8" xfId="11003"/>
    <cellStyle name="Calcul 3 2 3 3 9" xfId="11004"/>
    <cellStyle name="Calcul 3 2 3 4" xfId="11005"/>
    <cellStyle name="Calcul 3 2 3 4 2" xfId="11006"/>
    <cellStyle name="Calcul 3 2 3 4 3" xfId="11007"/>
    <cellStyle name="Calcul 3 2 3 4 4" xfId="11008"/>
    <cellStyle name="Calcul 3 2 3 4 5" xfId="11009"/>
    <cellStyle name="Calcul 3 2 3 4 6" xfId="11010"/>
    <cellStyle name="Calcul 3 2 3 4 7" xfId="11011"/>
    <cellStyle name="Calcul 3 2 3 4 8" xfId="11012"/>
    <cellStyle name="Calcul 3 2 3 4 9" xfId="11013"/>
    <cellStyle name="Calcul 3 2 3 5" xfId="11014"/>
    <cellStyle name="Calcul 3 2 3 5 2" xfId="11015"/>
    <cellStyle name="Calcul 3 2 3 5 3" xfId="11016"/>
    <cellStyle name="Calcul 3 2 3 5 4" xfId="11017"/>
    <cellStyle name="Calcul 3 2 3 5 5" xfId="11018"/>
    <cellStyle name="Calcul 3 2 3 5 6" xfId="11019"/>
    <cellStyle name="Calcul 3 2 3 5 7" xfId="11020"/>
    <cellStyle name="Calcul 3 2 3 5 8" xfId="11021"/>
    <cellStyle name="Calcul 3 2 3 6" xfId="11022"/>
    <cellStyle name="Calcul 3 2 3 6 2" xfId="11023"/>
    <cellStyle name="Calcul 3 2 3 6 3" xfId="11024"/>
    <cellStyle name="Calcul 3 2 3 6 4" xfId="11025"/>
    <cellStyle name="Calcul 3 2 3 6 5" xfId="11026"/>
    <cellStyle name="Calcul 3 2 3 6 6" xfId="11027"/>
    <cellStyle name="Calcul 3 2 3 6 7" xfId="11028"/>
    <cellStyle name="Calcul 3 2 3 6 8" xfId="11029"/>
    <cellStyle name="Calcul 3 2 3 7" xfId="11030"/>
    <cellStyle name="Calcul 3 2 3 7 2" xfId="11031"/>
    <cellStyle name="Calcul 3 2 3 7 3" xfId="11032"/>
    <cellStyle name="Calcul 3 2 3 7 4" xfId="11033"/>
    <cellStyle name="Calcul 3 2 3 7 5" xfId="11034"/>
    <cellStyle name="Calcul 3 2 3 7 6" xfId="11035"/>
    <cellStyle name="Calcul 3 2 3 7 7" xfId="11036"/>
    <cellStyle name="Calcul 3 2 3 7 8" xfId="11037"/>
    <cellStyle name="Calcul 3 2 3 8" xfId="11038"/>
    <cellStyle name="Calcul 3 2 3 9" xfId="11039"/>
    <cellStyle name="Calcul 3 2 4" xfId="11040"/>
    <cellStyle name="Calcul 3 2 4 10" xfId="11041"/>
    <cellStyle name="Calcul 3 2 4 11" xfId="11042"/>
    <cellStyle name="Calcul 3 2 4 12" xfId="11043"/>
    <cellStyle name="Calcul 3 2 4 13" xfId="11044"/>
    <cellStyle name="Calcul 3 2 4 14" xfId="11045"/>
    <cellStyle name="Calcul 3 2 4 15" xfId="11046"/>
    <cellStyle name="Calcul 3 2 4 16" xfId="11047"/>
    <cellStyle name="Calcul 3 2 4 17" xfId="11048"/>
    <cellStyle name="Calcul 3 2 4 18" xfId="11049"/>
    <cellStyle name="Calcul 3 2 4 2" xfId="11050"/>
    <cellStyle name="Calcul 3 2 4 3" xfId="11051"/>
    <cellStyle name="Calcul 3 2 4 4" xfId="11052"/>
    <cellStyle name="Calcul 3 2 4 5" xfId="11053"/>
    <cellStyle name="Calcul 3 2 4 6" xfId="11054"/>
    <cellStyle name="Calcul 3 2 4 7" xfId="11055"/>
    <cellStyle name="Calcul 3 2 4 8" xfId="11056"/>
    <cellStyle name="Calcul 3 2 4 9" xfId="11057"/>
    <cellStyle name="Calcul 3 2 5" xfId="11058"/>
    <cellStyle name="Calcul 3 2 5 10" xfId="11059"/>
    <cellStyle name="Calcul 3 2 5 11" xfId="11060"/>
    <cellStyle name="Calcul 3 2 5 12" xfId="11061"/>
    <cellStyle name="Calcul 3 2 5 13" xfId="11062"/>
    <cellStyle name="Calcul 3 2 5 14" xfId="11063"/>
    <cellStyle name="Calcul 3 2 5 15" xfId="11064"/>
    <cellStyle name="Calcul 3 2 5 16" xfId="11065"/>
    <cellStyle name="Calcul 3 2 5 17" xfId="11066"/>
    <cellStyle name="Calcul 3 2 5 18" xfId="11067"/>
    <cellStyle name="Calcul 3 2 5 2" xfId="11068"/>
    <cellStyle name="Calcul 3 2 5 3" xfId="11069"/>
    <cellStyle name="Calcul 3 2 5 4" xfId="11070"/>
    <cellStyle name="Calcul 3 2 5 5" xfId="11071"/>
    <cellStyle name="Calcul 3 2 5 6" xfId="11072"/>
    <cellStyle name="Calcul 3 2 5 7" xfId="11073"/>
    <cellStyle name="Calcul 3 2 5 8" xfId="11074"/>
    <cellStyle name="Calcul 3 2 5 9" xfId="11075"/>
    <cellStyle name="Calcul 3 2 6" xfId="11076"/>
    <cellStyle name="Calcul 3 2 6 10" xfId="11077"/>
    <cellStyle name="Calcul 3 2 6 11" xfId="11078"/>
    <cellStyle name="Calcul 3 2 6 12" xfId="11079"/>
    <cellStyle name="Calcul 3 2 6 13" xfId="11080"/>
    <cellStyle name="Calcul 3 2 6 14" xfId="11081"/>
    <cellStyle name="Calcul 3 2 6 15" xfId="11082"/>
    <cellStyle name="Calcul 3 2 6 16" xfId="11083"/>
    <cellStyle name="Calcul 3 2 6 17" xfId="11084"/>
    <cellStyle name="Calcul 3 2 6 18" xfId="11085"/>
    <cellStyle name="Calcul 3 2 6 2" xfId="11086"/>
    <cellStyle name="Calcul 3 2 6 3" xfId="11087"/>
    <cellStyle name="Calcul 3 2 6 4" xfId="11088"/>
    <cellStyle name="Calcul 3 2 6 5" xfId="11089"/>
    <cellStyle name="Calcul 3 2 6 6" xfId="11090"/>
    <cellStyle name="Calcul 3 2 6 7" xfId="11091"/>
    <cellStyle name="Calcul 3 2 6 8" xfId="11092"/>
    <cellStyle name="Calcul 3 2 6 9" xfId="11093"/>
    <cellStyle name="Calcul 3 2 7" xfId="11094"/>
    <cellStyle name="Calcul 3 2 7 2" xfId="11095"/>
    <cellStyle name="Calcul 3 2 7 3" xfId="11096"/>
    <cellStyle name="Calcul 3 2 7 4" xfId="11097"/>
    <cellStyle name="Calcul 3 2 7 5" xfId="11098"/>
    <cellStyle name="Calcul 3 2 7 6" xfId="11099"/>
    <cellStyle name="Calcul 3 2 7 7" xfId="11100"/>
    <cellStyle name="Calcul 3 2 7 8" xfId="11101"/>
    <cellStyle name="Calcul 3 2 7 9" xfId="11102"/>
    <cellStyle name="Calcul 3 2 8" xfId="11103"/>
    <cellStyle name="Calcul 3 2 8 2" xfId="11104"/>
    <cellStyle name="Calcul 3 2 8 3" xfId="11105"/>
    <cellStyle name="Calcul 3 2 8 4" xfId="11106"/>
    <cellStyle name="Calcul 3 2 8 5" xfId="11107"/>
    <cellStyle name="Calcul 3 2 8 6" xfId="11108"/>
    <cellStyle name="Calcul 3 2 8 7" xfId="11109"/>
    <cellStyle name="Calcul 3 2 8 8" xfId="11110"/>
    <cellStyle name="Calcul 3 2 8 9" xfId="11111"/>
    <cellStyle name="Calcul 3 2 9" xfId="11112"/>
    <cellStyle name="Calcul 3 2 9 2" xfId="11113"/>
    <cellStyle name="Calcul 3 2 9 3" xfId="11114"/>
    <cellStyle name="Calcul 3 2 9 4" xfId="11115"/>
    <cellStyle name="Calcul 3 2 9 5" xfId="11116"/>
    <cellStyle name="Calcul 3 2 9 6" xfId="11117"/>
    <cellStyle name="Calcul 3 2 9 7" xfId="11118"/>
    <cellStyle name="Calcul 3 2 9 8" xfId="11119"/>
    <cellStyle name="Calcul 3 20" xfId="11120"/>
    <cellStyle name="Calcul 3 21" xfId="11121"/>
    <cellStyle name="Calcul 3 22" xfId="11122"/>
    <cellStyle name="Calcul 3 23" xfId="11123"/>
    <cellStyle name="Calcul 3 24" xfId="11124"/>
    <cellStyle name="Calcul 3 25" xfId="11125"/>
    <cellStyle name="Calcul 3 26" xfId="11126"/>
    <cellStyle name="Calcul 3 27" xfId="11127"/>
    <cellStyle name="Calcul 3 3" xfId="11128"/>
    <cellStyle name="Calcul 3 3 10" xfId="11129"/>
    <cellStyle name="Calcul 3 3 11" xfId="11130"/>
    <cellStyle name="Calcul 3 3 12" xfId="11131"/>
    <cellStyle name="Calcul 3 3 13" xfId="11132"/>
    <cellStyle name="Calcul 3 3 14" xfId="11133"/>
    <cellStyle name="Calcul 3 3 15" xfId="11134"/>
    <cellStyle name="Calcul 3 3 16" xfId="11135"/>
    <cellStyle name="Calcul 3 3 17" xfId="11136"/>
    <cellStyle name="Calcul 3 3 18" xfId="11137"/>
    <cellStyle name="Calcul 3 3 19" xfId="11138"/>
    <cellStyle name="Calcul 3 3 2" xfId="11139"/>
    <cellStyle name="Calcul 3 3 2 10" xfId="11140"/>
    <cellStyle name="Calcul 3 3 2 11" xfId="11141"/>
    <cellStyle name="Calcul 3 3 2 12" xfId="11142"/>
    <cellStyle name="Calcul 3 3 2 13" xfId="11143"/>
    <cellStyle name="Calcul 3 3 2 14" xfId="11144"/>
    <cellStyle name="Calcul 3 3 2 15" xfId="11145"/>
    <cellStyle name="Calcul 3 3 2 2" xfId="11146"/>
    <cellStyle name="Calcul 3 3 2 2 2" xfId="11147"/>
    <cellStyle name="Calcul 3 3 2 2 3" xfId="11148"/>
    <cellStyle name="Calcul 3 3 2 2 4" xfId="11149"/>
    <cellStyle name="Calcul 3 3 2 2 5" xfId="11150"/>
    <cellStyle name="Calcul 3 3 2 2 6" xfId="11151"/>
    <cellStyle name="Calcul 3 3 2 2 7" xfId="11152"/>
    <cellStyle name="Calcul 3 3 2 2 8" xfId="11153"/>
    <cellStyle name="Calcul 3 3 2 2 9" xfId="11154"/>
    <cellStyle name="Calcul 3 3 2 3" xfId="11155"/>
    <cellStyle name="Calcul 3 3 2 3 2" xfId="11156"/>
    <cellStyle name="Calcul 3 3 2 3 3" xfId="11157"/>
    <cellStyle name="Calcul 3 3 2 3 4" xfId="11158"/>
    <cellStyle name="Calcul 3 3 2 3 5" xfId="11159"/>
    <cellStyle name="Calcul 3 3 2 3 6" xfId="11160"/>
    <cellStyle name="Calcul 3 3 2 3 7" xfId="11161"/>
    <cellStyle name="Calcul 3 3 2 3 8" xfId="11162"/>
    <cellStyle name="Calcul 3 3 2 3 9" xfId="11163"/>
    <cellStyle name="Calcul 3 3 2 4" xfId="11164"/>
    <cellStyle name="Calcul 3 3 2 4 2" xfId="11165"/>
    <cellStyle name="Calcul 3 3 2 4 3" xfId="11166"/>
    <cellStyle name="Calcul 3 3 2 4 4" xfId="11167"/>
    <cellStyle name="Calcul 3 3 2 4 5" xfId="11168"/>
    <cellStyle name="Calcul 3 3 2 4 6" xfId="11169"/>
    <cellStyle name="Calcul 3 3 2 4 7" xfId="11170"/>
    <cellStyle name="Calcul 3 3 2 4 8" xfId="11171"/>
    <cellStyle name="Calcul 3 3 2 4 9" xfId="11172"/>
    <cellStyle name="Calcul 3 3 2 5" xfId="11173"/>
    <cellStyle name="Calcul 3 3 2 5 2" xfId="11174"/>
    <cellStyle name="Calcul 3 3 2 5 3" xfId="11175"/>
    <cellStyle name="Calcul 3 3 2 5 4" xfId="11176"/>
    <cellStyle name="Calcul 3 3 2 5 5" xfId="11177"/>
    <cellStyle name="Calcul 3 3 2 5 6" xfId="11178"/>
    <cellStyle name="Calcul 3 3 2 5 7" xfId="11179"/>
    <cellStyle name="Calcul 3 3 2 5 8" xfId="11180"/>
    <cellStyle name="Calcul 3 3 2 6" xfId="11181"/>
    <cellStyle name="Calcul 3 3 2 6 2" xfId="11182"/>
    <cellStyle name="Calcul 3 3 2 6 3" xfId="11183"/>
    <cellStyle name="Calcul 3 3 2 6 4" xfId="11184"/>
    <cellStyle name="Calcul 3 3 2 6 5" xfId="11185"/>
    <cellStyle name="Calcul 3 3 2 6 6" xfId="11186"/>
    <cellStyle name="Calcul 3 3 2 6 7" xfId="11187"/>
    <cellStyle name="Calcul 3 3 2 6 8" xfId="11188"/>
    <cellStyle name="Calcul 3 3 2 7" xfId="11189"/>
    <cellStyle name="Calcul 3 3 2 7 2" xfId="11190"/>
    <cellStyle name="Calcul 3 3 2 7 3" xfId="11191"/>
    <cellStyle name="Calcul 3 3 2 7 4" xfId="11192"/>
    <cellStyle name="Calcul 3 3 2 7 5" xfId="11193"/>
    <cellStyle name="Calcul 3 3 2 7 6" xfId="11194"/>
    <cellStyle name="Calcul 3 3 2 7 7" xfId="11195"/>
    <cellStyle name="Calcul 3 3 2 7 8" xfId="11196"/>
    <cellStyle name="Calcul 3 3 2 8" xfId="11197"/>
    <cellStyle name="Calcul 3 3 2 9" xfId="11198"/>
    <cellStyle name="Calcul 3 3 20" xfId="11199"/>
    <cellStyle name="Calcul 3 3 21" xfId="11200"/>
    <cellStyle name="Calcul 3 3 22" xfId="11201"/>
    <cellStyle name="Calcul 3 3 23" xfId="11202"/>
    <cellStyle name="Calcul 3 3 24" xfId="11203"/>
    <cellStyle name="Calcul 3 3 25" xfId="11204"/>
    <cellStyle name="Calcul 3 3 26" xfId="11205"/>
    <cellStyle name="Calcul 3 3 27" xfId="11206"/>
    <cellStyle name="Calcul 3 3 3" xfId="11207"/>
    <cellStyle name="Calcul 3 3 3 10" xfId="11208"/>
    <cellStyle name="Calcul 3 3 3 11" xfId="11209"/>
    <cellStyle name="Calcul 3 3 3 12" xfId="11210"/>
    <cellStyle name="Calcul 3 3 3 13" xfId="11211"/>
    <cellStyle name="Calcul 3 3 3 14" xfId="11212"/>
    <cellStyle name="Calcul 3 3 3 15" xfId="11213"/>
    <cellStyle name="Calcul 3 3 3 2" xfId="11214"/>
    <cellStyle name="Calcul 3 3 3 2 2" xfId="11215"/>
    <cellStyle name="Calcul 3 3 3 2 3" xfId="11216"/>
    <cellStyle name="Calcul 3 3 3 2 4" xfId="11217"/>
    <cellStyle name="Calcul 3 3 3 2 5" xfId="11218"/>
    <cellStyle name="Calcul 3 3 3 2 6" xfId="11219"/>
    <cellStyle name="Calcul 3 3 3 2 7" xfId="11220"/>
    <cellStyle name="Calcul 3 3 3 2 8" xfId="11221"/>
    <cellStyle name="Calcul 3 3 3 3" xfId="11222"/>
    <cellStyle name="Calcul 3 3 3 3 2" xfId="11223"/>
    <cellStyle name="Calcul 3 3 3 3 3" xfId="11224"/>
    <cellStyle name="Calcul 3 3 3 3 4" xfId="11225"/>
    <cellStyle name="Calcul 3 3 3 3 5" xfId="11226"/>
    <cellStyle name="Calcul 3 3 3 3 6" xfId="11227"/>
    <cellStyle name="Calcul 3 3 3 3 7" xfId="11228"/>
    <cellStyle name="Calcul 3 3 3 3 8" xfId="11229"/>
    <cellStyle name="Calcul 3 3 3 4" xfId="11230"/>
    <cellStyle name="Calcul 3 3 3 4 2" xfId="11231"/>
    <cellStyle name="Calcul 3 3 3 4 3" xfId="11232"/>
    <cellStyle name="Calcul 3 3 3 4 4" xfId="11233"/>
    <cellStyle name="Calcul 3 3 3 4 5" xfId="11234"/>
    <cellStyle name="Calcul 3 3 3 4 6" xfId="11235"/>
    <cellStyle name="Calcul 3 3 3 4 7" xfId="11236"/>
    <cellStyle name="Calcul 3 3 3 4 8" xfId="11237"/>
    <cellStyle name="Calcul 3 3 3 5" xfId="11238"/>
    <cellStyle name="Calcul 3 3 3 5 2" xfId="11239"/>
    <cellStyle name="Calcul 3 3 3 5 3" xfId="11240"/>
    <cellStyle name="Calcul 3 3 3 5 4" xfId="11241"/>
    <cellStyle name="Calcul 3 3 3 5 5" xfId="11242"/>
    <cellStyle name="Calcul 3 3 3 5 6" xfId="11243"/>
    <cellStyle name="Calcul 3 3 3 5 7" xfId="11244"/>
    <cellStyle name="Calcul 3 3 3 5 8" xfId="11245"/>
    <cellStyle name="Calcul 3 3 3 6" xfId="11246"/>
    <cellStyle name="Calcul 3 3 3 6 2" xfId="11247"/>
    <cellStyle name="Calcul 3 3 3 6 3" xfId="11248"/>
    <cellStyle name="Calcul 3 3 3 6 4" xfId="11249"/>
    <cellStyle name="Calcul 3 3 3 6 5" xfId="11250"/>
    <cellStyle name="Calcul 3 3 3 6 6" xfId="11251"/>
    <cellStyle name="Calcul 3 3 3 6 7" xfId="11252"/>
    <cellStyle name="Calcul 3 3 3 6 8" xfId="11253"/>
    <cellStyle name="Calcul 3 3 3 7" xfId="11254"/>
    <cellStyle name="Calcul 3 3 3 7 2" xfId="11255"/>
    <cellStyle name="Calcul 3 3 3 7 3" xfId="11256"/>
    <cellStyle name="Calcul 3 3 3 7 4" xfId="11257"/>
    <cellStyle name="Calcul 3 3 3 7 5" xfId="11258"/>
    <cellStyle name="Calcul 3 3 3 7 6" xfId="11259"/>
    <cellStyle name="Calcul 3 3 3 7 7" xfId="11260"/>
    <cellStyle name="Calcul 3 3 3 7 8" xfId="11261"/>
    <cellStyle name="Calcul 3 3 3 8" xfId="11262"/>
    <cellStyle name="Calcul 3 3 3 9" xfId="11263"/>
    <cellStyle name="Calcul 3 3 4" xfId="11264"/>
    <cellStyle name="Calcul 3 3 4 2" xfId="11265"/>
    <cellStyle name="Calcul 3 3 4 3" xfId="11266"/>
    <cellStyle name="Calcul 3 3 4 4" xfId="11267"/>
    <cellStyle name="Calcul 3 3 4 5" xfId="11268"/>
    <cellStyle name="Calcul 3 3 4 6" xfId="11269"/>
    <cellStyle name="Calcul 3 3 4 7" xfId="11270"/>
    <cellStyle name="Calcul 3 3 4 8" xfId="11271"/>
    <cellStyle name="Calcul 3 3 4 9" xfId="11272"/>
    <cellStyle name="Calcul 3 3 5" xfId="11273"/>
    <cellStyle name="Calcul 3 3 5 2" xfId="11274"/>
    <cellStyle name="Calcul 3 3 5 3" xfId="11275"/>
    <cellStyle name="Calcul 3 3 5 4" xfId="11276"/>
    <cellStyle name="Calcul 3 3 5 5" xfId="11277"/>
    <cellStyle name="Calcul 3 3 5 6" xfId="11278"/>
    <cellStyle name="Calcul 3 3 5 7" xfId="11279"/>
    <cellStyle name="Calcul 3 3 5 8" xfId="11280"/>
    <cellStyle name="Calcul 3 3 5 9" xfId="11281"/>
    <cellStyle name="Calcul 3 3 6" xfId="11282"/>
    <cellStyle name="Calcul 3 3 6 2" xfId="11283"/>
    <cellStyle name="Calcul 3 3 6 3" xfId="11284"/>
    <cellStyle name="Calcul 3 3 6 4" xfId="11285"/>
    <cellStyle name="Calcul 3 3 6 5" xfId="11286"/>
    <cellStyle name="Calcul 3 3 6 6" xfId="11287"/>
    <cellStyle name="Calcul 3 3 6 7" xfId="11288"/>
    <cellStyle name="Calcul 3 3 6 8" xfId="11289"/>
    <cellStyle name="Calcul 3 3 6 9" xfId="11290"/>
    <cellStyle name="Calcul 3 3 7" xfId="11291"/>
    <cellStyle name="Calcul 3 3 7 2" xfId="11292"/>
    <cellStyle name="Calcul 3 3 7 3" xfId="11293"/>
    <cellStyle name="Calcul 3 3 7 4" xfId="11294"/>
    <cellStyle name="Calcul 3 3 7 5" xfId="11295"/>
    <cellStyle name="Calcul 3 3 7 6" xfId="11296"/>
    <cellStyle name="Calcul 3 3 7 7" xfId="11297"/>
    <cellStyle name="Calcul 3 3 7 8" xfId="11298"/>
    <cellStyle name="Calcul 3 3 8" xfId="11299"/>
    <cellStyle name="Calcul 3 3 8 2" xfId="11300"/>
    <cellStyle name="Calcul 3 3 8 3" xfId="11301"/>
    <cellStyle name="Calcul 3 3 8 4" xfId="11302"/>
    <cellStyle name="Calcul 3 3 8 5" xfId="11303"/>
    <cellStyle name="Calcul 3 3 8 6" xfId="11304"/>
    <cellStyle name="Calcul 3 3 8 7" xfId="11305"/>
    <cellStyle name="Calcul 3 3 8 8" xfId="11306"/>
    <cellStyle name="Calcul 3 3 9" xfId="11307"/>
    <cellStyle name="Calcul 3 3 9 2" xfId="11308"/>
    <cellStyle name="Calcul 3 3 9 3" xfId="11309"/>
    <cellStyle name="Calcul 3 3 9 4" xfId="11310"/>
    <cellStyle name="Calcul 3 3 9 5" xfId="11311"/>
    <cellStyle name="Calcul 3 3 9 6" xfId="11312"/>
    <cellStyle name="Calcul 3 3 9 7" xfId="11313"/>
    <cellStyle name="Calcul 3 3 9 8" xfId="11314"/>
    <cellStyle name="Calcul 3 4" xfId="11315"/>
    <cellStyle name="Calcul 3 4 10" xfId="11316"/>
    <cellStyle name="Calcul 3 4 11" xfId="11317"/>
    <cellStyle name="Calcul 3 4 12" xfId="11318"/>
    <cellStyle name="Calcul 3 4 13" xfId="11319"/>
    <cellStyle name="Calcul 3 4 14" xfId="11320"/>
    <cellStyle name="Calcul 3 4 15" xfId="11321"/>
    <cellStyle name="Calcul 3 4 16" xfId="11322"/>
    <cellStyle name="Calcul 3 4 17" xfId="11323"/>
    <cellStyle name="Calcul 3 4 18" xfId="11324"/>
    <cellStyle name="Calcul 3 4 19" xfId="11325"/>
    <cellStyle name="Calcul 3 4 2" xfId="11326"/>
    <cellStyle name="Calcul 3 4 2 2" xfId="11327"/>
    <cellStyle name="Calcul 3 4 2 3" xfId="11328"/>
    <cellStyle name="Calcul 3 4 2 4" xfId="11329"/>
    <cellStyle name="Calcul 3 4 2 5" xfId="11330"/>
    <cellStyle name="Calcul 3 4 2 6" xfId="11331"/>
    <cellStyle name="Calcul 3 4 2 7" xfId="11332"/>
    <cellStyle name="Calcul 3 4 2 8" xfId="11333"/>
    <cellStyle name="Calcul 3 4 2 9" xfId="11334"/>
    <cellStyle name="Calcul 3 4 20" xfId="11335"/>
    <cellStyle name="Calcul 3 4 21" xfId="11336"/>
    <cellStyle name="Calcul 3 4 22" xfId="11337"/>
    <cellStyle name="Calcul 3 4 23" xfId="11338"/>
    <cellStyle name="Calcul 3 4 24" xfId="11339"/>
    <cellStyle name="Calcul 3 4 3" xfId="11340"/>
    <cellStyle name="Calcul 3 4 3 2" xfId="11341"/>
    <cellStyle name="Calcul 3 4 3 3" xfId="11342"/>
    <cellStyle name="Calcul 3 4 3 4" xfId="11343"/>
    <cellStyle name="Calcul 3 4 3 5" xfId="11344"/>
    <cellStyle name="Calcul 3 4 3 6" xfId="11345"/>
    <cellStyle name="Calcul 3 4 3 7" xfId="11346"/>
    <cellStyle name="Calcul 3 4 3 8" xfId="11347"/>
    <cellStyle name="Calcul 3 4 3 9" xfId="11348"/>
    <cellStyle name="Calcul 3 4 4" xfId="11349"/>
    <cellStyle name="Calcul 3 4 4 2" xfId="11350"/>
    <cellStyle name="Calcul 3 4 4 3" xfId="11351"/>
    <cellStyle name="Calcul 3 4 4 4" xfId="11352"/>
    <cellStyle name="Calcul 3 4 4 5" xfId="11353"/>
    <cellStyle name="Calcul 3 4 4 6" xfId="11354"/>
    <cellStyle name="Calcul 3 4 4 7" xfId="11355"/>
    <cellStyle name="Calcul 3 4 4 8" xfId="11356"/>
    <cellStyle name="Calcul 3 4 4 9" xfId="11357"/>
    <cellStyle name="Calcul 3 4 5" xfId="11358"/>
    <cellStyle name="Calcul 3 4 5 2" xfId="11359"/>
    <cellStyle name="Calcul 3 4 5 3" xfId="11360"/>
    <cellStyle name="Calcul 3 4 5 4" xfId="11361"/>
    <cellStyle name="Calcul 3 4 5 5" xfId="11362"/>
    <cellStyle name="Calcul 3 4 5 6" xfId="11363"/>
    <cellStyle name="Calcul 3 4 5 7" xfId="11364"/>
    <cellStyle name="Calcul 3 4 5 8" xfId="11365"/>
    <cellStyle name="Calcul 3 4 6" xfId="11366"/>
    <cellStyle name="Calcul 3 4 6 2" xfId="11367"/>
    <cellStyle name="Calcul 3 4 6 3" xfId="11368"/>
    <cellStyle name="Calcul 3 4 6 4" xfId="11369"/>
    <cellStyle name="Calcul 3 4 6 5" xfId="11370"/>
    <cellStyle name="Calcul 3 4 6 6" xfId="11371"/>
    <cellStyle name="Calcul 3 4 6 7" xfId="11372"/>
    <cellStyle name="Calcul 3 4 6 8" xfId="11373"/>
    <cellStyle name="Calcul 3 4 7" xfId="11374"/>
    <cellStyle name="Calcul 3 4 7 2" xfId="11375"/>
    <cellStyle name="Calcul 3 4 7 3" xfId="11376"/>
    <cellStyle name="Calcul 3 4 7 4" xfId="11377"/>
    <cellStyle name="Calcul 3 4 7 5" xfId="11378"/>
    <cellStyle name="Calcul 3 4 7 6" xfId="11379"/>
    <cellStyle name="Calcul 3 4 7 7" xfId="11380"/>
    <cellStyle name="Calcul 3 4 7 8" xfId="11381"/>
    <cellStyle name="Calcul 3 4 8" xfId="11382"/>
    <cellStyle name="Calcul 3 4 9" xfId="11383"/>
    <cellStyle name="Calcul 3 5" xfId="11384"/>
    <cellStyle name="Calcul 3 5 10" xfId="11385"/>
    <cellStyle name="Calcul 3 5 11" xfId="11386"/>
    <cellStyle name="Calcul 3 5 12" xfId="11387"/>
    <cellStyle name="Calcul 3 5 13" xfId="11388"/>
    <cellStyle name="Calcul 3 5 14" xfId="11389"/>
    <cellStyle name="Calcul 3 5 15" xfId="11390"/>
    <cellStyle name="Calcul 3 5 16" xfId="11391"/>
    <cellStyle name="Calcul 3 5 17" xfId="11392"/>
    <cellStyle name="Calcul 3 5 18" xfId="11393"/>
    <cellStyle name="Calcul 3 5 2" xfId="11394"/>
    <cellStyle name="Calcul 3 5 3" xfId="11395"/>
    <cellStyle name="Calcul 3 5 4" xfId="11396"/>
    <cellStyle name="Calcul 3 5 5" xfId="11397"/>
    <cellStyle name="Calcul 3 5 6" xfId="11398"/>
    <cellStyle name="Calcul 3 5 7" xfId="11399"/>
    <cellStyle name="Calcul 3 5 8" xfId="11400"/>
    <cellStyle name="Calcul 3 5 9" xfId="11401"/>
    <cellStyle name="Calcul 3 6" xfId="11402"/>
    <cellStyle name="Calcul 3 6 10" xfId="11403"/>
    <cellStyle name="Calcul 3 6 11" xfId="11404"/>
    <cellStyle name="Calcul 3 6 12" xfId="11405"/>
    <cellStyle name="Calcul 3 6 13" xfId="11406"/>
    <cellStyle name="Calcul 3 6 14" xfId="11407"/>
    <cellStyle name="Calcul 3 6 15" xfId="11408"/>
    <cellStyle name="Calcul 3 6 16" xfId="11409"/>
    <cellStyle name="Calcul 3 6 17" xfId="11410"/>
    <cellStyle name="Calcul 3 6 18" xfId="11411"/>
    <cellStyle name="Calcul 3 6 2" xfId="11412"/>
    <cellStyle name="Calcul 3 6 3" xfId="11413"/>
    <cellStyle name="Calcul 3 6 4" xfId="11414"/>
    <cellStyle name="Calcul 3 6 5" xfId="11415"/>
    <cellStyle name="Calcul 3 6 6" xfId="11416"/>
    <cellStyle name="Calcul 3 6 7" xfId="11417"/>
    <cellStyle name="Calcul 3 6 8" xfId="11418"/>
    <cellStyle name="Calcul 3 6 9" xfId="11419"/>
    <cellStyle name="Calcul 3 7" xfId="11420"/>
    <cellStyle name="Calcul 3 7 10" xfId="11421"/>
    <cellStyle name="Calcul 3 7 11" xfId="11422"/>
    <cellStyle name="Calcul 3 7 12" xfId="11423"/>
    <cellStyle name="Calcul 3 7 13" xfId="11424"/>
    <cellStyle name="Calcul 3 7 14" xfId="11425"/>
    <cellStyle name="Calcul 3 7 15" xfId="11426"/>
    <cellStyle name="Calcul 3 7 16" xfId="11427"/>
    <cellStyle name="Calcul 3 7 17" xfId="11428"/>
    <cellStyle name="Calcul 3 7 18" xfId="11429"/>
    <cellStyle name="Calcul 3 7 2" xfId="11430"/>
    <cellStyle name="Calcul 3 7 3" xfId="11431"/>
    <cellStyle name="Calcul 3 7 4" xfId="11432"/>
    <cellStyle name="Calcul 3 7 5" xfId="11433"/>
    <cellStyle name="Calcul 3 7 6" xfId="11434"/>
    <cellStyle name="Calcul 3 7 7" xfId="11435"/>
    <cellStyle name="Calcul 3 7 8" xfId="11436"/>
    <cellStyle name="Calcul 3 7 9" xfId="11437"/>
    <cellStyle name="Calcul 3 8" xfId="11438"/>
    <cellStyle name="Calcul 3 8 2" xfId="11439"/>
    <cellStyle name="Calcul 3 8 3" xfId="11440"/>
    <cellStyle name="Calcul 3 8 4" xfId="11441"/>
    <cellStyle name="Calcul 3 8 5" xfId="11442"/>
    <cellStyle name="Calcul 3 8 6" xfId="11443"/>
    <cellStyle name="Calcul 3 8 7" xfId="11444"/>
    <cellStyle name="Calcul 3 8 8" xfId="11445"/>
    <cellStyle name="Calcul 3 8 9" xfId="11446"/>
    <cellStyle name="Calcul 3 9" xfId="11447"/>
    <cellStyle name="Calcul 3 9 2" xfId="11448"/>
    <cellStyle name="Calcul 3 9 3" xfId="11449"/>
    <cellStyle name="Calcul 3 9 4" xfId="11450"/>
    <cellStyle name="Calcul 3 9 5" xfId="11451"/>
    <cellStyle name="Calcul 3 9 6" xfId="11452"/>
    <cellStyle name="Calcul 3 9 7" xfId="11453"/>
    <cellStyle name="Calcul 3 9 8" xfId="11454"/>
    <cellStyle name="Calcul 3 9 9" xfId="11455"/>
    <cellStyle name="Calcul 4" xfId="11456"/>
    <cellStyle name="Calcul 4 10" xfId="11457"/>
    <cellStyle name="Calcul 4 11" xfId="11458"/>
    <cellStyle name="Calcul 4 12" xfId="11459"/>
    <cellStyle name="Calcul 4 13" xfId="11460"/>
    <cellStyle name="Calcul 4 14" xfId="11461"/>
    <cellStyle name="Calcul 4 15" xfId="11462"/>
    <cellStyle name="Calcul 4 16" xfId="11463"/>
    <cellStyle name="Calcul 4 17" xfId="11464"/>
    <cellStyle name="Calcul 4 18" xfId="11465"/>
    <cellStyle name="Calcul 4 19" xfId="11466"/>
    <cellStyle name="Calcul 4 2" xfId="11467"/>
    <cellStyle name="Calcul 4 2 10" xfId="11468"/>
    <cellStyle name="Calcul 4 2 11" xfId="11469"/>
    <cellStyle name="Calcul 4 2 12" xfId="11470"/>
    <cellStyle name="Calcul 4 2 13" xfId="11471"/>
    <cellStyle name="Calcul 4 2 14" xfId="11472"/>
    <cellStyle name="Calcul 4 2 15" xfId="11473"/>
    <cellStyle name="Calcul 4 2 16" xfId="11474"/>
    <cellStyle name="Calcul 4 2 17" xfId="11475"/>
    <cellStyle name="Calcul 4 2 18" xfId="11476"/>
    <cellStyle name="Calcul 4 2 19" xfId="11477"/>
    <cellStyle name="Calcul 4 2 2" xfId="11478"/>
    <cellStyle name="Calcul 4 2 2 10" xfId="11479"/>
    <cellStyle name="Calcul 4 2 2 11" xfId="11480"/>
    <cellStyle name="Calcul 4 2 2 12" xfId="11481"/>
    <cellStyle name="Calcul 4 2 2 13" xfId="11482"/>
    <cellStyle name="Calcul 4 2 2 14" xfId="11483"/>
    <cellStyle name="Calcul 4 2 2 15" xfId="11484"/>
    <cellStyle name="Calcul 4 2 2 2" xfId="11485"/>
    <cellStyle name="Calcul 4 2 2 2 2" xfId="11486"/>
    <cellStyle name="Calcul 4 2 2 2 3" xfId="11487"/>
    <cellStyle name="Calcul 4 2 2 2 4" xfId="11488"/>
    <cellStyle name="Calcul 4 2 2 2 5" xfId="11489"/>
    <cellStyle name="Calcul 4 2 2 2 6" xfId="11490"/>
    <cellStyle name="Calcul 4 2 2 2 7" xfId="11491"/>
    <cellStyle name="Calcul 4 2 2 2 8" xfId="11492"/>
    <cellStyle name="Calcul 4 2 2 3" xfId="11493"/>
    <cellStyle name="Calcul 4 2 2 3 2" xfId="11494"/>
    <cellStyle name="Calcul 4 2 2 3 3" xfId="11495"/>
    <cellStyle name="Calcul 4 2 2 3 4" xfId="11496"/>
    <cellStyle name="Calcul 4 2 2 3 5" xfId="11497"/>
    <cellStyle name="Calcul 4 2 2 3 6" xfId="11498"/>
    <cellStyle name="Calcul 4 2 2 3 7" xfId="11499"/>
    <cellStyle name="Calcul 4 2 2 3 8" xfId="11500"/>
    <cellStyle name="Calcul 4 2 2 4" xfId="11501"/>
    <cellStyle name="Calcul 4 2 2 4 2" xfId="11502"/>
    <cellStyle name="Calcul 4 2 2 4 3" xfId="11503"/>
    <cellStyle name="Calcul 4 2 2 4 4" xfId="11504"/>
    <cellStyle name="Calcul 4 2 2 4 5" xfId="11505"/>
    <cellStyle name="Calcul 4 2 2 4 6" xfId="11506"/>
    <cellStyle name="Calcul 4 2 2 4 7" xfId="11507"/>
    <cellStyle name="Calcul 4 2 2 4 8" xfId="11508"/>
    <cellStyle name="Calcul 4 2 2 5" xfId="11509"/>
    <cellStyle name="Calcul 4 2 2 5 2" xfId="11510"/>
    <cellStyle name="Calcul 4 2 2 5 3" xfId="11511"/>
    <cellStyle name="Calcul 4 2 2 5 4" xfId="11512"/>
    <cellStyle name="Calcul 4 2 2 5 5" xfId="11513"/>
    <cellStyle name="Calcul 4 2 2 5 6" xfId="11514"/>
    <cellStyle name="Calcul 4 2 2 5 7" xfId="11515"/>
    <cellStyle name="Calcul 4 2 2 5 8" xfId="11516"/>
    <cellStyle name="Calcul 4 2 2 6" xfId="11517"/>
    <cellStyle name="Calcul 4 2 2 6 2" xfId="11518"/>
    <cellStyle name="Calcul 4 2 2 6 3" xfId="11519"/>
    <cellStyle name="Calcul 4 2 2 6 4" xfId="11520"/>
    <cellStyle name="Calcul 4 2 2 6 5" xfId="11521"/>
    <cellStyle name="Calcul 4 2 2 6 6" xfId="11522"/>
    <cellStyle name="Calcul 4 2 2 6 7" xfId="11523"/>
    <cellStyle name="Calcul 4 2 2 6 8" xfId="11524"/>
    <cellStyle name="Calcul 4 2 2 7" xfId="11525"/>
    <cellStyle name="Calcul 4 2 2 7 2" xfId="11526"/>
    <cellStyle name="Calcul 4 2 2 7 3" xfId="11527"/>
    <cellStyle name="Calcul 4 2 2 7 4" xfId="11528"/>
    <cellStyle name="Calcul 4 2 2 7 5" xfId="11529"/>
    <cellStyle name="Calcul 4 2 2 7 6" xfId="11530"/>
    <cellStyle name="Calcul 4 2 2 7 7" xfId="11531"/>
    <cellStyle name="Calcul 4 2 2 7 8" xfId="11532"/>
    <cellStyle name="Calcul 4 2 2 8" xfId="11533"/>
    <cellStyle name="Calcul 4 2 2 9" xfId="11534"/>
    <cellStyle name="Calcul 4 2 20" xfId="11535"/>
    <cellStyle name="Calcul 4 2 21" xfId="11536"/>
    <cellStyle name="Calcul 4 2 22" xfId="11537"/>
    <cellStyle name="Calcul 4 2 23" xfId="11538"/>
    <cellStyle name="Calcul 4 2 24" xfId="11539"/>
    <cellStyle name="Calcul 4 2 25" xfId="11540"/>
    <cellStyle name="Calcul 4 2 26" xfId="11541"/>
    <cellStyle name="Calcul 4 2 27" xfId="11542"/>
    <cellStyle name="Calcul 4 2 3" xfId="11543"/>
    <cellStyle name="Calcul 4 2 3 10" xfId="11544"/>
    <cellStyle name="Calcul 4 2 3 11" xfId="11545"/>
    <cellStyle name="Calcul 4 2 3 12" xfId="11546"/>
    <cellStyle name="Calcul 4 2 3 13" xfId="11547"/>
    <cellStyle name="Calcul 4 2 3 14" xfId="11548"/>
    <cellStyle name="Calcul 4 2 3 15" xfId="11549"/>
    <cellStyle name="Calcul 4 2 3 2" xfId="11550"/>
    <cellStyle name="Calcul 4 2 3 2 2" xfId="11551"/>
    <cellStyle name="Calcul 4 2 3 2 3" xfId="11552"/>
    <cellStyle name="Calcul 4 2 3 2 4" xfId="11553"/>
    <cellStyle name="Calcul 4 2 3 2 5" xfId="11554"/>
    <cellStyle name="Calcul 4 2 3 2 6" xfId="11555"/>
    <cellStyle name="Calcul 4 2 3 2 7" xfId="11556"/>
    <cellStyle name="Calcul 4 2 3 2 8" xfId="11557"/>
    <cellStyle name="Calcul 4 2 3 3" xfId="11558"/>
    <cellStyle name="Calcul 4 2 3 3 2" xfId="11559"/>
    <cellStyle name="Calcul 4 2 3 3 3" xfId="11560"/>
    <cellStyle name="Calcul 4 2 3 3 4" xfId="11561"/>
    <cellStyle name="Calcul 4 2 3 3 5" xfId="11562"/>
    <cellStyle name="Calcul 4 2 3 3 6" xfId="11563"/>
    <cellStyle name="Calcul 4 2 3 3 7" xfId="11564"/>
    <cellStyle name="Calcul 4 2 3 3 8" xfId="11565"/>
    <cellStyle name="Calcul 4 2 3 4" xfId="11566"/>
    <cellStyle name="Calcul 4 2 3 4 2" xfId="11567"/>
    <cellStyle name="Calcul 4 2 3 4 3" xfId="11568"/>
    <cellStyle name="Calcul 4 2 3 4 4" xfId="11569"/>
    <cellStyle name="Calcul 4 2 3 4 5" xfId="11570"/>
    <cellStyle name="Calcul 4 2 3 4 6" xfId="11571"/>
    <cellStyle name="Calcul 4 2 3 4 7" xfId="11572"/>
    <cellStyle name="Calcul 4 2 3 4 8" xfId="11573"/>
    <cellStyle name="Calcul 4 2 3 5" xfId="11574"/>
    <cellStyle name="Calcul 4 2 3 5 2" xfId="11575"/>
    <cellStyle name="Calcul 4 2 3 5 3" xfId="11576"/>
    <cellStyle name="Calcul 4 2 3 5 4" xfId="11577"/>
    <cellStyle name="Calcul 4 2 3 5 5" xfId="11578"/>
    <cellStyle name="Calcul 4 2 3 5 6" xfId="11579"/>
    <cellStyle name="Calcul 4 2 3 5 7" xfId="11580"/>
    <cellStyle name="Calcul 4 2 3 5 8" xfId="11581"/>
    <cellStyle name="Calcul 4 2 3 6" xfId="11582"/>
    <cellStyle name="Calcul 4 2 3 6 2" xfId="11583"/>
    <cellStyle name="Calcul 4 2 3 6 3" xfId="11584"/>
    <cellStyle name="Calcul 4 2 3 6 4" xfId="11585"/>
    <cellStyle name="Calcul 4 2 3 6 5" xfId="11586"/>
    <cellStyle name="Calcul 4 2 3 6 6" xfId="11587"/>
    <cellStyle name="Calcul 4 2 3 6 7" xfId="11588"/>
    <cellStyle name="Calcul 4 2 3 6 8" xfId="11589"/>
    <cellStyle name="Calcul 4 2 3 7" xfId="11590"/>
    <cellStyle name="Calcul 4 2 3 7 2" xfId="11591"/>
    <cellStyle name="Calcul 4 2 3 7 3" xfId="11592"/>
    <cellStyle name="Calcul 4 2 3 7 4" xfId="11593"/>
    <cellStyle name="Calcul 4 2 3 7 5" xfId="11594"/>
    <cellStyle name="Calcul 4 2 3 7 6" xfId="11595"/>
    <cellStyle name="Calcul 4 2 3 7 7" xfId="11596"/>
    <cellStyle name="Calcul 4 2 3 7 8" xfId="11597"/>
    <cellStyle name="Calcul 4 2 3 8" xfId="11598"/>
    <cellStyle name="Calcul 4 2 3 9" xfId="11599"/>
    <cellStyle name="Calcul 4 2 4" xfId="11600"/>
    <cellStyle name="Calcul 4 2 4 2" xfId="11601"/>
    <cellStyle name="Calcul 4 2 4 3" xfId="11602"/>
    <cellStyle name="Calcul 4 2 4 4" xfId="11603"/>
    <cellStyle name="Calcul 4 2 4 5" xfId="11604"/>
    <cellStyle name="Calcul 4 2 4 6" xfId="11605"/>
    <cellStyle name="Calcul 4 2 4 7" xfId="11606"/>
    <cellStyle name="Calcul 4 2 4 8" xfId="11607"/>
    <cellStyle name="Calcul 4 2 4 9" xfId="11608"/>
    <cellStyle name="Calcul 4 2 5" xfId="11609"/>
    <cellStyle name="Calcul 4 2 5 2" xfId="11610"/>
    <cellStyle name="Calcul 4 2 5 3" xfId="11611"/>
    <cellStyle name="Calcul 4 2 5 4" xfId="11612"/>
    <cellStyle name="Calcul 4 2 5 5" xfId="11613"/>
    <cellStyle name="Calcul 4 2 5 6" xfId="11614"/>
    <cellStyle name="Calcul 4 2 5 7" xfId="11615"/>
    <cellStyle name="Calcul 4 2 5 8" xfId="11616"/>
    <cellStyle name="Calcul 4 2 6" xfId="11617"/>
    <cellStyle name="Calcul 4 2 6 2" xfId="11618"/>
    <cellStyle name="Calcul 4 2 6 3" xfId="11619"/>
    <cellStyle name="Calcul 4 2 6 4" xfId="11620"/>
    <cellStyle name="Calcul 4 2 6 5" xfId="11621"/>
    <cellStyle name="Calcul 4 2 6 6" xfId="11622"/>
    <cellStyle name="Calcul 4 2 6 7" xfId="11623"/>
    <cellStyle name="Calcul 4 2 6 8" xfId="11624"/>
    <cellStyle name="Calcul 4 2 7" xfId="11625"/>
    <cellStyle name="Calcul 4 2 7 2" xfId="11626"/>
    <cellStyle name="Calcul 4 2 7 3" xfId="11627"/>
    <cellStyle name="Calcul 4 2 7 4" xfId="11628"/>
    <cellStyle name="Calcul 4 2 7 5" xfId="11629"/>
    <cellStyle name="Calcul 4 2 7 6" xfId="11630"/>
    <cellStyle name="Calcul 4 2 7 7" xfId="11631"/>
    <cellStyle name="Calcul 4 2 7 8" xfId="11632"/>
    <cellStyle name="Calcul 4 2 8" xfId="11633"/>
    <cellStyle name="Calcul 4 2 8 2" xfId="11634"/>
    <cellStyle name="Calcul 4 2 8 3" xfId="11635"/>
    <cellStyle name="Calcul 4 2 8 4" xfId="11636"/>
    <cellStyle name="Calcul 4 2 8 5" xfId="11637"/>
    <cellStyle name="Calcul 4 2 8 6" xfId="11638"/>
    <cellStyle name="Calcul 4 2 8 7" xfId="11639"/>
    <cellStyle name="Calcul 4 2 8 8" xfId="11640"/>
    <cellStyle name="Calcul 4 2 9" xfId="11641"/>
    <cellStyle name="Calcul 4 2 9 2" xfId="11642"/>
    <cellStyle name="Calcul 4 2 9 3" xfId="11643"/>
    <cellStyle name="Calcul 4 2 9 4" xfId="11644"/>
    <cellStyle name="Calcul 4 2 9 5" xfId="11645"/>
    <cellStyle name="Calcul 4 2 9 6" xfId="11646"/>
    <cellStyle name="Calcul 4 2 9 7" xfId="11647"/>
    <cellStyle name="Calcul 4 2 9 8" xfId="11648"/>
    <cellStyle name="Calcul 4 20" xfId="11649"/>
    <cellStyle name="Calcul 4 21" xfId="11650"/>
    <cellStyle name="Calcul 4 22" xfId="11651"/>
    <cellStyle name="Calcul 4 23" xfId="11652"/>
    <cellStyle name="Calcul 4 24" xfId="11653"/>
    <cellStyle name="Calcul 4 3" xfId="11654"/>
    <cellStyle name="Calcul 4 3 10" xfId="11655"/>
    <cellStyle name="Calcul 4 3 11" xfId="11656"/>
    <cellStyle name="Calcul 4 3 12" xfId="11657"/>
    <cellStyle name="Calcul 4 3 13" xfId="11658"/>
    <cellStyle name="Calcul 4 3 14" xfId="11659"/>
    <cellStyle name="Calcul 4 3 15" xfId="11660"/>
    <cellStyle name="Calcul 4 3 16" xfId="11661"/>
    <cellStyle name="Calcul 4 3 17" xfId="11662"/>
    <cellStyle name="Calcul 4 3 18" xfId="11663"/>
    <cellStyle name="Calcul 4 3 19" xfId="11664"/>
    <cellStyle name="Calcul 4 3 2" xfId="11665"/>
    <cellStyle name="Calcul 4 3 2 2" xfId="11666"/>
    <cellStyle name="Calcul 4 3 2 3" xfId="11667"/>
    <cellStyle name="Calcul 4 3 2 4" xfId="11668"/>
    <cellStyle name="Calcul 4 3 2 5" xfId="11669"/>
    <cellStyle name="Calcul 4 3 2 6" xfId="11670"/>
    <cellStyle name="Calcul 4 3 2 7" xfId="11671"/>
    <cellStyle name="Calcul 4 3 2 8" xfId="11672"/>
    <cellStyle name="Calcul 4 3 20" xfId="11673"/>
    <cellStyle name="Calcul 4 3 21" xfId="11674"/>
    <cellStyle name="Calcul 4 3 22" xfId="11675"/>
    <cellStyle name="Calcul 4 3 23" xfId="11676"/>
    <cellStyle name="Calcul 4 3 24" xfId="11677"/>
    <cellStyle name="Calcul 4 3 3" xfId="11678"/>
    <cellStyle name="Calcul 4 3 3 2" xfId="11679"/>
    <cellStyle name="Calcul 4 3 3 3" xfId="11680"/>
    <cellStyle name="Calcul 4 3 3 4" xfId="11681"/>
    <cellStyle name="Calcul 4 3 3 5" xfId="11682"/>
    <cellStyle name="Calcul 4 3 3 6" xfId="11683"/>
    <cellStyle name="Calcul 4 3 3 7" xfId="11684"/>
    <cellStyle name="Calcul 4 3 3 8" xfId="11685"/>
    <cellStyle name="Calcul 4 3 4" xfId="11686"/>
    <cellStyle name="Calcul 4 3 4 2" xfId="11687"/>
    <cellStyle name="Calcul 4 3 4 3" xfId="11688"/>
    <cellStyle name="Calcul 4 3 4 4" xfId="11689"/>
    <cellStyle name="Calcul 4 3 4 5" xfId="11690"/>
    <cellStyle name="Calcul 4 3 4 6" xfId="11691"/>
    <cellStyle name="Calcul 4 3 4 7" xfId="11692"/>
    <cellStyle name="Calcul 4 3 4 8" xfId="11693"/>
    <cellStyle name="Calcul 4 3 5" xfId="11694"/>
    <cellStyle name="Calcul 4 3 5 2" xfId="11695"/>
    <cellStyle name="Calcul 4 3 5 3" xfId="11696"/>
    <cellStyle name="Calcul 4 3 5 4" xfId="11697"/>
    <cellStyle name="Calcul 4 3 5 5" xfId="11698"/>
    <cellStyle name="Calcul 4 3 5 6" xfId="11699"/>
    <cellStyle name="Calcul 4 3 5 7" xfId="11700"/>
    <cellStyle name="Calcul 4 3 5 8" xfId="11701"/>
    <cellStyle name="Calcul 4 3 6" xfId="11702"/>
    <cellStyle name="Calcul 4 3 6 2" xfId="11703"/>
    <cellStyle name="Calcul 4 3 6 3" xfId="11704"/>
    <cellStyle name="Calcul 4 3 6 4" xfId="11705"/>
    <cellStyle name="Calcul 4 3 6 5" xfId="11706"/>
    <cellStyle name="Calcul 4 3 6 6" xfId="11707"/>
    <cellStyle name="Calcul 4 3 6 7" xfId="11708"/>
    <cellStyle name="Calcul 4 3 6 8" xfId="11709"/>
    <cellStyle name="Calcul 4 3 7" xfId="11710"/>
    <cellStyle name="Calcul 4 3 7 2" xfId="11711"/>
    <cellStyle name="Calcul 4 3 7 3" xfId="11712"/>
    <cellStyle name="Calcul 4 3 7 4" xfId="11713"/>
    <cellStyle name="Calcul 4 3 7 5" xfId="11714"/>
    <cellStyle name="Calcul 4 3 7 6" xfId="11715"/>
    <cellStyle name="Calcul 4 3 7 7" xfId="11716"/>
    <cellStyle name="Calcul 4 3 7 8" xfId="11717"/>
    <cellStyle name="Calcul 4 3 8" xfId="11718"/>
    <cellStyle name="Calcul 4 3 9" xfId="11719"/>
    <cellStyle name="Calcul 4 4" xfId="11720"/>
    <cellStyle name="Calcul 4 4 10" xfId="11721"/>
    <cellStyle name="Calcul 4 4 11" xfId="11722"/>
    <cellStyle name="Calcul 4 4 12" xfId="11723"/>
    <cellStyle name="Calcul 4 4 13" xfId="11724"/>
    <cellStyle name="Calcul 4 4 14" xfId="11725"/>
    <cellStyle name="Calcul 4 4 15" xfId="11726"/>
    <cellStyle name="Calcul 4 4 16" xfId="11727"/>
    <cellStyle name="Calcul 4 4 17" xfId="11728"/>
    <cellStyle name="Calcul 4 4 18" xfId="11729"/>
    <cellStyle name="Calcul 4 4 2" xfId="11730"/>
    <cellStyle name="Calcul 4 4 3" xfId="11731"/>
    <cellStyle name="Calcul 4 4 4" xfId="11732"/>
    <cellStyle name="Calcul 4 4 5" xfId="11733"/>
    <cellStyle name="Calcul 4 4 6" xfId="11734"/>
    <cellStyle name="Calcul 4 4 7" xfId="11735"/>
    <cellStyle name="Calcul 4 4 8" xfId="11736"/>
    <cellStyle name="Calcul 4 4 9" xfId="11737"/>
    <cellStyle name="Calcul 4 5" xfId="11738"/>
    <cellStyle name="Calcul 4 5 10" xfId="11739"/>
    <cellStyle name="Calcul 4 5 11" xfId="11740"/>
    <cellStyle name="Calcul 4 5 12" xfId="11741"/>
    <cellStyle name="Calcul 4 5 13" xfId="11742"/>
    <cellStyle name="Calcul 4 5 14" xfId="11743"/>
    <cellStyle name="Calcul 4 5 15" xfId="11744"/>
    <cellStyle name="Calcul 4 5 16" xfId="11745"/>
    <cellStyle name="Calcul 4 5 17" xfId="11746"/>
    <cellStyle name="Calcul 4 5 18" xfId="11747"/>
    <cellStyle name="Calcul 4 5 2" xfId="11748"/>
    <cellStyle name="Calcul 4 5 3" xfId="11749"/>
    <cellStyle name="Calcul 4 5 4" xfId="11750"/>
    <cellStyle name="Calcul 4 5 5" xfId="11751"/>
    <cellStyle name="Calcul 4 5 6" xfId="11752"/>
    <cellStyle name="Calcul 4 5 7" xfId="11753"/>
    <cellStyle name="Calcul 4 5 8" xfId="11754"/>
    <cellStyle name="Calcul 4 5 9" xfId="11755"/>
    <cellStyle name="Calcul 4 6" xfId="11756"/>
    <cellStyle name="Calcul 4 6 10" xfId="11757"/>
    <cellStyle name="Calcul 4 6 11" xfId="11758"/>
    <cellStyle name="Calcul 4 6 12" xfId="11759"/>
    <cellStyle name="Calcul 4 6 13" xfId="11760"/>
    <cellStyle name="Calcul 4 6 14" xfId="11761"/>
    <cellStyle name="Calcul 4 6 15" xfId="11762"/>
    <cellStyle name="Calcul 4 6 16" xfId="11763"/>
    <cellStyle name="Calcul 4 6 17" xfId="11764"/>
    <cellStyle name="Calcul 4 6 18" xfId="11765"/>
    <cellStyle name="Calcul 4 6 2" xfId="11766"/>
    <cellStyle name="Calcul 4 6 3" xfId="11767"/>
    <cellStyle name="Calcul 4 6 4" xfId="11768"/>
    <cellStyle name="Calcul 4 6 5" xfId="11769"/>
    <cellStyle name="Calcul 4 6 6" xfId="11770"/>
    <cellStyle name="Calcul 4 6 7" xfId="11771"/>
    <cellStyle name="Calcul 4 6 8" xfId="11772"/>
    <cellStyle name="Calcul 4 6 9" xfId="11773"/>
    <cellStyle name="Calcul 4 7" xfId="11774"/>
    <cellStyle name="Calcul 4 7 2" xfId="11775"/>
    <cellStyle name="Calcul 4 7 3" xfId="11776"/>
    <cellStyle name="Calcul 4 7 4" xfId="11777"/>
    <cellStyle name="Calcul 4 7 5" xfId="11778"/>
    <cellStyle name="Calcul 4 7 6" xfId="11779"/>
    <cellStyle name="Calcul 4 7 7" xfId="11780"/>
    <cellStyle name="Calcul 4 7 8" xfId="11781"/>
    <cellStyle name="Calcul 4 7 9" xfId="11782"/>
    <cellStyle name="Calcul 4 8" xfId="11783"/>
    <cellStyle name="Calcul 4 8 2" xfId="11784"/>
    <cellStyle name="Calcul 4 8 3" xfId="11785"/>
    <cellStyle name="Calcul 4 8 4" xfId="11786"/>
    <cellStyle name="Calcul 4 8 5" xfId="11787"/>
    <cellStyle name="Calcul 4 8 6" xfId="11788"/>
    <cellStyle name="Calcul 4 8 7" xfId="11789"/>
    <cellStyle name="Calcul 4 8 8" xfId="11790"/>
    <cellStyle name="Calcul 4 9" xfId="11791"/>
    <cellStyle name="Calcul 5" xfId="11792"/>
    <cellStyle name="Calcul 5 10" xfId="11793"/>
    <cellStyle name="Calcul 5 11" xfId="11794"/>
    <cellStyle name="Calcul 5 12" xfId="11795"/>
    <cellStyle name="Calcul 5 13" xfId="11796"/>
    <cellStyle name="Calcul 5 14" xfId="11797"/>
    <cellStyle name="Calcul 5 15" xfId="11798"/>
    <cellStyle name="Calcul 5 16" xfId="11799"/>
    <cellStyle name="Calcul 5 17" xfId="11800"/>
    <cellStyle name="Calcul 5 18" xfId="11801"/>
    <cellStyle name="Calcul 5 19" xfId="11802"/>
    <cellStyle name="Calcul 5 2" xfId="11803"/>
    <cellStyle name="Calcul 5 3" xfId="11804"/>
    <cellStyle name="Calcul 5 4" xfId="11805"/>
    <cellStyle name="Calcul 5 5" xfId="11806"/>
    <cellStyle name="Calcul 5 6" xfId="11807"/>
    <cellStyle name="Calcul 5 7" xfId="11808"/>
    <cellStyle name="Calcul 5 8" xfId="11809"/>
    <cellStyle name="Calcul 5 9" xfId="11810"/>
    <cellStyle name="Calcul 6" xfId="11811"/>
    <cellStyle name="Calcul 6 10" xfId="11812"/>
    <cellStyle name="Calcul 6 11" xfId="11813"/>
    <cellStyle name="Calcul 6 12" xfId="11814"/>
    <cellStyle name="Calcul 6 13" xfId="11815"/>
    <cellStyle name="Calcul 6 14" xfId="11816"/>
    <cellStyle name="Calcul 6 15" xfId="11817"/>
    <cellStyle name="Calcul 6 16" xfId="11818"/>
    <cellStyle name="Calcul 6 17" xfId="11819"/>
    <cellStyle name="Calcul 6 18" xfId="11820"/>
    <cellStyle name="Calcul 6 2" xfId="11821"/>
    <cellStyle name="Calcul 6 3" xfId="11822"/>
    <cellStyle name="Calcul 6 4" xfId="11823"/>
    <cellStyle name="Calcul 6 5" xfId="11824"/>
    <cellStyle name="Calcul 6 6" xfId="11825"/>
    <cellStyle name="Calcul 6 7" xfId="11826"/>
    <cellStyle name="Calcul 6 8" xfId="11827"/>
    <cellStyle name="Calcul 6 9" xfId="11828"/>
    <cellStyle name="Calcul 7" xfId="11829"/>
    <cellStyle name="Calcul 7 10" xfId="11830"/>
    <cellStyle name="Calcul 7 11" xfId="11831"/>
    <cellStyle name="Calcul 7 12" xfId="11832"/>
    <cellStyle name="Calcul 7 13" xfId="11833"/>
    <cellStyle name="Calcul 7 14" xfId="11834"/>
    <cellStyle name="Calcul 7 15" xfId="11835"/>
    <cellStyle name="Calcul 7 16" xfId="11836"/>
    <cellStyle name="Calcul 7 17" xfId="11837"/>
    <cellStyle name="Calcul 7 18" xfId="11838"/>
    <cellStyle name="Calcul 7 2" xfId="11839"/>
    <cellStyle name="Calcul 7 3" xfId="11840"/>
    <cellStyle name="Calcul 7 4" xfId="11841"/>
    <cellStyle name="Calcul 7 5" xfId="11842"/>
    <cellStyle name="Calcul 7 6" xfId="11843"/>
    <cellStyle name="Calcul 7 7" xfId="11844"/>
    <cellStyle name="Calcul 7 8" xfId="11845"/>
    <cellStyle name="Calcul 7 9" xfId="11846"/>
    <cellStyle name="Calcul 8" xfId="11847"/>
    <cellStyle name="Calcul 8 10" xfId="11848"/>
    <cellStyle name="Calcul 8 11" xfId="11849"/>
    <cellStyle name="Calcul 8 12" xfId="11850"/>
    <cellStyle name="Calcul 8 13" xfId="11851"/>
    <cellStyle name="Calcul 8 14" xfId="11852"/>
    <cellStyle name="Calcul 8 15" xfId="11853"/>
    <cellStyle name="Calcul 8 16" xfId="11854"/>
    <cellStyle name="Calcul 8 17" xfId="11855"/>
    <cellStyle name="Calcul 8 18" xfId="11856"/>
    <cellStyle name="Calcul 8 2" xfId="11857"/>
    <cellStyle name="Calcul 8 3" xfId="11858"/>
    <cellStyle name="Calcul 8 4" xfId="11859"/>
    <cellStyle name="Calcul 8 5" xfId="11860"/>
    <cellStyle name="Calcul 8 6" xfId="11861"/>
    <cellStyle name="Calcul 8 7" xfId="11862"/>
    <cellStyle name="Calcul 8 8" xfId="11863"/>
    <cellStyle name="Calcul 8 9" xfId="11864"/>
    <cellStyle name="Calcul 9" xfId="11865"/>
    <cellStyle name="Calcul 9 10" xfId="11866"/>
    <cellStyle name="Calcul 9 11" xfId="11867"/>
    <cellStyle name="Calcul 9 12" xfId="11868"/>
    <cellStyle name="Calcul 9 13" xfId="11869"/>
    <cellStyle name="Calcul 9 14" xfId="11870"/>
    <cellStyle name="Calcul 9 15" xfId="11871"/>
    <cellStyle name="Calcul 9 16" xfId="11872"/>
    <cellStyle name="Calcul 9 17" xfId="11873"/>
    <cellStyle name="Calcul 9 18" xfId="11874"/>
    <cellStyle name="Calcul 9 2" xfId="11875"/>
    <cellStyle name="Calcul 9 3" xfId="11876"/>
    <cellStyle name="Calcul 9 4" xfId="11877"/>
    <cellStyle name="Calcul 9 5" xfId="11878"/>
    <cellStyle name="Calcul 9 6" xfId="11879"/>
    <cellStyle name="Calcul 9 7" xfId="11880"/>
    <cellStyle name="Calcul 9 8" xfId="11881"/>
    <cellStyle name="Calcul 9 9" xfId="11882"/>
    <cellStyle name="Calculation 2" xfId="36"/>
    <cellStyle name="Calculation 2 10" xfId="9745"/>
    <cellStyle name="Calculation 2 10 10" xfId="11883"/>
    <cellStyle name="Calculation 2 10 11" xfId="11884"/>
    <cellStyle name="Calculation 2 10 12" xfId="11885"/>
    <cellStyle name="Calculation 2 10 13" xfId="11886"/>
    <cellStyle name="Calculation 2 10 14" xfId="11887"/>
    <cellStyle name="Calculation 2 10 15" xfId="11888"/>
    <cellStyle name="Calculation 2 10 16" xfId="11889"/>
    <cellStyle name="Calculation 2 10 17" xfId="11890"/>
    <cellStyle name="Calculation 2 10 18" xfId="11891"/>
    <cellStyle name="Calculation 2 10 2" xfId="11892"/>
    <cellStyle name="Calculation 2 10 3" xfId="11893"/>
    <cellStyle name="Calculation 2 10 4" xfId="11894"/>
    <cellStyle name="Calculation 2 10 5" xfId="11895"/>
    <cellStyle name="Calculation 2 10 6" xfId="11896"/>
    <cellStyle name="Calculation 2 10 7" xfId="11897"/>
    <cellStyle name="Calculation 2 10 8" xfId="11898"/>
    <cellStyle name="Calculation 2 10 9" xfId="11899"/>
    <cellStyle name="Calculation 2 11" xfId="9773"/>
    <cellStyle name="Calculation 2 11 10" xfId="11900"/>
    <cellStyle name="Calculation 2 11 11" xfId="11901"/>
    <cellStyle name="Calculation 2 11 12" xfId="11902"/>
    <cellStyle name="Calculation 2 11 13" xfId="11903"/>
    <cellStyle name="Calculation 2 11 14" xfId="11904"/>
    <cellStyle name="Calculation 2 11 15" xfId="11905"/>
    <cellStyle name="Calculation 2 11 16" xfId="11906"/>
    <cellStyle name="Calculation 2 11 17" xfId="11907"/>
    <cellStyle name="Calculation 2 11 18" xfId="11908"/>
    <cellStyle name="Calculation 2 11 2" xfId="11909"/>
    <cellStyle name="Calculation 2 11 3" xfId="11910"/>
    <cellStyle name="Calculation 2 11 4" xfId="11911"/>
    <cellStyle name="Calculation 2 11 5" xfId="11912"/>
    <cellStyle name="Calculation 2 11 6" xfId="11913"/>
    <cellStyle name="Calculation 2 11 7" xfId="11914"/>
    <cellStyle name="Calculation 2 11 8" xfId="11915"/>
    <cellStyle name="Calculation 2 11 9" xfId="11916"/>
    <cellStyle name="Calculation 2 12" xfId="9879"/>
    <cellStyle name="Calculation 2 12 2" xfId="11917"/>
    <cellStyle name="Calculation 2 13" xfId="11918"/>
    <cellStyle name="Calculation 2 14" xfId="11919"/>
    <cellStyle name="Calculation 2 15" xfId="11920"/>
    <cellStyle name="Calculation 2 16" xfId="11921"/>
    <cellStyle name="Calculation 2 17" xfId="11922"/>
    <cellStyle name="Calculation 2 18" xfId="11923"/>
    <cellStyle name="Calculation 2 19" xfId="11924"/>
    <cellStyle name="Calculation 2 2" xfId="64"/>
    <cellStyle name="Calculation 2 2 10" xfId="11925"/>
    <cellStyle name="Calculation 2 2 10 2" xfId="11926"/>
    <cellStyle name="Calculation 2 2 11" xfId="11927"/>
    <cellStyle name="Calculation 2 2 12" xfId="11928"/>
    <cellStyle name="Calculation 2 2 13" xfId="11929"/>
    <cellStyle name="Calculation 2 2 14" xfId="11930"/>
    <cellStyle name="Calculation 2 2 15" xfId="11931"/>
    <cellStyle name="Calculation 2 2 16" xfId="11932"/>
    <cellStyle name="Calculation 2 2 17" xfId="11933"/>
    <cellStyle name="Calculation 2 2 18" xfId="11934"/>
    <cellStyle name="Calculation 2 2 19" xfId="11935"/>
    <cellStyle name="Calculation 2 2 2" xfId="84"/>
    <cellStyle name="Calculation 2 2 2 10" xfId="11936"/>
    <cellStyle name="Calculation 2 2 2 10 2" xfId="11937"/>
    <cellStyle name="Calculation 2 2 2 10 3" xfId="11938"/>
    <cellStyle name="Calculation 2 2 2 10 4" xfId="11939"/>
    <cellStyle name="Calculation 2 2 2 10 5" xfId="11940"/>
    <cellStyle name="Calculation 2 2 2 10 6" xfId="11941"/>
    <cellStyle name="Calculation 2 2 2 10 7" xfId="11942"/>
    <cellStyle name="Calculation 2 2 2 10 8" xfId="11943"/>
    <cellStyle name="Calculation 2 2 2 11" xfId="11944"/>
    <cellStyle name="Calculation 2 2 2 12" xfId="11945"/>
    <cellStyle name="Calculation 2 2 2 13" xfId="11946"/>
    <cellStyle name="Calculation 2 2 2 14" xfId="11947"/>
    <cellStyle name="Calculation 2 2 2 15" xfId="11948"/>
    <cellStyle name="Calculation 2 2 2 16" xfId="11949"/>
    <cellStyle name="Calculation 2 2 2 17" xfId="11950"/>
    <cellStyle name="Calculation 2 2 2 18" xfId="11951"/>
    <cellStyle name="Calculation 2 2 2 19" xfId="11952"/>
    <cellStyle name="Calculation 2 2 2 2" xfId="9766"/>
    <cellStyle name="Calculation 2 2 2 2 10" xfId="11953"/>
    <cellStyle name="Calculation 2 2 2 2 11" xfId="11954"/>
    <cellStyle name="Calculation 2 2 2 2 12" xfId="11955"/>
    <cellStyle name="Calculation 2 2 2 2 13" xfId="11956"/>
    <cellStyle name="Calculation 2 2 2 2 14" xfId="11957"/>
    <cellStyle name="Calculation 2 2 2 2 15" xfId="11958"/>
    <cellStyle name="Calculation 2 2 2 2 16" xfId="11959"/>
    <cellStyle name="Calculation 2 2 2 2 17" xfId="11960"/>
    <cellStyle name="Calculation 2 2 2 2 18" xfId="11961"/>
    <cellStyle name="Calculation 2 2 2 2 19" xfId="11962"/>
    <cellStyle name="Calculation 2 2 2 2 2" xfId="11963"/>
    <cellStyle name="Calculation 2 2 2 2 2 10" xfId="11964"/>
    <cellStyle name="Calculation 2 2 2 2 2 11" xfId="11965"/>
    <cellStyle name="Calculation 2 2 2 2 2 12" xfId="11966"/>
    <cellStyle name="Calculation 2 2 2 2 2 13" xfId="11967"/>
    <cellStyle name="Calculation 2 2 2 2 2 14" xfId="11968"/>
    <cellStyle name="Calculation 2 2 2 2 2 15" xfId="11969"/>
    <cellStyle name="Calculation 2 2 2 2 2 2" xfId="11970"/>
    <cellStyle name="Calculation 2 2 2 2 2 2 10" xfId="11971"/>
    <cellStyle name="Calculation 2 2 2 2 2 2 2" xfId="11972"/>
    <cellStyle name="Calculation 2 2 2 2 2 2 2 2" xfId="11973"/>
    <cellStyle name="Calculation 2 2 2 2 2 2 2 3" xfId="11974"/>
    <cellStyle name="Calculation 2 2 2 2 2 2 2 4" xfId="11975"/>
    <cellStyle name="Calculation 2 2 2 2 2 2 2 5" xfId="11976"/>
    <cellStyle name="Calculation 2 2 2 2 2 2 2 6" xfId="11977"/>
    <cellStyle name="Calculation 2 2 2 2 2 2 2 7" xfId="11978"/>
    <cellStyle name="Calculation 2 2 2 2 2 2 2 8" xfId="11979"/>
    <cellStyle name="Calculation 2 2 2 2 2 2 2 9" xfId="11980"/>
    <cellStyle name="Calculation 2 2 2 2 2 2 3" xfId="11981"/>
    <cellStyle name="Calculation 2 2 2 2 2 2 4" xfId="11982"/>
    <cellStyle name="Calculation 2 2 2 2 2 2 5" xfId="11983"/>
    <cellStyle name="Calculation 2 2 2 2 2 2 6" xfId="11984"/>
    <cellStyle name="Calculation 2 2 2 2 2 2 7" xfId="11985"/>
    <cellStyle name="Calculation 2 2 2 2 2 2 8" xfId="11986"/>
    <cellStyle name="Calculation 2 2 2 2 2 2 9" xfId="11987"/>
    <cellStyle name="Calculation 2 2 2 2 2 3" xfId="11988"/>
    <cellStyle name="Calculation 2 2 2 2 2 3 2" xfId="11989"/>
    <cellStyle name="Calculation 2 2 2 2 2 3 3" xfId="11990"/>
    <cellStyle name="Calculation 2 2 2 2 2 3 4" xfId="11991"/>
    <cellStyle name="Calculation 2 2 2 2 2 3 5" xfId="11992"/>
    <cellStyle name="Calculation 2 2 2 2 2 3 6" xfId="11993"/>
    <cellStyle name="Calculation 2 2 2 2 2 3 7" xfId="11994"/>
    <cellStyle name="Calculation 2 2 2 2 2 3 8" xfId="11995"/>
    <cellStyle name="Calculation 2 2 2 2 2 3 9" xfId="11996"/>
    <cellStyle name="Calculation 2 2 2 2 2 4" xfId="11997"/>
    <cellStyle name="Calculation 2 2 2 2 2 4 2" xfId="11998"/>
    <cellStyle name="Calculation 2 2 2 2 2 4 3" xfId="11999"/>
    <cellStyle name="Calculation 2 2 2 2 2 4 4" xfId="12000"/>
    <cellStyle name="Calculation 2 2 2 2 2 4 5" xfId="12001"/>
    <cellStyle name="Calculation 2 2 2 2 2 4 6" xfId="12002"/>
    <cellStyle name="Calculation 2 2 2 2 2 4 7" xfId="12003"/>
    <cellStyle name="Calculation 2 2 2 2 2 4 8" xfId="12004"/>
    <cellStyle name="Calculation 2 2 2 2 2 4 9" xfId="12005"/>
    <cellStyle name="Calculation 2 2 2 2 2 5" xfId="12006"/>
    <cellStyle name="Calculation 2 2 2 2 2 5 2" xfId="12007"/>
    <cellStyle name="Calculation 2 2 2 2 2 5 3" xfId="12008"/>
    <cellStyle name="Calculation 2 2 2 2 2 5 4" xfId="12009"/>
    <cellStyle name="Calculation 2 2 2 2 2 5 5" xfId="12010"/>
    <cellStyle name="Calculation 2 2 2 2 2 5 6" xfId="12011"/>
    <cellStyle name="Calculation 2 2 2 2 2 5 7" xfId="12012"/>
    <cellStyle name="Calculation 2 2 2 2 2 5 8" xfId="12013"/>
    <cellStyle name="Calculation 2 2 2 2 2 6" xfId="12014"/>
    <cellStyle name="Calculation 2 2 2 2 2 6 2" xfId="12015"/>
    <cellStyle name="Calculation 2 2 2 2 2 6 3" xfId="12016"/>
    <cellStyle name="Calculation 2 2 2 2 2 6 4" xfId="12017"/>
    <cellStyle name="Calculation 2 2 2 2 2 6 5" xfId="12018"/>
    <cellStyle name="Calculation 2 2 2 2 2 6 6" xfId="12019"/>
    <cellStyle name="Calculation 2 2 2 2 2 6 7" xfId="12020"/>
    <cellStyle name="Calculation 2 2 2 2 2 6 8" xfId="12021"/>
    <cellStyle name="Calculation 2 2 2 2 2 7" xfId="12022"/>
    <cellStyle name="Calculation 2 2 2 2 2 7 2" xfId="12023"/>
    <cellStyle name="Calculation 2 2 2 2 2 7 3" xfId="12024"/>
    <cellStyle name="Calculation 2 2 2 2 2 7 4" xfId="12025"/>
    <cellStyle name="Calculation 2 2 2 2 2 7 5" xfId="12026"/>
    <cellStyle name="Calculation 2 2 2 2 2 7 6" xfId="12027"/>
    <cellStyle name="Calculation 2 2 2 2 2 7 7" xfId="12028"/>
    <cellStyle name="Calculation 2 2 2 2 2 7 8" xfId="12029"/>
    <cellStyle name="Calculation 2 2 2 2 2 8" xfId="12030"/>
    <cellStyle name="Calculation 2 2 2 2 2 9" xfId="12031"/>
    <cellStyle name="Calculation 2 2 2 2 20" xfId="12032"/>
    <cellStyle name="Calculation 2 2 2 2 21" xfId="12033"/>
    <cellStyle name="Calculation 2 2 2 2 22" xfId="12034"/>
    <cellStyle name="Calculation 2 2 2 2 23" xfId="12035"/>
    <cellStyle name="Calculation 2 2 2 2 24" xfId="12036"/>
    <cellStyle name="Calculation 2 2 2 2 25" xfId="12037"/>
    <cellStyle name="Calculation 2 2 2 2 26" xfId="12038"/>
    <cellStyle name="Calculation 2 2 2 2 27" xfId="12039"/>
    <cellStyle name="Calculation 2 2 2 2 3" xfId="12040"/>
    <cellStyle name="Calculation 2 2 2 2 3 10" xfId="12041"/>
    <cellStyle name="Calculation 2 2 2 2 3 11" xfId="12042"/>
    <cellStyle name="Calculation 2 2 2 2 3 12" xfId="12043"/>
    <cellStyle name="Calculation 2 2 2 2 3 13" xfId="12044"/>
    <cellStyle name="Calculation 2 2 2 2 3 14" xfId="12045"/>
    <cellStyle name="Calculation 2 2 2 2 3 15" xfId="12046"/>
    <cellStyle name="Calculation 2 2 2 2 3 2" xfId="12047"/>
    <cellStyle name="Calculation 2 2 2 2 3 2 10" xfId="12048"/>
    <cellStyle name="Calculation 2 2 2 2 3 2 2" xfId="12049"/>
    <cellStyle name="Calculation 2 2 2 2 3 2 2 2" xfId="12050"/>
    <cellStyle name="Calculation 2 2 2 2 3 2 2 3" xfId="12051"/>
    <cellStyle name="Calculation 2 2 2 2 3 2 2 4" xfId="12052"/>
    <cellStyle name="Calculation 2 2 2 2 3 2 2 5" xfId="12053"/>
    <cellStyle name="Calculation 2 2 2 2 3 2 2 6" xfId="12054"/>
    <cellStyle name="Calculation 2 2 2 2 3 2 2 7" xfId="12055"/>
    <cellStyle name="Calculation 2 2 2 2 3 2 2 8" xfId="12056"/>
    <cellStyle name="Calculation 2 2 2 2 3 2 2 9" xfId="12057"/>
    <cellStyle name="Calculation 2 2 2 2 3 2 3" xfId="12058"/>
    <cellStyle name="Calculation 2 2 2 2 3 2 4" xfId="12059"/>
    <cellStyle name="Calculation 2 2 2 2 3 2 5" xfId="12060"/>
    <cellStyle name="Calculation 2 2 2 2 3 2 6" xfId="12061"/>
    <cellStyle name="Calculation 2 2 2 2 3 2 7" xfId="12062"/>
    <cellStyle name="Calculation 2 2 2 2 3 2 8" xfId="12063"/>
    <cellStyle name="Calculation 2 2 2 2 3 2 9" xfId="12064"/>
    <cellStyle name="Calculation 2 2 2 2 3 3" xfId="12065"/>
    <cellStyle name="Calculation 2 2 2 2 3 3 2" xfId="12066"/>
    <cellStyle name="Calculation 2 2 2 2 3 3 3" xfId="12067"/>
    <cellStyle name="Calculation 2 2 2 2 3 3 4" xfId="12068"/>
    <cellStyle name="Calculation 2 2 2 2 3 3 5" xfId="12069"/>
    <cellStyle name="Calculation 2 2 2 2 3 3 6" xfId="12070"/>
    <cellStyle name="Calculation 2 2 2 2 3 3 7" xfId="12071"/>
    <cellStyle name="Calculation 2 2 2 2 3 3 8" xfId="12072"/>
    <cellStyle name="Calculation 2 2 2 2 3 4" xfId="12073"/>
    <cellStyle name="Calculation 2 2 2 2 3 4 2" xfId="12074"/>
    <cellStyle name="Calculation 2 2 2 2 3 4 3" xfId="12075"/>
    <cellStyle name="Calculation 2 2 2 2 3 4 4" xfId="12076"/>
    <cellStyle name="Calculation 2 2 2 2 3 4 5" xfId="12077"/>
    <cellStyle name="Calculation 2 2 2 2 3 4 6" xfId="12078"/>
    <cellStyle name="Calculation 2 2 2 2 3 4 7" xfId="12079"/>
    <cellStyle name="Calculation 2 2 2 2 3 4 8" xfId="12080"/>
    <cellStyle name="Calculation 2 2 2 2 3 4 9" xfId="12081"/>
    <cellStyle name="Calculation 2 2 2 2 3 5" xfId="12082"/>
    <cellStyle name="Calculation 2 2 2 2 3 5 2" xfId="12083"/>
    <cellStyle name="Calculation 2 2 2 2 3 5 3" xfId="12084"/>
    <cellStyle name="Calculation 2 2 2 2 3 5 4" xfId="12085"/>
    <cellStyle name="Calculation 2 2 2 2 3 5 5" xfId="12086"/>
    <cellStyle name="Calculation 2 2 2 2 3 5 6" xfId="12087"/>
    <cellStyle name="Calculation 2 2 2 2 3 5 7" xfId="12088"/>
    <cellStyle name="Calculation 2 2 2 2 3 5 8" xfId="12089"/>
    <cellStyle name="Calculation 2 2 2 2 3 6" xfId="12090"/>
    <cellStyle name="Calculation 2 2 2 2 3 6 2" xfId="12091"/>
    <cellStyle name="Calculation 2 2 2 2 3 6 3" xfId="12092"/>
    <cellStyle name="Calculation 2 2 2 2 3 6 4" xfId="12093"/>
    <cellStyle name="Calculation 2 2 2 2 3 6 5" xfId="12094"/>
    <cellStyle name="Calculation 2 2 2 2 3 6 6" xfId="12095"/>
    <cellStyle name="Calculation 2 2 2 2 3 6 7" xfId="12096"/>
    <cellStyle name="Calculation 2 2 2 2 3 6 8" xfId="12097"/>
    <cellStyle name="Calculation 2 2 2 2 3 7" xfId="12098"/>
    <cellStyle name="Calculation 2 2 2 2 3 7 2" xfId="12099"/>
    <cellStyle name="Calculation 2 2 2 2 3 7 3" xfId="12100"/>
    <cellStyle name="Calculation 2 2 2 2 3 7 4" xfId="12101"/>
    <cellStyle name="Calculation 2 2 2 2 3 7 5" xfId="12102"/>
    <cellStyle name="Calculation 2 2 2 2 3 7 6" xfId="12103"/>
    <cellStyle name="Calculation 2 2 2 2 3 7 7" xfId="12104"/>
    <cellStyle name="Calculation 2 2 2 2 3 7 8" xfId="12105"/>
    <cellStyle name="Calculation 2 2 2 2 3 8" xfId="12106"/>
    <cellStyle name="Calculation 2 2 2 2 3 9" xfId="12107"/>
    <cellStyle name="Calculation 2 2 2 2 4" xfId="12108"/>
    <cellStyle name="Calculation 2 2 2 2 4 10" xfId="12109"/>
    <cellStyle name="Calculation 2 2 2 2 4 11" xfId="12110"/>
    <cellStyle name="Calculation 2 2 2 2 4 12" xfId="12111"/>
    <cellStyle name="Calculation 2 2 2 2 4 13" xfId="12112"/>
    <cellStyle name="Calculation 2 2 2 2 4 2" xfId="12113"/>
    <cellStyle name="Calculation 2 2 2 2 4 2 10" xfId="12114"/>
    <cellStyle name="Calculation 2 2 2 2 4 2 2" xfId="12115"/>
    <cellStyle name="Calculation 2 2 2 2 4 2 2 2" xfId="12116"/>
    <cellStyle name="Calculation 2 2 2 2 4 2 2 3" xfId="12117"/>
    <cellStyle name="Calculation 2 2 2 2 4 2 2 4" xfId="12118"/>
    <cellStyle name="Calculation 2 2 2 2 4 2 2 5" xfId="12119"/>
    <cellStyle name="Calculation 2 2 2 2 4 2 2 6" xfId="12120"/>
    <cellStyle name="Calculation 2 2 2 2 4 2 2 7" xfId="12121"/>
    <cellStyle name="Calculation 2 2 2 2 4 2 2 8" xfId="12122"/>
    <cellStyle name="Calculation 2 2 2 2 4 2 2 9" xfId="12123"/>
    <cellStyle name="Calculation 2 2 2 2 4 2 3" xfId="12124"/>
    <cellStyle name="Calculation 2 2 2 2 4 2 4" xfId="12125"/>
    <cellStyle name="Calculation 2 2 2 2 4 2 5" xfId="12126"/>
    <cellStyle name="Calculation 2 2 2 2 4 2 6" xfId="12127"/>
    <cellStyle name="Calculation 2 2 2 2 4 2 7" xfId="12128"/>
    <cellStyle name="Calculation 2 2 2 2 4 2 8" xfId="12129"/>
    <cellStyle name="Calculation 2 2 2 2 4 2 9" xfId="12130"/>
    <cellStyle name="Calculation 2 2 2 2 4 3" xfId="12131"/>
    <cellStyle name="Calculation 2 2 2 2 4 3 2" xfId="12132"/>
    <cellStyle name="Calculation 2 2 2 2 4 3 3" xfId="12133"/>
    <cellStyle name="Calculation 2 2 2 2 4 3 4" xfId="12134"/>
    <cellStyle name="Calculation 2 2 2 2 4 3 5" xfId="12135"/>
    <cellStyle name="Calculation 2 2 2 2 4 3 6" xfId="12136"/>
    <cellStyle name="Calculation 2 2 2 2 4 3 7" xfId="12137"/>
    <cellStyle name="Calculation 2 2 2 2 4 3 8" xfId="12138"/>
    <cellStyle name="Calculation 2 2 2 2 4 4" xfId="12139"/>
    <cellStyle name="Calculation 2 2 2 2 4 4 2" xfId="12140"/>
    <cellStyle name="Calculation 2 2 2 2 4 4 3" xfId="12141"/>
    <cellStyle name="Calculation 2 2 2 2 4 4 4" xfId="12142"/>
    <cellStyle name="Calculation 2 2 2 2 4 4 5" xfId="12143"/>
    <cellStyle name="Calculation 2 2 2 2 4 4 6" xfId="12144"/>
    <cellStyle name="Calculation 2 2 2 2 4 4 7" xfId="12145"/>
    <cellStyle name="Calculation 2 2 2 2 4 4 8" xfId="12146"/>
    <cellStyle name="Calculation 2 2 2 2 4 4 9" xfId="12147"/>
    <cellStyle name="Calculation 2 2 2 2 4 5" xfId="12148"/>
    <cellStyle name="Calculation 2 2 2 2 4 6" xfId="12149"/>
    <cellStyle name="Calculation 2 2 2 2 4 7" xfId="12150"/>
    <cellStyle name="Calculation 2 2 2 2 4 8" xfId="12151"/>
    <cellStyle name="Calculation 2 2 2 2 4 9" xfId="12152"/>
    <cellStyle name="Calculation 2 2 2 2 5" xfId="12153"/>
    <cellStyle name="Calculation 2 2 2 2 5 10" xfId="12154"/>
    <cellStyle name="Calculation 2 2 2 2 5 11" xfId="12155"/>
    <cellStyle name="Calculation 2 2 2 2 5 12" xfId="12156"/>
    <cellStyle name="Calculation 2 2 2 2 5 13" xfId="12157"/>
    <cellStyle name="Calculation 2 2 2 2 5 2" xfId="12158"/>
    <cellStyle name="Calculation 2 2 2 2 5 2 10" xfId="12159"/>
    <cellStyle name="Calculation 2 2 2 2 5 2 2" xfId="12160"/>
    <cellStyle name="Calculation 2 2 2 2 5 2 2 2" xfId="12161"/>
    <cellStyle name="Calculation 2 2 2 2 5 2 2 3" xfId="12162"/>
    <cellStyle name="Calculation 2 2 2 2 5 2 2 4" xfId="12163"/>
    <cellStyle name="Calculation 2 2 2 2 5 2 2 5" xfId="12164"/>
    <cellStyle name="Calculation 2 2 2 2 5 2 2 6" xfId="12165"/>
    <cellStyle name="Calculation 2 2 2 2 5 2 2 7" xfId="12166"/>
    <cellStyle name="Calculation 2 2 2 2 5 2 2 8" xfId="12167"/>
    <cellStyle name="Calculation 2 2 2 2 5 2 2 9" xfId="12168"/>
    <cellStyle name="Calculation 2 2 2 2 5 2 3" xfId="12169"/>
    <cellStyle name="Calculation 2 2 2 2 5 2 4" xfId="12170"/>
    <cellStyle name="Calculation 2 2 2 2 5 2 5" xfId="12171"/>
    <cellStyle name="Calculation 2 2 2 2 5 2 6" xfId="12172"/>
    <cellStyle name="Calculation 2 2 2 2 5 2 7" xfId="12173"/>
    <cellStyle name="Calculation 2 2 2 2 5 2 8" xfId="12174"/>
    <cellStyle name="Calculation 2 2 2 2 5 2 9" xfId="12175"/>
    <cellStyle name="Calculation 2 2 2 2 5 3" xfId="12176"/>
    <cellStyle name="Calculation 2 2 2 2 5 3 2" xfId="12177"/>
    <cellStyle name="Calculation 2 2 2 2 5 3 3" xfId="12178"/>
    <cellStyle name="Calculation 2 2 2 2 5 3 4" xfId="12179"/>
    <cellStyle name="Calculation 2 2 2 2 5 3 5" xfId="12180"/>
    <cellStyle name="Calculation 2 2 2 2 5 3 6" xfId="12181"/>
    <cellStyle name="Calculation 2 2 2 2 5 3 7" xfId="12182"/>
    <cellStyle name="Calculation 2 2 2 2 5 3 8" xfId="12183"/>
    <cellStyle name="Calculation 2 2 2 2 5 4" xfId="12184"/>
    <cellStyle name="Calculation 2 2 2 2 5 4 2" xfId="12185"/>
    <cellStyle name="Calculation 2 2 2 2 5 4 3" xfId="12186"/>
    <cellStyle name="Calculation 2 2 2 2 5 4 4" xfId="12187"/>
    <cellStyle name="Calculation 2 2 2 2 5 4 5" xfId="12188"/>
    <cellStyle name="Calculation 2 2 2 2 5 4 6" xfId="12189"/>
    <cellStyle name="Calculation 2 2 2 2 5 4 7" xfId="12190"/>
    <cellStyle name="Calculation 2 2 2 2 5 4 8" xfId="12191"/>
    <cellStyle name="Calculation 2 2 2 2 5 4 9" xfId="12192"/>
    <cellStyle name="Calculation 2 2 2 2 5 5" xfId="12193"/>
    <cellStyle name="Calculation 2 2 2 2 5 6" xfId="12194"/>
    <cellStyle name="Calculation 2 2 2 2 5 7" xfId="12195"/>
    <cellStyle name="Calculation 2 2 2 2 5 8" xfId="12196"/>
    <cellStyle name="Calculation 2 2 2 2 5 9" xfId="12197"/>
    <cellStyle name="Calculation 2 2 2 2 6" xfId="12198"/>
    <cellStyle name="Calculation 2 2 2 2 6 10" xfId="12199"/>
    <cellStyle name="Calculation 2 2 2 2 6 2" xfId="12200"/>
    <cellStyle name="Calculation 2 2 2 2 6 2 2" xfId="12201"/>
    <cellStyle name="Calculation 2 2 2 2 6 2 3" xfId="12202"/>
    <cellStyle name="Calculation 2 2 2 2 6 2 4" xfId="12203"/>
    <cellStyle name="Calculation 2 2 2 2 6 2 5" xfId="12204"/>
    <cellStyle name="Calculation 2 2 2 2 6 2 6" xfId="12205"/>
    <cellStyle name="Calculation 2 2 2 2 6 2 7" xfId="12206"/>
    <cellStyle name="Calculation 2 2 2 2 6 2 8" xfId="12207"/>
    <cellStyle name="Calculation 2 2 2 2 6 2 9" xfId="12208"/>
    <cellStyle name="Calculation 2 2 2 2 6 3" xfId="12209"/>
    <cellStyle name="Calculation 2 2 2 2 6 4" xfId="12210"/>
    <cellStyle name="Calculation 2 2 2 2 6 5" xfId="12211"/>
    <cellStyle name="Calculation 2 2 2 2 6 6" xfId="12212"/>
    <cellStyle name="Calculation 2 2 2 2 6 7" xfId="12213"/>
    <cellStyle name="Calculation 2 2 2 2 6 8" xfId="12214"/>
    <cellStyle name="Calculation 2 2 2 2 6 9" xfId="12215"/>
    <cellStyle name="Calculation 2 2 2 2 7" xfId="12216"/>
    <cellStyle name="Calculation 2 2 2 2 7 2" xfId="12217"/>
    <cellStyle name="Calculation 2 2 2 2 7 3" xfId="12218"/>
    <cellStyle name="Calculation 2 2 2 2 7 4" xfId="12219"/>
    <cellStyle name="Calculation 2 2 2 2 7 5" xfId="12220"/>
    <cellStyle name="Calculation 2 2 2 2 7 6" xfId="12221"/>
    <cellStyle name="Calculation 2 2 2 2 7 7" xfId="12222"/>
    <cellStyle name="Calculation 2 2 2 2 7 8" xfId="12223"/>
    <cellStyle name="Calculation 2 2 2 2 8" xfId="12224"/>
    <cellStyle name="Calculation 2 2 2 2 8 2" xfId="12225"/>
    <cellStyle name="Calculation 2 2 2 2 8 3" xfId="12226"/>
    <cellStyle name="Calculation 2 2 2 2 8 4" xfId="12227"/>
    <cellStyle name="Calculation 2 2 2 2 8 5" xfId="12228"/>
    <cellStyle name="Calculation 2 2 2 2 8 6" xfId="12229"/>
    <cellStyle name="Calculation 2 2 2 2 8 7" xfId="12230"/>
    <cellStyle name="Calculation 2 2 2 2 8 8" xfId="12231"/>
    <cellStyle name="Calculation 2 2 2 2 8 9" xfId="12232"/>
    <cellStyle name="Calculation 2 2 2 2 9" xfId="12233"/>
    <cellStyle name="Calculation 2 2 2 2 9 2" xfId="12234"/>
    <cellStyle name="Calculation 2 2 2 2 9 3" xfId="12235"/>
    <cellStyle name="Calculation 2 2 2 2 9 4" xfId="12236"/>
    <cellStyle name="Calculation 2 2 2 2 9 5" xfId="12237"/>
    <cellStyle name="Calculation 2 2 2 2 9 6" xfId="12238"/>
    <cellStyle name="Calculation 2 2 2 2 9 7" xfId="12239"/>
    <cellStyle name="Calculation 2 2 2 2 9 8" xfId="12240"/>
    <cellStyle name="Calculation 2 2 2 20" xfId="12241"/>
    <cellStyle name="Calculation 2 2 2 21" xfId="12242"/>
    <cellStyle name="Calculation 2 2 2 22" xfId="12243"/>
    <cellStyle name="Calculation 2 2 2 23" xfId="12244"/>
    <cellStyle name="Calculation 2 2 2 24" xfId="12245"/>
    <cellStyle name="Calculation 2 2 2 25" xfId="12246"/>
    <cellStyle name="Calculation 2 2 2 26" xfId="12247"/>
    <cellStyle name="Calculation 2 2 2 3" xfId="9779"/>
    <cellStyle name="Calculation 2 2 2 3 10" xfId="12248"/>
    <cellStyle name="Calculation 2 2 2 3 11" xfId="12249"/>
    <cellStyle name="Calculation 2 2 2 3 12" xfId="12250"/>
    <cellStyle name="Calculation 2 2 2 3 13" xfId="12251"/>
    <cellStyle name="Calculation 2 2 2 3 14" xfId="12252"/>
    <cellStyle name="Calculation 2 2 2 3 15" xfId="12253"/>
    <cellStyle name="Calculation 2 2 2 3 16" xfId="12254"/>
    <cellStyle name="Calculation 2 2 2 3 17" xfId="12255"/>
    <cellStyle name="Calculation 2 2 2 3 18" xfId="12256"/>
    <cellStyle name="Calculation 2 2 2 3 19" xfId="12257"/>
    <cellStyle name="Calculation 2 2 2 3 2" xfId="12258"/>
    <cellStyle name="Calculation 2 2 2 3 2 10" xfId="12259"/>
    <cellStyle name="Calculation 2 2 2 3 2 11" xfId="12260"/>
    <cellStyle name="Calculation 2 2 2 3 2 12" xfId="12261"/>
    <cellStyle name="Calculation 2 2 2 3 2 13" xfId="12262"/>
    <cellStyle name="Calculation 2 2 2 3 2 2" xfId="12263"/>
    <cellStyle name="Calculation 2 2 2 3 2 2 10" xfId="12264"/>
    <cellStyle name="Calculation 2 2 2 3 2 2 2" xfId="12265"/>
    <cellStyle name="Calculation 2 2 2 3 2 2 2 2" xfId="12266"/>
    <cellStyle name="Calculation 2 2 2 3 2 2 2 3" xfId="12267"/>
    <cellStyle name="Calculation 2 2 2 3 2 2 2 4" xfId="12268"/>
    <cellStyle name="Calculation 2 2 2 3 2 2 2 5" xfId="12269"/>
    <cellStyle name="Calculation 2 2 2 3 2 2 2 6" xfId="12270"/>
    <cellStyle name="Calculation 2 2 2 3 2 2 2 7" xfId="12271"/>
    <cellStyle name="Calculation 2 2 2 3 2 2 2 8" xfId="12272"/>
    <cellStyle name="Calculation 2 2 2 3 2 2 2 9" xfId="12273"/>
    <cellStyle name="Calculation 2 2 2 3 2 2 3" xfId="12274"/>
    <cellStyle name="Calculation 2 2 2 3 2 2 4" xfId="12275"/>
    <cellStyle name="Calculation 2 2 2 3 2 2 5" xfId="12276"/>
    <cellStyle name="Calculation 2 2 2 3 2 2 6" xfId="12277"/>
    <cellStyle name="Calculation 2 2 2 3 2 2 7" xfId="12278"/>
    <cellStyle name="Calculation 2 2 2 3 2 2 8" xfId="12279"/>
    <cellStyle name="Calculation 2 2 2 3 2 2 9" xfId="12280"/>
    <cellStyle name="Calculation 2 2 2 3 2 3" xfId="12281"/>
    <cellStyle name="Calculation 2 2 2 3 2 3 2" xfId="12282"/>
    <cellStyle name="Calculation 2 2 2 3 2 3 3" xfId="12283"/>
    <cellStyle name="Calculation 2 2 2 3 2 3 4" xfId="12284"/>
    <cellStyle name="Calculation 2 2 2 3 2 3 5" xfId="12285"/>
    <cellStyle name="Calculation 2 2 2 3 2 3 6" xfId="12286"/>
    <cellStyle name="Calculation 2 2 2 3 2 3 7" xfId="12287"/>
    <cellStyle name="Calculation 2 2 2 3 2 3 8" xfId="12288"/>
    <cellStyle name="Calculation 2 2 2 3 2 4" xfId="12289"/>
    <cellStyle name="Calculation 2 2 2 3 2 4 2" xfId="12290"/>
    <cellStyle name="Calculation 2 2 2 3 2 4 3" xfId="12291"/>
    <cellStyle name="Calculation 2 2 2 3 2 4 4" xfId="12292"/>
    <cellStyle name="Calculation 2 2 2 3 2 4 5" xfId="12293"/>
    <cellStyle name="Calculation 2 2 2 3 2 4 6" xfId="12294"/>
    <cellStyle name="Calculation 2 2 2 3 2 4 7" xfId="12295"/>
    <cellStyle name="Calculation 2 2 2 3 2 4 8" xfId="12296"/>
    <cellStyle name="Calculation 2 2 2 3 2 4 9" xfId="12297"/>
    <cellStyle name="Calculation 2 2 2 3 2 5" xfId="12298"/>
    <cellStyle name="Calculation 2 2 2 3 2 6" xfId="12299"/>
    <cellStyle name="Calculation 2 2 2 3 2 7" xfId="12300"/>
    <cellStyle name="Calculation 2 2 2 3 2 8" xfId="12301"/>
    <cellStyle name="Calculation 2 2 2 3 2 9" xfId="12302"/>
    <cellStyle name="Calculation 2 2 2 3 20" xfId="12303"/>
    <cellStyle name="Calculation 2 2 2 3 21" xfId="12304"/>
    <cellStyle name="Calculation 2 2 2 3 22" xfId="12305"/>
    <cellStyle name="Calculation 2 2 2 3 23" xfId="12306"/>
    <cellStyle name="Calculation 2 2 2 3 24" xfId="12307"/>
    <cellStyle name="Calculation 2 2 2 3 3" xfId="12308"/>
    <cellStyle name="Calculation 2 2 2 3 3 10" xfId="12309"/>
    <cellStyle name="Calculation 2 2 2 3 3 11" xfId="12310"/>
    <cellStyle name="Calculation 2 2 2 3 3 12" xfId="12311"/>
    <cellStyle name="Calculation 2 2 2 3 3 13" xfId="12312"/>
    <cellStyle name="Calculation 2 2 2 3 3 2" xfId="12313"/>
    <cellStyle name="Calculation 2 2 2 3 3 2 10" xfId="12314"/>
    <cellStyle name="Calculation 2 2 2 3 3 2 2" xfId="12315"/>
    <cellStyle name="Calculation 2 2 2 3 3 2 2 2" xfId="12316"/>
    <cellStyle name="Calculation 2 2 2 3 3 2 2 3" xfId="12317"/>
    <cellStyle name="Calculation 2 2 2 3 3 2 2 4" xfId="12318"/>
    <cellStyle name="Calculation 2 2 2 3 3 2 2 5" xfId="12319"/>
    <cellStyle name="Calculation 2 2 2 3 3 2 2 6" xfId="12320"/>
    <cellStyle name="Calculation 2 2 2 3 3 2 2 7" xfId="12321"/>
    <cellStyle name="Calculation 2 2 2 3 3 2 2 8" xfId="12322"/>
    <cellStyle name="Calculation 2 2 2 3 3 2 2 9" xfId="12323"/>
    <cellStyle name="Calculation 2 2 2 3 3 2 3" xfId="12324"/>
    <cellStyle name="Calculation 2 2 2 3 3 2 4" xfId="12325"/>
    <cellStyle name="Calculation 2 2 2 3 3 2 5" xfId="12326"/>
    <cellStyle name="Calculation 2 2 2 3 3 2 6" xfId="12327"/>
    <cellStyle name="Calculation 2 2 2 3 3 2 7" xfId="12328"/>
    <cellStyle name="Calculation 2 2 2 3 3 2 8" xfId="12329"/>
    <cellStyle name="Calculation 2 2 2 3 3 2 9" xfId="12330"/>
    <cellStyle name="Calculation 2 2 2 3 3 3" xfId="12331"/>
    <cellStyle name="Calculation 2 2 2 3 3 3 2" xfId="12332"/>
    <cellStyle name="Calculation 2 2 2 3 3 3 3" xfId="12333"/>
    <cellStyle name="Calculation 2 2 2 3 3 3 4" xfId="12334"/>
    <cellStyle name="Calculation 2 2 2 3 3 3 5" xfId="12335"/>
    <cellStyle name="Calculation 2 2 2 3 3 3 6" xfId="12336"/>
    <cellStyle name="Calculation 2 2 2 3 3 3 7" xfId="12337"/>
    <cellStyle name="Calculation 2 2 2 3 3 3 8" xfId="12338"/>
    <cellStyle name="Calculation 2 2 2 3 3 4" xfId="12339"/>
    <cellStyle name="Calculation 2 2 2 3 3 4 2" xfId="12340"/>
    <cellStyle name="Calculation 2 2 2 3 3 4 3" xfId="12341"/>
    <cellStyle name="Calculation 2 2 2 3 3 4 4" xfId="12342"/>
    <cellStyle name="Calculation 2 2 2 3 3 4 5" xfId="12343"/>
    <cellStyle name="Calculation 2 2 2 3 3 4 6" xfId="12344"/>
    <cellStyle name="Calculation 2 2 2 3 3 4 7" xfId="12345"/>
    <cellStyle name="Calculation 2 2 2 3 3 4 8" xfId="12346"/>
    <cellStyle name="Calculation 2 2 2 3 3 4 9" xfId="12347"/>
    <cellStyle name="Calculation 2 2 2 3 3 5" xfId="12348"/>
    <cellStyle name="Calculation 2 2 2 3 3 6" xfId="12349"/>
    <cellStyle name="Calculation 2 2 2 3 3 7" xfId="12350"/>
    <cellStyle name="Calculation 2 2 2 3 3 8" xfId="12351"/>
    <cellStyle name="Calculation 2 2 2 3 3 9" xfId="12352"/>
    <cellStyle name="Calculation 2 2 2 3 4" xfId="12353"/>
    <cellStyle name="Calculation 2 2 2 3 4 10" xfId="12354"/>
    <cellStyle name="Calculation 2 2 2 3 4 11" xfId="12355"/>
    <cellStyle name="Calculation 2 2 2 3 4 12" xfId="12356"/>
    <cellStyle name="Calculation 2 2 2 3 4 13" xfId="12357"/>
    <cellStyle name="Calculation 2 2 2 3 4 2" xfId="12358"/>
    <cellStyle name="Calculation 2 2 2 3 4 2 10" xfId="12359"/>
    <cellStyle name="Calculation 2 2 2 3 4 2 2" xfId="12360"/>
    <cellStyle name="Calculation 2 2 2 3 4 2 2 2" xfId="12361"/>
    <cellStyle name="Calculation 2 2 2 3 4 2 2 3" xfId="12362"/>
    <cellStyle name="Calculation 2 2 2 3 4 2 2 4" xfId="12363"/>
    <cellStyle name="Calculation 2 2 2 3 4 2 2 5" xfId="12364"/>
    <cellStyle name="Calculation 2 2 2 3 4 2 2 6" xfId="12365"/>
    <cellStyle name="Calculation 2 2 2 3 4 2 2 7" xfId="12366"/>
    <cellStyle name="Calculation 2 2 2 3 4 2 2 8" xfId="12367"/>
    <cellStyle name="Calculation 2 2 2 3 4 2 2 9" xfId="12368"/>
    <cellStyle name="Calculation 2 2 2 3 4 2 3" xfId="12369"/>
    <cellStyle name="Calculation 2 2 2 3 4 2 4" xfId="12370"/>
    <cellStyle name="Calculation 2 2 2 3 4 2 5" xfId="12371"/>
    <cellStyle name="Calculation 2 2 2 3 4 2 6" xfId="12372"/>
    <cellStyle name="Calculation 2 2 2 3 4 2 7" xfId="12373"/>
    <cellStyle name="Calculation 2 2 2 3 4 2 8" xfId="12374"/>
    <cellStyle name="Calculation 2 2 2 3 4 2 9" xfId="12375"/>
    <cellStyle name="Calculation 2 2 2 3 4 3" xfId="12376"/>
    <cellStyle name="Calculation 2 2 2 3 4 3 2" xfId="12377"/>
    <cellStyle name="Calculation 2 2 2 3 4 3 3" xfId="12378"/>
    <cellStyle name="Calculation 2 2 2 3 4 3 4" xfId="12379"/>
    <cellStyle name="Calculation 2 2 2 3 4 3 5" xfId="12380"/>
    <cellStyle name="Calculation 2 2 2 3 4 3 6" xfId="12381"/>
    <cellStyle name="Calculation 2 2 2 3 4 3 7" xfId="12382"/>
    <cellStyle name="Calculation 2 2 2 3 4 3 8" xfId="12383"/>
    <cellStyle name="Calculation 2 2 2 3 4 4" xfId="12384"/>
    <cellStyle name="Calculation 2 2 2 3 4 4 2" xfId="12385"/>
    <cellStyle name="Calculation 2 2 2 3 4 4 3" xfId="12386"/>
    <cellStyle name="Calculation 2 2 2 3 4 4 4" xfId="12387"/>
    <cellStyle name="Calculation 2 2 2 3 4 4 5" xfId="12388"/>
    <cellStyle name="Calculation 2 2 2 3 4 4 6" xfId="12389"/>
    <cellStyle name="Calculation 2 2 2 3 4 4 7" xfId="12390"/>
    <cellStyle name="Calculation 2 2 2 3 4 4 8" xfId="12391"/>
    <cellStyle name="Calculation 2 2 2 3 4 4 9" xfId="12392"/>
    <cellStyle name="Calculation 2 2 2 3 4 5" xfId="12393"/>
    <cellStyle name="Calculation 2 2 2 3 4 6" xfId="12394"/>
    <cellStyle name="Calculation 2 2 2 3 4 7" xfId="12395"/>
    <cellStyle name="Calculation 2 2 2 3 4 8" xfId="12396"/>
    <cellStyle name="Calculation 2 2 2 3 4 9" xfId="12397"/>
    <cellStyle name="Calculation 2 2 2 3 5" xfId="12398"/>
    <cellStyle name="Calculation 2 2 2 3 5 10" xfId="12399"/>
    <cellStyle name="Calculation 2 2 2 3 5 2" xfId="12400"/>
    <cellStyle name="Calculation 2 2 2 3 5 2 2" xfId="12401"/>
    <cellStyle name="Calculation 2 2 2 3 5 2 3" xfId="12402"/>
    <cellStyle name="Calculation 2 2 2 3 5 2 4" xfId="12403"/>
    <cellStyle name="Calculation 2 2 2 3 5 2 5" xfId="12404"/>
    <cellStyle name="Calculation 2 2 2 3 5 2 6" xfId="12405"/>
    <cellStyle name="Calculation 2 2 2 3 5 2 7" xfId="12406"/>
    <cellStyle name="Calculation 2 2 2 3 5 2 8" xfId="12407"/>
    <cellStyle name="Calculation 2 2 2 3 5 2 9" xfId="12408"/>
    <cellStyle name="Calculation 2 2 2 3 5 3" xfId="12409"/>
    <cellStyle name="Calculation 2 2 2 3 5 4" xfId="12410"/>
    <cellStyle name="Calculation 2 2 2 3 5 5" xfId="12411"/>
    <cellStyle name="Calculation 2 2 2 3 5 6" xfId="12412"/>
    <cellStyle name="Calculation 2 2 2 3 5 7" xfId="12413"/>
    <cellStyle name="Calculation 2 2 2 3 5 8" xfId="12414"/>
    <cellStyle name="Calculation 2 2 2 3 5 9" xfId="12415"/>
    <cellStyle name="Calculation 2 2 2 3 6" xfId="12416"/>
    <cellStyle name="Calculation 2 2 2 3 6 2" xfId="12417"/>
    <cellStyle name="Calculation 2 2 2 3 6 3" xfId="12418"/>
    <cellStyle name="Calculation 2 2 2 3 6 4" xfId="12419"/>
    <cellStyle name="Calculation 2 2 2 3 6 5" xfId="12420"/>
    <cellStyle name="Calculation 2 2 2 3 6 6" xfId="12421"/>
    <cellStyle name="Calculation 2 2 2 3 6 7" xfId="12422"/>
    <cellStyle name="Calculation 2 2 2 3 6 8" xfId="12423"/>
    <cellStyle name="Calculation 2 2 2 3 7" xfId="12424"/>
    <cellStyle name="Calculation 2 2 2 3 7 2" xfId="12425"/>
    <cellStyle name="Calculation 2 2 2 3 7 3" xfId="12426"/>
    <cellStyle name="Calculation 2 2 2 3 7 4" xfId="12427"/>
    <cellStyle name="Calculation 2 2 2 3 7 5" xfId="12428"/>
    <cellStyle name="Calculation 2 2 2 3 7 6" xfId="12429"/>
    <cellStyle name="Calculation 2 2 2 3 7 7" xfId="12430"/>
    <cellStyle name="Calculation 2 2 2 3 7 8" xfId="12431"/>
    <cellStyle name="Calculation 2 2 2 3 7 9" xfId="12432"/>
    <cellStyle name="Calculation 2 2 2 3 8" xfId="12433"/>
    <cellStyle name="Calculation 2 2 2 3 9" xfId="12434"/>
    <cellStyle name="Calculation 2 2 2 4" xfId="9831"/>
    <cellStyle name="Calculation 2 2 2 4 10" xfId="12435"/>
    <cellStyle name="Calculation 2 2 2 4 11" xfId="12436"/>
    <cellStyle name="Calculation 2 2 2 4 12" xfId="12437"/>
    <cellStyle name="Calculation 2 2 2 4 13" xfId="12438"/>
    <cellStyle name="Calculation 2 2 2 4 14" xfId="12439"/>
    <cellStyle name="Calculation 2 2 2 4 15" xfId="12440"/>
    <cellStyle name="Calculation 2 2 2 4 16" xfId="12441"/>
    <cellStyle name="Calculation 2 2 2 4 17" xfId="12442"/>
    <cellStyle name="Calculation 2 2 2 4 18" xfId="12443"/>
    <cellStyle name="Calculation 2 2 2 4 2" xfId="12444"/>
    <cellStyle name="Calculation 2 2 2 4 2 10" xfId="12445"/>
    <cellStyle name="Calculation 2 2 2 4 2 2" xfId="12446"/>
    <cellStyle name="Calculation 2 2 2 4 2 2 2" xfId="12447"/>
    <cellStyle name="Calculation 2 2 2 4 2 2 3" xfId="12448"/>
    <cellStyle name="Calculation 2 2 2 4 2 2 4" xfId="12449"/>
    <cellStyle name="Calculation 2 2 2 4 2 2 5" xfId="12450"/>
    <cellStyle name="Calculation 2 2 2 4 2 2 6" xfId="12451"/>
    <cellStyle name="Calculation 2 2 2 4 2 2 7" xfId="12452"/>
    <cellStyle name="Calculation 2 2 2 4 2 2 8" xfId="12453"/>
    <cellStyle name="Calculation 2 2 2 4 2 2 9" xfId="12454"/>
    <cellStyle name="Calculation 2 2 2 4 2 3" xfId="12455"/>
    <cellStyle name="Calculation 2 2 2 4 2 4" xfId="12456"/>
    <cellStyle name="Calculation 2 2 2 4 2 5" xfId="12457"/>
    <cellStyle name="Calculation 2 2 2 4 2 6" xfId="12458"/>
    <cellStyle name="Calculation 2 2 2 4 2 7" xfId="12459"/>
    <cellStyle name="Calculation 2 2 2 4 2 8" xfId="12460"/>
    <cellStyle name="Calculation 2 2 2 4 2 9" xfId="12461"/>
    <cellStyle name="Calculation 2 2 2 4 3" xfId="12462"/>
    <cellStyle name="Calculation 2 2 2 4 3 2" xfId="12463"/>
    <cellStyle name="Calculation 2 2 2 4 3 3" xfId="12464"/>
    <cellStyle name="Calculation 2 2 2 4 3 4" xfId="12465"/>
    <cellStyle name="Calculation 2 2 2 4 3 5" xfId="12466"/>
    <cellStyle name="Calculation 2 2 2 4 3 6" xfId="12467"/>
    <cellStyle name="Calculation 2 2 2 4 3 7" xfId="12468"/>
    <cellStyle name="Calculation 2 2 2 4 3 8" xfId="12469"/>
    <cellStyle name="Calculation 2 2 2 4 4" xfId="12470"/>
    <cellStyle name="Calculation 2 2 2 4 4 2" xfId="12471"/>
    <cellStyle name="Calculation 2 2 2 4 4 3" xfId="12472"/>
    <cellStyle name="Calculation 2 2 2 4 4 4" xfId="12473"/>
    <cellStyle name="Calculation 2 2 2 4 4 5" xfId="12474"/>
    <cellStyle name="Calculation 2 2 2 4 4 6" xfId="12475"/>
    <cellStyle name="Calculation 2 2 2 4 4 7" xfId="12476"/>
    <cellStyle name="Calculation 2 2 2 4 4 8" xfId="12477"/>
    <cellStyle name="Calculation 2 2 2 4 4 9" xfId="12478"/>
    <cellStyle name="Calculation 2 2 2 4 5" xfId="12479"/>
    <cellStyle name="Calculation 2 2 2 4 6" xfId="12480"/>
    <cellStyle name="Calculation 2 2 2 4 7" xfId="12481"/>
    <cellStyle name="Calculation 2 2 2 4 8" xfId="12482"/>
    <cellStyle name="Calculation 2 2 2 4 9" xfId="12483"/>
    <cellStyle name="Calculation 2 2 2 5" xfId="12484"/>
    <cellStyle name="Calculation 2 2 2 5 10" xfId="12485"/>
    <cellStyle name="Calculation 2 2 2 5 11" xfId="12486"/>
    <cellStyle name="Calculation 2 2 2 5 12" xfId="12487"/>
    <cellStyle name="Calculation 2 2 2 5 13" xfId="12488"/>
    <cellStyle name="Calculation 2 2 2 5 14" xfId="12489"/>
    <cellStyle name="Calculation 2 2 2 5 15" xfId="12490"/>
    <cellStyle name="Calculation 2 2 2 5 16" xfId="12491"/>
    <cellStyle name="Calculation 2 2 2 5 17" xfId="12492"/>
    <cellStyle name="Calculation 2 2 2 5 18" xfId="12493"/>
    <cellStyle name="Calculation 2 2 2 5 2" xfId="12494"/>
    <cellStyle name="Calculation 2 2 2 5 3" xfId="12495"/>
    <cellStyle name="Calculation 2 2 2 5 4" xfId="12496"/>
    <cellStyle name="Calculation 2 2 2 5 5" xfId="12497"/>
    <cellStyle name="Calculation 2 2 2 5 6" xfId="12498"/>
    <cellStyle name="Calculation 2 2 2 5 7" xfId="12499"/>
    <cellStyle name="Calculation 2 2 2 5 8" xfId="12500"/>
    <cellStyle name="Calculation 2 2 2 5 9" xfId="12501"/>
    <cellStyle name="Calculation 2 2 2 6" xfId="12502"/>
    <cellStyle name="Calculation 2 2 2 6 10" xfId="12503"/>
    <cellStyle name="Calculation 2 2 2 6 11" xfId="12504"/>
    <cellStyle name="Calculation 2 2 2 6 12" xfId="12505"/>
    <cellStyle name="Calculation 2 2 2 6 13" xfId="12506"/>
    <cellStyle name="Calculation 2 2 2 6 14" xfId="12507"/>
    <cellStyle name="Calculation 2 2 2 6 15" xfId="12508"/>
    <cellStyle name="Calculation 2 2 2 6 16" xfId="12509"/>
    <cellStyle name="Calculation 2 2 2 6 17" xfId="12510"/>
    <cellStyle name="Calculation 2 2 2 6 18" xfId="12511"/>
    <cellStyle name="Calculation 2 2 2 6 2" xfId="12512"/>
    <cellStyle name="Calculation 2 2 2 6 3" xfId="12513"/>
    <cellStyle name="Calculation 2 2 2 6 4" xfId="12514"/>
    <cellStyle name="Calculation 2 2 2 6 5" xfId="12515"/>
    <cellStyle name="Calculation 2 2 2 6 6" xfId="12516"/>
    <cellStyle name="Calculation 2 2 2 6 7" xfId="12517"/>
    <cellStyle name="Calculation 2 2 2 6 8" xfId="12518"/>
    <cellStyle name="Calculation 2 2 2 6 9" xfId="12519"/>
    <cellStyle name="Calculation 2 2 2 7" xfId="12520"/>
    <cellStyle name="Calculation 2 2 2 7 2" xfId="12521"/>
    <cellStyle name="Calculation 2 2 2 7 3" xfId="12522"/>
    <cellStyle name="Calculation 2 2 2 7 4" xfId="12523"/>
    <cellStyle name="Calculation 2 2 2 7 5" xfId="12524"/>
    <cellStyle name="Calculation 2 2 2 7 6" xfId="12525"/>
    <cellStyle name="Calculation 2 2 2 7 7" xfId="12526"/>
    <cellStyle name="Calculation 2 2 2 7 8" xfId="12527"/>
    <cellStyle name="Calculation 2 2 2 7 9" xfId="12528"/>
    <cellStyle name="Calculation 2 2 2 8" xfId="12529"/>
    <cellStyle name="Calculation 2 2 2 8 2" xfId="12530"/>
    <cellStyle name="Calculation 2 2 2 8 3" xfId="12531"/>
    <cellStyle name="Calculation 2 2 2 8 4" xfId="12532"/>
    <cellStyle name="Calculation 2 2 2 8 5" xfId="12533"/>
    <cellStyle name="Calculation 2 2 2 8 6" xfId="12534"/>
    <cellStyle name="Calculation 2 2 2 8 7" xfId="12535"/>
    <cellStyle name="Calculation 2 2 2 8 8" xfId="12536"/>
    <cellStyle name="Calculation 2 2 2 8 9" xfId="12537"/>
    <cellStyle name="Calculation 2 2 2 9" xfId="12538"/>
    <cellStyle name="Calculation 2 2 2 9 2" xfId="12539"/>
    <cellStyle name="Calculation 2 2 2 9 3" xfId="12540"/>
    <cellStyle name="Calculation 2 2 2 9 4" xfId="12541"/>
    <cellStyle name="Calculation 2 2 2 9 5" xfId="12542"/>
    <cellStyle name="Calculation 2 2 2 9 6" xfId="12543"/>
    <cellStyle name="Calculation 2 2 2 9 7" xfId="12544"/>
    <cellStyle name="Calculation 2 2 2 9 8" xfId="12545"/>
    <cellStyle name="Calculation 2 2 20" xfId="12546"/>
    <cellStyle name="Calculation 2 2 21" xfId="12547"/>
    <cellStyle name="Calculation 2 2 22" xfId="12548"/>
    <cellStyle name="Calculation 2 2 23" xfId="12549"/>
    <cellStyle name="Calculation 2 2 24" xfId="12550"/>
    <cellStyle name="Calculation 2 2 25" xfId="12551"/>
    <cellStyle name="Calculation 2 2 3" xfId="9752"/>
    <cellStyle name="Calculation 2 2 3 10" xfId="12552"/>
    <cellStyle name="Calculation 2 2 3 10 2" xfId="12553"/>
    <cellStyle name="Calculation 2 2 3 10 3" xfId="12554"/>
    <cellStyle name="Calculation 2 2 3 10 4" xfId="12555"/>
    <cellStyle name="Calculation 2 2 3 10 5" xfId="12556"/>
    <cellStyle name="Calculation 2 2 3 10 6" xfId="12557"/>
    <cellStyle name="Calculation 2 2 3 10 7" xfId="12558"/>
    <cellStyle name="Calculation 2 2 3 10 8" xfId="12559"/>
    <cellStyle name="Calculation 2 2 3 11" xfId="12560"/>
    <cellStyle name="Calculation 2 2 3 11 2" xfId="12561"/>
    <cellStyle name="Calculation 2 2 3 11 3" xfId="12562"/>
    <cellStyle name="Calculation 2 2 3 11 4" xfId="12563"/>
    <cellStyle name="Calculation 2 2 3 11 5" xfId="12564"/>
    <cellStyle name="Calculation 2 2 3 11 6" xfId="12565"/>
    <cellStyle name="Calculation 2 2 3 11 7" xfId="12566"/>
    <cellStyle name="Calculation 2 2 3 11 8" xfId="12567"/>
    <cellStyle name="Calculation 2 2 3 12" xfId="12568"/>
    <cellStyle name="Calculation 2 2 3 13" xfId="12569"/>
    <cellStyle name="Calculation 2 2 3 14" xfId="12570"/>
    <cellStyle name="Calculation 2 2 3 15" xfId="12571"/>
    <cellStyle name="Calculation 2 2 3 16" xfId="12572"/>
    <cellStyle name="Calculation 2 2 3 17" xfId="12573"/>
    <cellStyle name="Calculation 2 2 3 18" xfId="12574"/>
    <cellStyle name="Calculation 2 2 3 19" xfId="12575"/>
    <cellStyle name="Calculation 2 2 3 2" xfId="12576"/>
    <cellStyle name="Calculation 2 2 3 2 10" xfId="12577"/>
    <cellStyle name="Calculation 2 2 3 2 10 2" xfId="12578"/>
    <cellStyle name="Calculation 2 2 3 2 10 3" xfId="12579"/>
    <cellStyle name="Calculation 2 2 3 2 10 4" xfId="12580"/>
    <cellStyle name="Calculation 2 2 3 2 10 5" xfId="12581"/>
    <cellStyle name="Calculation 2 2 3 2 10 6" xfId="12582"/>
    <cellStyle name="Calculation 2 2 3 2 10 7" xfId="12583"/>
    <cellStyle name="Calculation 2 2 3 2 10 8" xfId="12584"/>
    <cellStyle name="Calculation 2 2 3 2 11" xfId="12585"/>
    <cellStyle name="Calculation 2 2 3 2 12" xfId="12586"/>
    <cellStyle name="Calculation 2 2 3 2 13" xfId="12587"/>
    <cellStyle name="Calculation 2 2 3 2 14" xfId="12588"/>
    <cellStyle name="Calculation 2 2 3 2 15" xfId="12589"/>
    <cellStyle name="Calculation 2 2 3 2 16" xfId="12590"/>
    <cellStyle name="Calculation 2 2 3 2 17" xfId="12591"/>
    <cellStyle name="Calculation 2 2 3 2 18" xfId="12592"/>
    <cellStyle name="Calculation 2 2 3 2 19" xfId="12593"/>
    <cellStyle name="Calculation 2 2 3 2 2" xfId="12594"/>
    <cellStyle name="Calculation 2 2 3 2 2 10" xfId="12595"/>
    <cellStyle name="Calculation 2 2 3 2 2 11" xfId="12596"/>
    <cellStyle name="Calculation 2 2 3 2 2 12" xfId="12597"/>
    <cellStyle name="Calculation 2 2 3 2 2 13" xfId="12598"/>
    <cellStyle name="Calculation 2 2 3 2 2 14" xfId="12599"/>
    <cellStyle name="Calculation 2 2 3 2 2 15" xfId="12600"/>
    <cellStyle name="Calculation 2 2 3 2 2 16" xfId="12601"/>
    <cellStyle name="Calculation 2 2 3 2 2 17" xfId="12602"/>
    <cellStyle name="Calculation 2 2 3 2 2 18" xfId="12603"/>
    <cellStyle name="Calculation 2 2 3 2 2 19" xfId="12604"/>
    <cellStyle name="Calculation 2 2 3 2 2 2" xfId="12605"/>
    <cellStyle name="Calculation 2 2 3 2 2 2 10" xfId="12606"/>
    <cellStyle name="Calculation 2 2 3 2 2 2 11" xfId="12607"/>
    <cellStyle name="Calculation 2 2 3 2 2 2 12" xfId="12608"/>
    <cellStyle name="Calculation 2 2 3 2 2 2 13" xfId="12609"/>
    <cellStyle name="Calculation 2 2 3 2 2 2 14" xfId="12610"/>
    <cellStyle name="Calculation 2 2 3 2 2 2 15" xfId="12611"/>
    <cellStyle name="Calculation 2 2 3 2 2 2 2" xfId="12612"/>
    <cellStyle name="Calculation 2 2 3 2 2 2 2 2" xfId="12613"/>
    <cellStyle name="Calculation 2 2 3 2 2 2 2 3" xfId="12614"/>
    <cellStyle name="Calculation 2 2 3 2 2 2 2 4" xfId="12615"/>
    <cellStyle name="Calculation 2 2 3 2 2 2 2 5" xfId="12616"/>
    <cellStyle name="Calculation 2 2 3 2 2 2 2 6" xfId="12617"/>
    <cellStyle name="Calculation 2 2 3 2 2 2 2 7" xfId="12618"/>
    <cellStyle name="Calculation 2 2 3 2 2 2 2 8" xfId="12619"/>
    <cellStyle name="Calculation 2 2 3 2 2 2 2 9" xfId="12620"/>
    <cellStyle name="Calculation 2 2 3 2 2 2 3" xfId="12621"/>
    <cellStyle name="Calculation 2 2 3 2 2 2 3 2" xfId="12622"/>
    <cellStyle name="Calculation 2 2 3 2 2 2 3 3" xfId="12623"/>
    <cellStyle name="Calculation 2 2 3 2 2 2 3 4" xfId="12624"/>
    <cellStyle name="Calculation 2 2 3 2 2 2 3 5" xfId="12625"/>
    <cellStyle name="Calculation 2 2 3 2 2 2 3 6" xfId="12626"/>
    <cellStyle name="Calculation 2 2 3 2 2 2 3 7" xfId="12627"/>
    <cellStyle name="Calculation 2 2 3 2 2 2 3 8" xfId="12628"/>
    <cellStyle name="Calculation 2 2 3 2 2 2 3 9" xfId="12629"/>
    <cellStyle name="Calculation 2 2 3 2 2 2 4" xfId="12630"/>
    <cellStyle name="Calculation 2 2 3 2 2 2 4 2" xfId="12631"/>
    <cellStyle name="Calculation 2 2 3 2 2 2 4 3" xfId="12632"/>
    <cellStyle name="Calculation 2 2 3 2 2 2 4 4" xfId="12633"/>
    <cellStyle name="Calculation 2 2 3 2 2 2 4 5" xfId="12634"/>
    <cellStyle name="Calculation 2 2 3 2 2 2 4 6" xfId="12635"/>
    <cellStyle name="Calculation 2 2 3 2 2 2 4 7" xfId="12636"/>
    <cellStyle name="Calculation 2 2 3 2 2 2 4 8" xfId="12637"/>
    <cellStyle name="Calculation 2 2 3 2 2 2 4 9" xfId="12638"/>
    <cellStyle name="Calculation 2 2 3 2 2 2 5" xfId="12639"/>
    <cellStyle name="Calculation 2 2 3 2 2 2 5 2" xfId="12640"/>
    <cellStyle name="Calculation 2 2 3 2 2 2 5 3" xfId="12641"/>
    <cellStyle name="Calculation 2 2 3 2 2 2 5 4" xfId="12642"/>
    <cellStyle name="Calculation 2 2 3 2 2 2 5 5" xfId="12643"/>
    <cellStyle name="Calculation 2 2 3 2 2 2 5 6" xfId="12644"/>
    <cellStyle name="Calculation 2 2 3 2 2 2 5 7" xfId="12645"/>
    <cellStyle name="Calculation 2 2 3 2 2 2 5 8" xfId="12646"/>
    <cellStyle name="Calculation 2 2 3 2 2 2 6" xfId="12647"/>
    <cellStyle name="Calculation 2 2 3 2 2 2 6 2" xfId="12648"/>
    <cellStyle name="Calculation 2 2 3 2 2 2 6 3" xfId="12649"/>
    <cellStyle name="Calculation 2 2 3 2 2 2 6 4" xfId="12650"/>
    <cellStyle name="Calculation 2 2 3 2 2 2 6 5" xfId="12651"/>
    <cellStyle name="Calculation 2 2 3 2 2 2 6 6" xfId="12652"/>
    <cellStyle name="Calculation 2 2 3 2 2 2 6 7" xfId="12653"/>
    <cellStyle name="Calculation 2 2 3 2 2 2 6 8" xfId="12654"/>
    <cellStyle name="Calculation 2 2 3 2 2 2 7" xfId="12655"/>
    <cellStyle name="Calculation 2 2 3 2 2 2 7 2" xfId="12656"/>
    <cellStyle name="Calculation 2 2 3 2 2 2 7 3" xfId="12657"/>
    <cellStyle name="Calculation 2 2 3 2 2 2 7 4" xfId="12658"/>
    <cellStyle name="Calculation 2 2 3 2 2 2 7 5" xfId="12659"/>
    <cellStyle name="Calculation 2 2 3 2 2 2 7 6" xfId="12660"/>
    <cellStyle name="Calculation 2 2 3 2 2 2 7 7" xfId="12661"/>
    <cellStyle name="Calculation 2 2 3 2 2 2 7 8" xfId="12662"/>
    <cellStyle name="Calculation 2 2 3 2 2 2 8" xfId="12663"/>
    <cellStyle name="Calculation 2 2 3 2 2 2 9" xfId="12664"/>
    <cellStyle name="Calculation 2 2 3 2 2 20" xfId="12665"/>
    <cellStyle name="Calculation 2 2 3 2 2 21" xfId="12666"/>
    <cellStyle name="Calculation 2 2 3 2 2 22" xfId="12667"/>
    <cellStyle name="Calculation 2 2 3 2 2 23" xfId="12668"/>
    <cellStyle name="Calculation 2 2 3 2 2 24" xfId="12669"/>
    <cellStyle name="Calculation 2 2 3 2 2 25" xfId="12670"/>
    <cellStyle name="Calculation 2 2 3 2 2 26" xfId="12671"/>
    <cellStyle name="Calculation 2 2 3 2 2 27" xfId="12672"/>
    <cellStyle name="Calculation 2 2 3 2 2 3" xfId="12673"/>
    <cellStyle name="Calculation 2 2 3 2 2 3 10" xfId="12674"/>
    <cellStyle name="Calculation 2 2 3 2 2 3 11" xfId="12675"/>
    <cellStyle name="Calculation 2 2 3 2 2 3 12" xfId="12676"/>
    <cellStyle name="Calculation 2 2 3 2 2 3 13" xfId="12677"/>
    <cellStyle name="Calculation 2 2 3 2 2 3 14" xfId="12678"/>
    <cellStyle name="Calculation 2 2 3 2 2 3 15" xfId="12679"/>
    <cellStyle name="Calculation 2 2 3 2 2 3 2" xfId="12680"/>
    <cellStyle name="Calculation 2 2 3 2 2 3 2 2" xfId="12681"/>
    <cellStyle name="Calculation 2 2 3 2 2 3 2 3" xfId="12682"/>
    <cellStyle name="Calculation 2 2 3 2 2 3 2 4" xfId="12683"/>
    <cellStyle name="Calculation 2 2 3 2 2 3 2 5" xfId="12684"/>
    <cellStyle name="Calculation 2 2 3 2 2 3 2 6" xfId="12685"/>
    <cellStyle name="Calculation 2 2 3 2 2 3 2 7" xfId="12686"/>
    <cellStyle name="Calculation 2 2 3 2 2 3 2 8" xfId="12687"/>
    <cellStyle name="Calculation 2 2 3 2 2 3 3" xfId="12688"/>
    <cellStyle name="Calculation 2 2 3 2 2 3 3 2" xfId="12689"/>
    <cellStyle name="Calculation 2 2 3 2 2 3 3 3" xfId="12690"/>
    <cellStyle name="Calculation 2 2 3 2 2 3 3 4" xfId="12691"/>
    <cellStyle name="Calculation 2 2 3 2 2 3 3 5" xfId="12692"/>
    <cellStyle name="Calculation 2 2 3 2 2 3 3 6" xfId="12693"/>
    <cellStyle name="Calculation 2 2 3 2 2 3 3 7" xfId="12694"/>
    <cellStyle name="Calculation 2 2 3 2 2 3 3 8" xfId="12695"/>
    <cellStyle name="Calculation 2 2 3 2 2 3 4" xfId="12696"/>
    <cellStyle name="Calculation 2 2 3 2 2 3 4 2" xfId="12697"/>
    <cellStyle name="Calculation 2 2 3 2 2 3 4 3" xfId="12698"/>
    <cellStyle name="Calculation 2 2 3 2 2 3 4 4" xfId="12699"/>
    <cellStyle name="Calculation 2 2 3 2 2 3 4 5" xfId="12700"/>
    <cellStyle name="Calculation 2 2 3 2 2 3 4 6" xfId="12701"/>
    <cellStyle name="Calculation 2 2 3 2 2 3 4 7" xfId="12702"/>
    <cellStyle name="Calculation 2 2 3 2 2 3 4 8" xfId="12703"/>
    <cellStyle name="Calculation 2 2 3 2 2 3 5" xfId="12704"/>
    <cellStyle name="Calculation 2 2 3 2 2 3 5 2" xfId="12705"/>
    <cellStyle name="Calculation 2 2 3 2 2 3 5 3" xfId="12706"/>
    <cellStyle name="Calculation 2 2 3 2 2 3 5 4" xfId="12707"/>
    <cellStyle name="Calculation 2 2 3 2 2 3 5 5" xfId="12708"/>
    <cellStyle name="Calculation 2 2 3 2 2 3 5 6" xfId="12709"/>
    <cellStyle name="Calculation 2 2 3 2 2 3 5 7" xfId="12710"/>
    <cellStyle name="Calculation 2 2 3 2 2 3 5 8" xfId="12711"/>
    <cellStyle name="Calculation 2 2 3 2 2 3 6" xfId="12712"/>
    <cellStyle name="Calculation 2 2 3 2 2 3 6 2" xfId="12713"/>
    <cellStyle name="Calculation 2 2 3 2 2 3 6 3" xfId="12714"/>
    <cellStyle name="Calculation 2 2 3 2 2 3 6 4" xfId="12715"/>
    <cellStyle name="Calculation 2 2 3 2 2 3 6 5" xfId="12716"/>
    <cellStyle name="Calculation 2 2 3 2 2 3 6 6" xfId="12717"/>
    <cellStyle name="Calculation 2 2 3 2 2 3 6 7" xfId="12718"/>
    <cellStyle name="Calculation 2 2 3 2 2 3 6 8" xfId="12719"/>
    <cellStyle name="Calculation 2 2 3 2 2 3 7" xfId="12720"/>
    <cellStyle name="Calculation 2 2 3 2 2 3 7 2" xfId="12721"/>
    <cellStyle name="Calculation 2 2 3 2 2 3 7 3" xfId="12722"/>
    <cellStyle name="Calculation 2 2 3 2 2 3 7 4" xfId="12723"/>
    <cellStyle name="Calculation 2 2 3 2 2 3 7 5" xfId="12724"/>
    <cellStyle name="Calculation 2 2 3 2 2 3 7 6" xfId="12725"/>
    <cellStyle name="Calculation 2 2 3 2 2 3 7 7" xfId="12726"/>
    <cellStyle name="Calculation 2 2 3 2 2 3 7 8" xfId="12727"/>
    <cellStyle name="Calculation 2 2 3 2 2 3 8" xfId="12728"/>
    <cellStyle name="Calculation 2 2 3 2 2 3 9" xfId="12729"/>
    <cellStyle name="Calculation 2 2 3 2 2 4" xfId="12730"/>
    <cellStyle name="Calculation 2 2 3 2 2 4 2" xfId="12731"/>
    <cellStyle name="Calculation 2 2 3 2 2 4 3" xfId="12732"/>
    <cellStyle name="Calculation 2 2 3 2 2 4 4" xfId="12733"/>
    <cellStyle name="Calculation 2 2 3 2 2 4 5" xfId="12734"/>
    <cellStyle name="Calculation 2 2 3 2 2 4 6" xfId="12735"/>
    <cellStyle name="Calculation 2 2 3 2 2 4 7" xfId="12736"/>
    <cellStyle name="Calculation 2 2 3 2 2 4 8" xfId="12737"/>
    <cellStyle name="Calculation 2 2 3 2 2 4 9" xfId="12738"/>
    <cellStyle name="Calculation 2 2 3 2 2 5" xfId="12739"/>
    <cellStyle name="Calculation 2 2 3 2 2 5 2" xfId="12740"/>
    <cellStyle name="Calculation 2 2 3 2 2 5 3" xfId="12741"/>
    <cellStyle name="Calculation 2 2 3 2 2 5 4" xfId="12742"/>
    <cellStyle name="Calculation 2 2 3 2 2 5 5" xfId="12743"/>
    <cellStyle name="Calculation 2 2 3 2 2 5 6" xfId="12744"/>
    <cellStyle name="Calculation 2 2 3 2 2 5 7" xfId="12745"/>
    <cellStyle name="Calculation 2 2 3 2 2 5 8" xfId="12746"/>
    <cellStyle name="Calculation 2 2 3 2 2 5 9" xfId="12747"/>
    <cellStyle name="Calculation 2 2 3 2 2 6" xfId="12748"/>
    <cellStyle name="Calculation 2 2 3 2 2 6 2" xfId="12749"/>
    <cellStyle name="Calculation 2 2 3 2 2 6 3" xfId="12750"/>
    <cellStyle name="Calculation 2 2 3 2 2 6 4" xfId="12751"/>
    <cellStyle name="Calculation 2 2 3 2 2 6 5" xfId="12752"/>
    <cellStyle name="Calculation 2 2 3 2 2 6 6" xfId="12753"/>
    <cellStyle name="Calculation 2 2 3 2 2 6 7" xfId="12754"/>
    <cellStyle name="Calculation 2 2 3 2 2 6 8" xfId="12755"/>
    <cellStyle name="Calculation 2 2 3 2 2 6 9" xfId="12756"/>
    <cellStyle name="Calculation 2 2 3 2 2 7" xfId="12757"/>
    <cellStyle name="Calculation 2 2 3 2 2 7 2" xfId="12758"/>
    <cellStyle name="Calculation 2 2 3 2 2 7 3" xfId="12759"/>
    <cellStyle name="Calculation 2 2 3 2 2 7 4" xfId="12760"/>
    <cellStyle name="Calculation 2 2 3 2 2 7 5" xfId="12761"/>
    <cellStyle name="Calculation 2 2 3 2 2 7 6" xfId="12762"/>
    <cellStyle name="Calculation 2 2 3 2 2 7 7" xfId="12763"/>
    <cellStyle name="Calculation 2 2 3 2 2 7 8" xfId="12764"/>
    <cellStyle name="Calculation 2 2 3 2 2 8" xfId="12765"/>
    <cellStyle name="Calculation 2 2 3 2 2 8 2" xfId="12766"/>
    <cellStyle name="Calculation 2 2 3 2 2 8 3" xfId="12767"/>
    <cellStyle name="Calculation 2 2 3 2 2 8 4" xfId="12768"/>
    <cellStyle name="Calculation 2 2 3 2 2 8 5" xfId="12769"/>
    <cellStyle name="Calculation 2 2 3 2 2 8 6" xfId="12770"/>
    <cellStyle name="Calculation 2 2 3 2 2 8 7" xfId="12771"/>
    <cellStyle name="Calculation 2 2 3 2 2 8 8" xfId="12772"/>
    <cellStyle name="Calculation 2 2 3 2 2 9" xfId="12773"/>
    <cellStyle name="Calculation 2 2 3 2 2 9 2" xfId="12774"/>
    <cellStyle name="Calculation 2 2 3 2 2 9 3" xfId="12775"/>
    <cellStyle name="Calculation 2 2 3 2 2 9 4" xfId="12776"/>
    <cellStyle name="Calculation 2 2 3 2 2 9 5" xfId="12777"/>
    <cellStyle name="Calculation 2 2 3 2 2 9 6" xfId="12778"/>
    <cellStyle name="Calculation 2 2 3 2 2 9 7" xfId="12779"/>
    <cellStyle name="Calculation 2 2 3 2 2 9 8" xfId="12780"/>
    <cellStyle name="Calculation 2 2 3 2 20" xfId="12781"/>
    <cellStyle name="Calculation 2 2 3 2 21" xfId="12782"/>
    <cellStyle name="Calculation 2 2 3 2 22" xfId="12783"/>
    <cellStyle name="Calculation 2 2 3 2 23" xfId="12784"/>
    <cellStyle name="Calculation 2 2 3 2 24" xfId="12785"/>
    <cellStyle name="Calculation 2 2 3 2 25" xfId="12786"/>
    <cellStyle name="Calculation 2 2 3 2 26" xfId="12787"/>
    <cellStyle name="Calculation 2 2 3 2 3" xfId="12788"/>
    <cellStyle name="Calculation 2 2 3 2 3 10" xfId="12789"/>
    <cellStyle name="Calculation 2 2 3 2 3 11" xfId="12790"/>
    <cellStyle name="Calculation 2 2 3 2 3 12" xfId="12791"/>
    <cellStyle name="Calculation 2 2 3 2 3 13" xfId="12792"/>
    <cellStyle name="Calculation 2 2 3 2 3 14" xfId="12793"/>
    <cellStyle name="Calculation 2 2 3 2 3 15" xfId="12794"/>
    <cellStyle name="Calculation 2 2 3 2 3 16" xfId="12795"/>
    <cellStyle name="Calculation 2 2 3 2 3 17" xfId="12796"/>
    <cellStyle name="Calculation 2 2 3 2 3 18" xfId="12797"/>
    <cellStyle name="Calculation 2 2 3 2 3 19" xfId="12798"/>
    <cellStyle name="Calculation 2 2 3 2 3 2" xfId="12799"/>
    <cellStyle name="Calculation 2 2 3 2 3 2 2" xfId="12800"/>
    <cellStyle name="Calculation 2 2 3 2 3 2 3" xfId="12801"/>
    <cellStyle name="Calculation 2 2 3 2 3 2 4" xfId="12802"/>
    <cellStyle name="Calculation 2 2 3 2 3 2 5" xfId="12803"/>
    <cellStyle name="Calculation 2 2 3 2 3 2 6" xfId="12804"/>
    <cellStyle name="Calculation 2 2 3 2 3 2 7" xfId="12805"/>
    <cellStyle name="Calculation 2 2 3 2 3 2 8" xfId="12806"/>
    <cellStyle name="Calculation 2 2 3 2 3 2 9" xfId="12807"/>
    <cellStyle name="Calculation 2 2 3 2 3 20" xfId="12808"/>
    <cellStyle name="Calculation 2 2 3 2 3 21" xfId="12809"/>
    <cellStyle name="Calculation 2 2 3 2 3 22" xfId="12810"/>
    <cellStyle name="Calculation 2 2 3 2 3 23" xfId="12811"/>
    <cellStyle name="Calculation 2 2 3 2 3 24" xfId="12812"/>
    <cellStyle name="Calculation 2 2 3 2 3 3" xfId="12813"/>
    <cellStyle name="Calculation 2 2 3 2 3 3 2" xfId="12814"/>
    <cellStyle name="Calculation 2 2 3 2 3 3 3" xfId="12815"/>
    <cellStyle name="Calculation 2 2 3 2 3 3 4" xfId="12816"/>
    <cellStyle name="Calculation 2 2 3 2 3 3 5" xfId="12817"/>
    <cellStyle name="Calculation 2 2 3 2 3 3 6" xfId="12818"/>
    <cellStyle name="Calculation 2 2 3 2 3 3 7" xfId="12819"/>
    <cellStyle name="Calculation 2 2 3 2 3 3 8" xfId="12820"/>
    <cellStyle name="Calculation 2 2 3 2 3 3 9" xfId="12821"/>
    <cellStyle name="Calculation 2 2 3 2 3 4" xfId="12822"/>
    <cellStyle name="Calculation 2 2 3 2 3 4 2" xfId="12823"/>
    <cellStyle name="Calculation 2 2 3 2 3 4 3" xfId="12824"/>
    <cellStyle name="Calculation 2 2 3 2 3 4 4" xfId="12825"/>
    <cellStyle name="Calculation 2 2 3 2 3 4 5" xfId="12826"/>
    <cellStyle name="Calculation 2 2 3 2 3 4 6" xfId="12827"/>
    <cellStyle name="Calculation 2 2 3 2 3 4 7" xfId="12828"/>
    <cellStyle name="Calculation 2 2 3 2 3 4 8" xfId="12829"/>
    <cellStyle name="Calculation 2 2 3 2 3 4 9" xfId="12830"/>
    <cellStyle name="Calculation 2 2 3 2 3 5" xfId="12831"/>
    <cellStyle name="Calculation 2 2 3 2 3 5 2" xfId="12832"/>
    <cellStyle name="Calculation 2 2 3 2 3 5 3" xfId="12833"/>
    <cellStyle name="Calculation 2 2 3 2 3 5 4" xfId="12834"/>
    <cellStyle name="Calculation 2 2 3 2 3 5 5" xfId="12835"/>
    <cellStyle name="Calculation 2 2 3 2 3 5 6" xfId="12836"/>
    <cellStyle name="Calculation 2 2 3 2 3 5 7" xfId="12837"/>
    <cellStyle name="Calculation 2 2 3 2 3 5 8" xfId="12838"/>
    <cellStyle name="Calculation 2 2 3 2 3 6" xfId="12839"/>
    <cellStyle name="Calculation 2 2 3 2 3 6 2" xfId="12840"/>
    <cellStyle name="Calculation 2 2 3 2 3 6 3" xfId="12841"/>
    <cellStyle name="Calculation 2 2 3 2 3 6 4" xfId="12842"/>
    <cellStyle name="Calculation 2 2 3 2 3 6 5" xfId="12843"/>
    <cellStyle name="Calculation 2 2 3 2 3 6 6" xfId="12844"/>
    <cellStyle name="Calculation 2 2 3 2 3 6 7" xfId="12845"/>
    <cellStyle name="Calculation 2 2 3 2 3 6 8" xfId="12846"/>
    <cellStyle name="Calculation 2 2 3 2 3 7" xfId="12847"/>
    <cellStyle name="Calculation 2 2 3 2 3 7 2" xfId="12848"/>
    <cellStyle name="Calculation 2 2 3 2 3 7 3" xfId="12849"/>
    <cellStyle name="Calculation 2 2 3 2 3 7 4" xfId="12850"/>
    <cellStyle name="Calculation 2 2 3 2 3 7 5" xfId="12851"/>
    <cellStyle name="Calculation 2 2 3 2 3 7 6" xfId="12852"/>
    <cellStyle name="Calculation 2 2 3 2 3 7 7" xfId="12853"/>
    <cellStyle name="Calculation 2 2 3 2 3 7 8" xfId="12854"/>
    <cellStyle name="Calculation 2 2 3 2 3 8" xfId="12855"/>
    <cellStyle name="Calculation 2 2 3 2 3 9" xfId="12856"/>
    <cellStyle name="Calculation 2 2 3 2 4" xfId="12857"/>
    <cellStyle name="Calculation 2 2 3 2 4 10" xfId="12858"/>
    <cellStyle name="Calculation 2 2 3 2 4 11" xfId="12859"/>
    <cellStyle name="Calculation 2 2 3 2 4 12" xfId="12860"/>
    <cellStyle name="Calculation 2 2 3 2 4 13" xfId="12861"/>
    <cellStyle name="Calculation 2 2 3 2 4 14" xfId="12862"/>
    <cellStyle name="Calculation 2 2 3 2 4 15" xfId="12863"/>
    <cellStyle name="Calculation 2 2 3 2 4 16" xfId="12864"/>
    <cellStyle name="Calculation 2 2 3 2 4 17" xfId="12865"/>
    <cellStyle name="Calculation 2 2 3 2 4 18" xfId="12866"/>
    <cellStyle name="Calculation 2 2 3 2 4 2" xfId="12867"/>
    <cellStyle name="Calculation 2 2 3 2 4 3" xfId="12868"/>
    <cellStyle name="Calculation 2 2 3 2 4 4" xfId="12869"/>
    <cellStyle name="Calculation 2 2 3 2 4 5" xfId="12870"/>
    <cellStyle name="Calculation 2 2 3 2 4 6" xfId="12871"/>
    <cellStyle name="Calculation 2 2 3 2 4 7" xfId="12872"/>
    <cellStyle name="Calculation 2 2 3 2 4 8" xfId="12873"/>
    <cellStyle name="Calculation 2 2 3 2 4 9" xfId="12874"/>
    <cellStyle name="Calculation 2 2 3 2 5" xfId="12875"/>
    <cellStyle name="Calculation 2 2 3 2 5 10" xfId="12876"/>
    <cellStyle name="Calculation 2 2 3 2 5 11" xfId="12877"/>
    <cellStyle name="Calculation 2 2 3 2 5 12" xfId="12878"/>
    <cellStyle name="Calculation 2 2 3 2 5 13" xfId="12879"/>
    <cellStyle name="Calculation 2 2 3 2 5 14" xfId="12880"/>
    <cellStyle name="Calculation 2 2 3 2 5 15" xfId="12881"/>
    <cellStyle name="Calculation 2 2 3 2 5 16" xfId="12882"/>
    <cellStyle name="Calculation 2 2 3 2 5 17" xfId="12883"/>
    <cellStyle name="Calculation 2 2 3 2 5 18" xfId="12884"/>
    <cellStyle name="Calculation 2 2 3 2 5 2" xfId="12885"/>
    <cellStyle name="Calculation 2 2 3 2 5 3" xfId="12886"/>
    <cellStyle name="Calculation 2 2 3 2 5 4" xfId="12887"/>
    <cellStyle name="Calculation 2 2 3 2 5 5" xfId="12888"/>
    <cellStyle name="Calculation 2 2 3 2 5 6" xfId="12889"/>
    <cellStyle name="Calculation 2 2 3 2 5 7" xfId="12890"/>
    <cellStyle name="Calculation 2 2 3 2 5 8" xfId="12891"/>
    <cellStyle name="Calculation 2 2 3 2 5 9" xfId="12892"/>
    <cellStyle name="Calculation 2 2 3 2 6" xfId="12893"/>
    <cellStyle name="Calculation 2 2 3 2 6 10" xfId="12894"/>
    <cellStyle name="Calculation 2 2 3 2 6 11" xfId="12895"/>
    <cellStyle name="Calculation 2 2 3 2 6 12" xfId="12896"/>
    <cellStyle name="Calculation 2 2 3 2 6 13" xfId="12897"/>
    <cellStyle name="Calculation 2 2 3 2 6 14" xfId="12898"/>
    <cellStyle name="Calculation 2 2 3 2 6 15" xfId="12899"/>
    <cellStyle name="Calculation 2 2 3 2 6 16" xfId="12900"/>
    <cellStyle name="Calculation 2 2 3 2 6 17" xfId="12901"/>
    <cellStyle name="Calculation 2 2 3 2 6 18" xfId="12902"/>
    <cellStyle name="Calculation 2 2 3 2 6 2" xfId="12903"/>
    <cellStyle name="Calculation 2 2 3 2 6 3" xfId="12904"/>
    <cellStyle name="Calculation 2 2 3 2 6 4" xfId="12905"/>
    <cellStyle name="Calculation 2 2 3 2 6 5" xfId="12906"/>
    <cellStyle name="Calculation 2 2 3 2 6 6" xfId="12907"/>
    <cellStyle name="Calculation 2 2 3 2 6 7" xfId="12908"/>
    <cellStyle name="Calculation 2 2 3 2 6 8" xfId="12909"/>
    <cellStyle name="Calculation 2 2 3 2 6 9" xfId="12910"/>
    <cellStyle name="Calculation 2 2 3 2 7" xfId="12911"/>
    <cellStyle name="Calculation 2 2 3 2 7 2" xfId="12912"/>
    <cellStyle name="Calculation 2 2 3 2 7 3" xfId="12913"/>
    <cellStyle name="Calculation 2 2 3 2 7 4" xfId="12914"/>
    <cellStyle name="Calculation 2 2 3 2 7 5" xfId="12915"/>
    <cellStyle name="Calculation 2 2 3 2 7 6" xfId="12916"/>
    <cellStyle name="Calculation 2 2 3 2 7 7" xfId="12917"/>
    <cellStyle name="Calculation 2 2 3 2 7 8" xfId="12918"/>
    <cellStyle name="Calculation 2 2 3 2 7 9" xfId="12919"/>
    <cellStyle name="Calculation 2 2 3 2 8" xfId="12920"/>
    <cellStyle name="Calculation 2 2 3 2 8 2" xfId="12921"/>
    <cellStyle name="Calculation 2 2 3 2 8 3" xfId="12922"/>
    <cellStyle name="Calculation 2 2 3 2 8 4" xfId="12923"/>
    <cellStyle name="Calculation 2 2 3 2 8 5" xfId="12924"/>
    <cellStyle name="Calculation 2 2 3 2 8 6" xfId="12925"/>
    <cellStyle name="Calculation 2 2 3 2 8 7" xfId="12926"/>
    <cellStyle name="Calculation 2 2 3 2 8 8" xfId="12927"/>
    <cellStyle name="Calculation 2 2 3 2 8 9" xfId="12928"/>
    <cellStyle name="Calculation 2 2 3 2 9" xfId="12929"/>
    <cellStyle name="Calculation 2 2 3 2 9 2" xfId="12930"/>
    <cellStyle name="Calculation 2 2 3 2 9 3" xfId="12931"/>
    <cellStyle name="Calculation 2 2 3 2 9 4" xfId="12932"/>
    <cellStyle name="Calculation 2 2 3 2 9 5" xfId="12933"/>
    <cellStyle name="Calculation 2 2 3 2 9 6" xfId="12934"/>
    <cellStyle name="Calculation 2 2 3 2 9 7" xfId="12935"/>
    <cellStyle name="Calculation 2 2 3 2 9 8" xfId="12936"/>
    <cellStyle name="Calculation 2 2 3 20" xfId="12937"/>
    <cellStyle name="Calculation 2 2 3 21" xfId="12938"/>
    <cellStyle name="Calculation 2 2 3 22" xfId="12939"/>
    <cellStyle name="Calculation 2 2 3 23" xfId="12940"/>
    <cellStyle name="Calculation 2 2 3 24" xfId="12941"/>
    <cellStyle name="Calculation 2 2 3 25" xfId="12942"/>
    <cellStyle name="Calculation 2 2 3 26" xfId="12943"/>
    <cellStyle name="Calculation 2 2 3 27" xfId="12944"/>
    <cellStyle name="Calculation 2 2 3 3" xfId="12945"/>
    <cellStyle name="Calculation 2 2 3 3 10" xfId="12946"/>
    <cellStyle name="Calculation 2 2 3 3 11" xfId="12947"/>
    <cellStyle name="Calculation 2 2 3 3 12" xfId="12948"/>
    <cellStyle name="Calculation 2 2 3 3 13" xfId="12949"/>
    <cellStyle name="Calculation 2 2 3 3 14" xfId="12950"/>
    <cellStyle name="Calculation 2 2 3 3 15" xfId="12951"/>
    <cellStyle name="Calculation 2 2 3 3 16" xfId="12952"/>
    <cellStyle name="Calculation 2 2 3 3 17" xfId="12953"/>
    <cellStyle name="Calculation 2 2 3 3 18" xfId="12954"/>
    <cellStyle name="Calculation 2 2 3 3 19" xfId="12955"/>
    <cellStyle name="Calculation 2 2 3 3 2" xfId="12956"/>
    <cellStyle name="Calculation 2 2 3 3 2 10" xfId="12957"/>
    <cellStyle name="Calculation 2 2 3 3 2 11" xfId="12958"/>
    <cellStyle name="Calculation 2 2 3 3 2 12" xfId="12959"/>
    <cellStyle name="Calculation 2 2 3 3 2 13" xfId="12960"/>
    <cellStyle name="Calculation 2 2 3 3 2 14" xfId="12961"/>
    <cellStyle name="Calculation 2 2 3 3 2 15" xfId="12962"/>
    <cellStyle name="Calculation 2 2 3 3 2 2" xfId="12963"/>
    <cellStyle name="Calculation 2 2 3 3 2 2 2" xfId="12964"/>
    <cellStyle name="Calculation 2 2 3 3 2 2 3" xfId="12965"/>
    <cellStyle name="Calculation 2 2 3 3 2 2 4" xfId="12966"/>
    <cellStyle name="Calculation 2 2 3 3 2 2 5" xfId="12967"/>
    <cellStyle name="Calculation 2 2 3 3 2 2 6" xfId="12968"/>
    <cellStyle name="Calculation 2 2 3 3 2 2 7" xfId="12969"/>
    <cellStyle name="Calculation 2 2 3 3 2 2 8" xfId="12970"/>
    <cellStyle name="Calculation 2 2 3 3 2 2 9" xfId="12971"/>
    <cellStyle name="Calculation 2 2 3 3 2 3" xfId="12972"/>
    <cellStyle name="Calculation 2 2 3 3 2 3 2" xfId="12973"/>
    <cellStyle name="Calculation 2 2 3 3 2 3 3" xfId="12974"/>
    <cellStyle name="Calculation 2 2 3 3 2 3 4" xfId="12975"/>
    <cellStyle name="Calculation 2 2 3 3 2 3 5" xfId="12976"/>
    <cellStyle name="Calculation 2 2 3 3 2 3 6" xfId="12977"/>
    <cellStyle name="Calculation 2 2 3 3 2 3 7" xfId="12978"/>
    <cellStyle name="Calculation 2 2 3 3 2 3 8" xfId="12979"/>
    <cellStyle name="Calculation 2 2 3 3 2 3 9" xfId="12980"/>
    <cellStyle name="Calculation 2 2 3 3 2 4" xfId="12981"/>
    <cellStyle name="Calculation 2 2 3 3 2 4 2" xfId="12982"/>
    <cellStyle name="Calculation 2 2 3 3 2 4 3" xfId="12983"/>
    <cellStyle name="Calculation 2 2 3 3 2 4 4" xfId="12984"/>
    <cellStyle name="Calculation 2 2 3 3 2 4 5" xfId="12985"/>
    <cellStyle name="Calculation 2 2 3 3 2 4 6" xfId="12986"/>
    <cellStyle name="Calculation 2 2 3 3 2 4 7" xfId="12987"/>
    <cellStyle name="Calculation 2 2 3 3 2 4 8" xfId="12988"/>
    <cellStyle name="Calculation 2 2 3 3 2 4 9" xfId="12989"/>
    <cellStyle name="Calculation 2 2 3 3 2 5" xfId="12990"/>
    <cellStyle name="Calculation 2 2 3 3 2 5 2" xfId="12991"/>
    <cellStyle name="Calculation 2 2 3 3 2 5 3" xfId="12992"/>
    <cellStyle name="Calculation 2 2 3 3 2 5 4" xfId="12993"/>
    <cellStyle name="Calculation 2 2 3 3 2 5 5" xfId="12994"/>
    <cellStyle name="Calculation 2 2 3 3 2 5 6" xfId="12995"/>
    <cellStyle name="Calculation 2 2 3 3 2 5 7" xfId="12996"/>
    <cellStyle name="Calculation 2 2 3 3 2 5 8" xfId="12997"/>
    <cellStyle name="Calculation 2 2 3 3 2 6" xfId="12998"/>
    <cellStyle name="Calculation 2 2 3 3 2 6 2" xfId="12999"/>
    <cellStyle name="Calculation 2 2 3 3 2 6 3" xfId="13000"/>
    <cellStyle name="Calculation 2 2 3 3 2 6 4" xfId="13001"/>
    <cellStyle name="Calculation 2 2 3 3 2 6 5" xfId="13002"/>
    <cellStyle name="Calculation 2 2 3 3 2 6 6" xfId="13003"/>
    <cellStyle name="Calculation 2 2 3 3 2 6 7" xfId="13004"/>
    <cellStyle name="Calculation 2 2 3 3 2 6 8" xfId="13005"/>
    <cellStyle name="Calculation 2 2 3 3 2 7" xfId="13006"/>
    <cellStyle name="Calculation 2 2 3 3 2 7 2" xfId="13007"/>
    <cellStyle name="Calculation 2 2 3 3 2 7 3" xfId="13008"/>
    <cellStyle name="Calculation 2 2 3 3 2 7 4" xfId="13009"/>
    <cellStyle name="Calculation 2 2 3 3 2 7 5" xfId="13010"/>
    <cellStyle name="Calculation 2 2 3 3 2 7 6" xfId="13011"/>
    <cellStyle name="Calculation 2 2 3 3 2 7 7" xfId="13012"/>
    <cellStyle name="Calculation 2 2 3 3 2 7 8" xfId="13013"/>
    <cellStyle name="Calculation 2 2 3 3 2 8" xfId="13014"/>
    <cellStyle name="Calculation 2 2 3 3 2 9" xfId="13015"/>
    <cellStyle name="Calculation 2 2 3 3 20" xfId="13016"/>
    <cellStyle name="Calculation 2 2 3 3 21" xfId="13017"/>
    <cellStyle name="Calculation 2 2 3 3 22" xfId="13018"/>
    <cellStyle name="Calculation 2 2 3 3 23" xfId="13019"/>
    <cellStyle name="Calculation 2 2 3 3 24" xfId="13020"/>
    <cellStyle name="Calculation 2 2 3 3 25" xfId="13021"/>
    <cellStyle name="Calculation 2 2 3 3 26" xfId="13022"/>
    <cellStyle name="Calculation 2 2 3 3 27" xfId="13023"/>
    <cellStyle name="Calculation 2 2 3 3 3" xfId="13024"/>
    <cellStyle name="Calculation 2 2 3 3 3 10" xfId="13025"/>
    <cellStyle name="Calculation 2 2 3 3 3 11" xfId="13026"/>
    <cellStyle name="Calculation 2 2 3 3 3 12" xfId="13027"/>
    <cellStyle name="Calculation 2 2 3 3 3 13" xfId="13028"/>
    <cellStyle name="Calculation 2 2 3 3 3 14" xfId="13029"/>
    <cellStyle name="Calculation 2 2 3 3 3 15" xfId="13030"/>
    <cellStyle name="Calculation 2 2 3 3 3 2" xfId="13031"/>
    <cellStyle name="Calculation 2 2 3 3 3 2 2" xfId="13032"/>
    <cellStyle name="Calculation 2 2 3 3 3 2 3" xfId="13033"/>
    <cellStyle name="Calculation 2 2 3 3 3 2 4" xfId="13034"/>
    <cellStyle name="Calculation 2 2 3 3 3 2 5" xfId="13035"/>
    <cellStyle name="Calculation 2 2 3 3 3 2 6" xfId="13036"/>
    <cellStyle name="Calculation 2 2 3 3 3 2 7" xfId="13037"/>
    <cellStyle name="Calculation 2 2 3 3 3 2 8" xfId="13038"/>
    <cellStyle name="Calculation 2 2 3 3 3 3" xfId="13039"/>
    <cellStyle name="Calculation 2 2 3 3 3 3 2" xfId="13040"/>
    <cellStyle name="Calculation 2 2 3 3 3 3 3" xfId="13041"/>
    <cellStyle name="Calculation 2 2 3 3 3 3 4" xfId="13042"/>
    <cellStyle name="Calculation 2 2 3 3 3 3 5" xfId="13043"/>
    <cellStyle name="Calculation 2 2 3 3 3 3 6" xfId="13044"/>
    <cellStyle name="Calculation 2 2 3 3 3 3 7" xfId="13045"/>
    <cellStyle name="Calculation 2 2 3 3 3 3 8" xfId="13046"/>
    <cellStyle name="Calculation 2 2 3 3 3 4" xfId="13047"/>
    <cellStyle name="Calculation 2 2 3 3 3 4 2" xfId="13048"/>
    <cellStyle name="Calculation 2 2 3 3 3 4 3" xfId="13049"/>
    <cellStyle name="Calculation 2 2 3 3 3 4 4" xfId="13050"/>
    <cellStyle name="Calculation 2 2 3 3 3 4 5" xfId="13051"/>
    <cellStyle name="Calculation 2 2 3 3 3 4 6" xfId="13052"/>
    <cellStyle name="Calculation 2 2 3 3 3 4 7" xfId="13053"/>
    <cellStyle name="Calculation 2 2 3 3 3 4 8" xfId="13054"/>
    <cellStyle name="Calculation 2 2 3 3 3 5" xfId="13055"/>
    <cellStyle name="Calculation 2 2 3 3 3 5 2" xfId="13056"/>
    <cellStyle name="Calculation 2 2 3 3 3 5 3" xfId="13057"/>
    <cellStyle name="Calculation 2 2 3 3 3 5 4" xfId="13058"/>
    <cellStyle name="Calculation 2 2 3 3 3 5 5" xfId="13059"/>
    <cellStyle name="Calculation 2 2 3 3 3 5 6" xfId="13060"/>
    <cellStyle name="Calculation 2 2 3 3 3 5 7" xfId="13061"/>
    <cellStyle name="Calculation 2 2 3 3 3 5 8" xfId="13062"/>
    <cellStyle name="Calculation 2 2 3 3 3 6" xfId="13063"/>
    <cellStyle name="Calculation 2 2 3 3 3 6 2" xfId="13064"/>
    <cellStyle name="Calculation 2 2 3 3 3 6 3" xfId="13065"/>
    <cellStyle name="Calculation 2 2 3 3 3 6 4" xfId="13066"/>
    <cellStyle name="Calculation 2 2 3 3 3 6 5" xfId="13067"/>
    <cellStyle name="Calculation 2 2 3 3 3 6 6" xfId="13068"/>
    <cellStyle name="Calculation 2 2 3 3 3 6 7" xfId="13069"/>
    <cellStyle name="Calculation 2 2 3 3 3 6 8" xfId="13070"/>
    <cellStyle name="Calculation 2 2 3 3 3 7" xfId="13071"/>
    <cellStyle name="Calculation 2 2 3 3 3 7 2" xfId="13072"/>
    <cellStyle name="Calculation 2 2 3 3 3 7 3" xfId="13073"/>
    <cellStyle name="Calculation 2 2 3 3 3 7 4" xfId="13074"/>
    <cellStyle name="Calculation 2 2 3 3 3 7 5" xfId="13075"/>
    <cellStyle name="Calculation 2 2 3 3 3 7 6" xfId="13076"/>
    <cellStyle name="Calculation 2 2 3 3 3 7 7" xfId="13077"/>
    <cellStyle name="Calculation 2 2 3 3 3 7 8" xfId="13078"/>
    <cellStyle name="Calculation 2 2 3 3 3 8" xfId="13079"/>
    <cellStyle name="Calculation 2 2 3 3 3 9" xfId="13080"/>
    <cellStyle name="Calculation 2 2 3 3 4" xfId="13081"/>
    <cellStyle name="Calculation 2 2 3 3 4 2" xfId="13082"/>
    <cellStyle name="Calculation 2 2 3 3 4 3" xfId="13083"/>
    <cellStyle name="Calculation 2 2 3 3 4 4" xfId="13084"/>
    <cellStyle name="Calculation 2 2 3 3 4 5" xfId="13085"/>
    <cellStyle name="Calculation 2 2 3 3 4 6" xfId="13086"/>
    <cellStyle name="Calculation 2 2 3 3 4 7" xfId="13087"/>
    <cellStyle name="Calculation 2 2 3 3 4 8" xfId="13088"/>
    <cellStyle name="Calculation 2 2 3 3 4 9" xfId="13089"/>
    <cellStyle name="Calculation 2 2 3 3 5" xfId="13090"/>
    <cellStyle name="Calculation 2 2 3 3 5 2" xfId="13091"/>
    <cellStyle name="Calculation 2 2 3 3 5 3" xfId="13092"/>
    <cellStyle name="Calculation 2 2 3 3 5 4" xfId="13093"/>
    <cellStyle name="Calculation 2 2 3 3 5 5" xfId="13094"/>
    <cellStyle name="Calculation 2 2 3 3 5 6" xfId="13095"/>
    <cellStyle name="Calculation 2 2 3 3 5 7" xfId="13096"/>
    <cellStyle name="Calculation 2 2 3 3 5 8" xfId="13097"/>
    <cellStyle name="Calculation 2 2 3 3 5 9" xfId="13098"/>
    <cellStyle name="Calculation 2 2 3 3 6" xfId="13099"/>
    <cellStyle name="Calculation 2 2 3 3 6 2" xfId="13100"/>
    <cellStyle name="Calculation 2 2 3 3 6 3" xfId="13101"/>
    <cellStyle name="Calculation 2 2 3 3 6 4" xfId="13102"/>
    <cellStyle name="Calculation 2 2 3 3 6 5" xfId="13103"/>
    <cellStyle name="Calculation 2 2 3 3 6 6" xfId="13104"/>
    <cellStyle name="Calculation 2 2 3 3 6 7" xfId="13105"/>
    <cellStyle name="Calculation 2 2 3 3 6 8" xfId="13106"/>
    <cellStyle name="Calculation 2 2 3 3 6 9" xfId="13107"/>
    <cellStyle name="Calculation 2 2 3 3 7" xfId="13108"/>
    <cellStyle name="Calculation 2 2 3 3 7 2" xfId="13109"/>
    <cellStyle name="Calculation 2 2 3 3 7 3" xfId="13110"/>
    <cellStyle name="Calculation 2 2 3 3 7 4" xfId="13111"/>
    <cellStyle name="Calculation 2 2 3 3 7 5" xfId="13112"/>
    <cellStyle name="Calculation 2 2 3 3 7 6" xfId="13113"/>
    <cellStyle name="Calculation 2 2 3 3 7 7" xfId="13114"/>
    <cellStyle name="Calculation 2 2 3 3 7 8" xfId="13115"/>
    <cellStyle name="Calculation 2 2 3 3 8" xfId="13116"/>
    <cellStyle name="Calculation 2 2 3 3 8 2" xfId="13117"/>
    <cellStyle name="Calculation 2 2 3 3 8 3" xfId="13118"/>
    <cellStyle name="Calculation 2 2 3 3 8 4" xfId="13119"/>
    <cellStyle name="Calculation 2 2 3 3 8 5" xfId="13120"/>
    <cellStyle name="Calculation 2 2 3 3 8 6" xfId="13121"/>
    <cellStyle name="Calculation 2 2 3 3 8 7" xfId="13122"/>
    <cellStyle name="Calculation 2 2 3 3 8 8" xfId="13123"/>
    <cellStyle name="Calculation 2 2 3 3 9" xfId="13124"/>
    <cellStyle name="Calculation 2 2 3 3 9 2" xfId="13125"/>
    <cellStyle name="Calculation 2 2 3 3 9 3" xfId="13126"/>
    <cellStyle name="Calculation 2 2 3 3 9 4" xfId="13127"/>
    <cellStyle name="Calculation 2 2 3 3 9 5" xfId="13128"/>
    <cellStyle name="Calculation 2 2 3 3 9 6" xfId="13129"/>
    <cellStyle name="Calculation 2 2 3 3 9 7" xfId="13130"/>
    <cellStyle name="Calculation 2 2 3 3 9 8" xfId="13131"/>
    <cellStyle name="Calculation 2 2 3 4" xfId="13132"/>
    <cellStyle name="Calculation 2 2 3 4 10" xfId="13133"/>
    <cellStyle name="Calculation 2 2 3 4 11" xfId="13134"/>
    <cellStyle name="Calculation 2 2 3 4 12" xfId="13135"/>
    <cellStyle name="Calculation 2 2 3 4 13" xfId="13136"/>
    <cellStyle name="Calculation 2 2 3 4 14" xfId="13137"/>
    <cellStyle name="Calculation 2 2 3 4 15" xfId="13138"/>
    <cellStyle name="Calculation 2 2 3 4 16" xfId="13139"/>
    <cellStyle name="Calculation 2 2 3 4 17" xfId="13140"/>
    <cellStyle name="Calculation 2 2 3 4 18" xfId="13141"/>
    <cellStyle name="Calculation 2 2 3 4 19" xfId="13142"/>
    <cellStyle name="Calculation 2 2 3 4 2" xfId="13143"/>
    <cellStyle name="Calculation 2 2 3 4 2 10" xfId="13144"/>
    <cellStyle name="Calculation 2 2 3 4 2 2" xfId="13145"/>
    <cellStyle name="Calculation 2 2 3 4 2 2 2" xfId="13146"/>
    <cellStyle name="Calculation 2 2 3 4 2 2 3" xfId="13147"/>
    <cellStyle name="Calculation 2 2 3 4 2 2 4" xfId="13148"/>
    <cellStyle name="Calculation 2 2 3 4 2 2 5" xfId="13149"/>
    <cellStyle name="Calculation 2 2 3 4 2 2 6" xfId="13150"/>
    <cellStyle name="Calculation 2 2 3 4 2 2 7" xfId="13151"/>
    <cellStyle name="Calculation 2 2 3 4 2 2 8" xfId="13152"/>
    <cellStyle name="Calculation 2 2 3 4 2 2 9" xfId="13153"/>
    <cellStyle name="Calculation 2 2 3 4 2 3" xfId="13154"/>
    <cellStyle name="Calculation 2 2 3 4 2 4" xfId="13155"/>
    <cellStyle name="Calculation 2 2 3 4 2 5" xfId="13156"/>
    <cellStyle name="Calculation 2 2 3 4 2 6" xfId="13157"/>
    <cellStyle name="Calculation 2 2 3 4 2 7" xfId="13158"/>
    <cellStyle name="Calculation 2 2 3 4 2 8" xfId="13159"/>
    <cellStyle name="Calculation 2 2 3 4 2 9" xfId="13160"/>
    <cellStyle name="Calculation 2 2 3 4 20" xfId="13161"/>
    <cellStyle name="Calculation 2 2 3 4 21" xfId="13162"/>
    <cellStyle name="Calculation 2 2 3 4 22" xfId="13163"/>
    <cellStyle name="Calculation 2 2 3 4 23" xfId="13164"/>
    <cellStyle name="Calculation 2 2 3 4 24" xfId="13165"/>
    <cellStyle name="Calculation 2 2 3 4 3" xfId="13166"/>
    <cellStyle name="Calculation 2 2 3 4 3 2" xfId="13167"/>
    <cellStyle name="Calculation 2 2 3 4 3 3" xfId="13168"/>
    <cellStyle name="Calculation 2 2 3 4 3 4" xfId="13169"/>
    <cellStyle name="Calculation 2 2 3 4 3 5" xfId="13170"/>
    <cellStyle name="Calculation 2 2 3 4 3 6" xfId="13171"/>
    <cellStyle name="Calculation 2 2 3 4 3 7" xfId="13172"/>
    <cellStyle name="Calculation 2 2 3 4 3 8" xfId="13173"/>
    <cellStyle name="Calculation 2 2 3 4 3 9" xfId="13174"/>
    <cellStyle name="Calculation 2 2 3 4 4" xfId="13175"/>
    <cellStyle name="Calculation 2 2 3 4 4 2" xfId="13176"/>
    <cellStyle name="Calculation 2 2 3 4 4 3" xfId="13177"/>
    <cellStyle name="Calculation 2 2 3 4 4 4" xfId="13178"/>
    <cellStyle name="Calculation 2 2 3 4 4 5" xfId="13179"/>
    <cellStyle name="Calculation 2 2 3 4 4 6" xfId="13180"/>
    <cellStyle name="Calculation 2 2 3 4 4 7" xfId="13181"/>
    <cellStyle name="Calculation 2 2 3 4 4 8" xfId="13182"/>
    <cellStyle name="Calculation 2 2 3 4 4 9" xfId="13183"/>
    <cellStyle name="Calculation 2 2 3 4 5" xfId="13184"/>
    <cellStyle name="Calculation 2 2 3 4 5 2" xfId="13185"/>
    <cellStyle name="Calculation 2 2 3 4 5 3" xfId="13186"/>
    <cellStyle name="Calculation 2 2 3 4 5 4" xfId="13187"/>
    <cellStyle name="Calculation 2 2 3 4 5 5" xfId="13188"/>
    <cellStyle name="Calculation 2 2 3 4 5 6" xfId="13189"/>
    <cellStyle name="Calculation 2 2 3 4 5 7" xfId="13190"/>
    <cellStyle name="Calculation 2 2 3 4 5 8" xfId="13191"/>
    <cellStyle name="Calculation 2 2 3 4 6" xfId="13192"/>
    <cellStyle name="Calculation 2 2 3 4 6 2" xfId="13193"/>
    <cellStyle name="Calculation 2 2 3 4 6 3" xfId="13194"/>
    <cellStyle name="Calculation 2 2 3 4 6 4" xfId="13195"/>
    <cellStyle name="Calculation 2 2 3 4 6 5" xfId="13196"/>
    <cellStyle name="Calculation 2 2 3 4 6 6" xfId="13197"/>
    <cellStyle name="Calculation 2 2 3 4 6 7" xfId="13198"/>
    <cellStyle name="Calculation 2 2 3 4 6 8" xfId="13199"/>
    <cellStyle name="Calculation 2 2 3 4 7" xfId="13200"/>
    <cellStyle name="Calculation 2 2 3 4 7 2" xfId="13201"/>
    <cellStyle name="Calculation 2 2 3 4 7 3" xfId="13202"/>
    <cellStyle name="Calculation 2 2 3 4 7 4" xfId="13203"/>
    <cellStyle name="Calculation 2 2 3 4 7 5" xfId="13204"/>
    <cellStyle name="Calculation 2 2 3 4 7 6" xfId="13205"/>
    <cellStyle name="Calculation 2 2 3 4 7 7" xfId="13206"/>
    <cellStyle name="Calculation 2 2 3 4 7 8" xfId="13207"/>
    <cellStyle name="Calculation 2 2 3 4 8" xfId="13208"/>
    <cellStyle name="Calculation 2 2 3 4 9" xfId="13209"/>
    <cellStyle name="Calculation 2 2 3 5" xfId="13210"/>
    <cellStyle name="Calculation 2 2 3 5 10" xfId="13211"/>
    <cellStyle name="Calculation 2 2 3 5 11" xfId="13212"/>
    <cellStyle name="Calculation 2 2 3 5 12" xfId="13213"/>
    <cellStyle name="Calculation 2 2 3 5 13" xfId="13214"/>
    <cellStyle name="Calculation 2 2 3 5 14" xfId="13215"/>
    <cellStyle name="Calculation 2 2 3 5 15" xfId="13216"/>
    <cellStyle name="Calculation 2 2 3 5 16" xfId="13217"/>
    <cellStyle name="Calculation 2 2 3 5 17" xfId="13218"/>
    <cellStyle name="Calculation 2 2 3 5 18" xfId="13219"/>
    <cellStyle name="Calculation 2 2 3 5 2" xfId="13220"/>
    <cellStyle name="Calculation 2 2 3 5 2 10" xfId="13221"/>
    <cellStyle name="Calculation 2 2 3 5 2 2" xfId="13222"/>
    <cellStyle name="Calculation 2 2 3 5 2 2 2" xfId="13223"/>
    <cellStyle name="Calculation 2 2 3 5 2 2 3" xfId="13224"/>
    <cellStyle name="Calculation 2 2 3 5 2 2 4" xfId="13225"/>
    <cellStyle name="Calculation 2 2 3 5 2 2 5" xfId="13226"/>
    <cellStyle name="Calculation 2 2 3 5 2 2 6" xfId="13227"/>
    <cellStyle name="Calculation 2 2 3 5 2 2 7" xfId="13228"/>
    <cellStyle name="Calculation 2 2 3 5 2 2 8" xfId="13229"/>
    <cellStyle name="Calculation 2 2 3 5 2 2 9" xfId="13230"/>
    <cellStyle name="Calculation 2 2 3 5 2 3" xfId="13231"/>
    <cellStyle name="Calculation 2 2 3 5 2 4" xfId="13232"/>
    <cellStyle name="Calculation 2 2 3 5 2 5" xfId="13233"/>
    <cellStyle name="Calculation 2 2 3 5 2 6" xfId="13234"/>
    <cellStyle name="Calculation 2 2 3 5 2 7" xfId="13235"/>
    <cellStyle name="Calculation 2 2 3 5 2 8" xfId="13236"/>
    <cellStyle name="Calculation 2 2 3 5 2 9" xfId="13237"/>
    <cellStyle name="Calculation 2 2 3 5 3" xfId="13238"/>
    <cellStyle name="Calculation 2 2 3 5 3 2" xfId="13239"/>
    <cellStyle name="Calculation 2 2 3 5 3 3" xfId="13240"/>
    <cellStyle name="Calculation 2 2 3 5 3 4" xfId="13241"/>
    <cellStyle name="Calculation 2 2 3 5 3 5" xfId="13242"/>
    <cellStyle name="Calculation 2 2 3 5 3 6" xfId="13243"/>
    <cellStyle name="Calculation 2 2 3 5 3 7" xfId="13244"/>
    <cellStyle name="Calculation 2 2 3 5 3 8" xfId="13245"/>
    <cellStyle name="Calculation 2 2 3 5 4" xfId="13246"/>
    <cellStyle name="Calculation 2 2 3 5 4 2" xfId="13247"/>
    <cellStyle name="Calculation 2 2 3 5 4 3" xfId="13248"/>
    <cellStyle name="Calculation 2 2 3 5 4 4" xfId="13249"/>
    <cellStyle name="Calculation 2 2 3 5 4 5" xfId="13250"/>
    <cellStyle name="Calculation 2 2 3 5 4 6" xfId="13251"/>
    <cellStyle name="Calculation 2 2 3 5 4 7" xfId="13252"/>
    <cellStyle name="Calculation 2 2 3 5 4 8" xfId="13253"/>
    <cellStyle name="Calculation 2 2 3 5 4 9" xfId="13254"/>
    <cellStyle name="Calculation 2 2 3 5 5" xfId="13255"/>
    <cellStyle name="Calculation 2 2 3 5 6" xfId="13256"/>
    <cellStyle name="Calculation 2 2 3 5 7" xfId="13257"/>
    <cellStyle name="Calculation 2 2 3 5 8" xfId="13258"/>
    <cellStyle name="Calculation 2 2 3 5 9" xfId="13259"/>
    <cellStyle name="Calculation 2 2 3 6" xfId="13260"/>
    <cellStyle name="Calculation 2 2 3 6 10" xfId="13261"/>
    <cellStyle name="Calculation 2 2 3 6 11" xfId="13262"/>
    <cellStyle name="Calculation 2 2 3 6 12" xfId="13263"/>
    <cellStyle name="Calculation 2 2 3 6 13" xfId="13264"/>
    <cellStyle name="Calculation 2 2 3 6 14" xfId="13265"/>
    <cellStyle name="Calculation 2 2 3 6 15" xfId="13266"/>
    <cellStyle name="Calculation 2 2 3 6 16" xfId="13267"/>
    <cellStyle name="Calculation 2 2 3 6 17" xfId="13268"/>
    <cellStyle name="Calculation 2 2 3 6 18" xfId="13269"/>
    <cellStyle name="Calculation 2 2 3 6 2" xfId="13270"/>
    <cellStyle name="Calculation 2 2 3 6 2 2" xfId="13271"/>
    <cellStyle name="Calculation 2 2 3 6 2 3" xfId="13272"/>
    <cellStyle name="Calculation 2 2 3 6 2 4" xfId="13273"/>
    <cellStyle name="Calculation 2 2 3 6 2 5" xfId="13274"/>
    <cellStyle name="Calculation 2 2 3 6 2 6" xfId="13275"/>
    <cellStyle name="Calculation 2 2 3 6 2 7" xfId="13276"/>
    <cellStyle name="Calculation 2 2 3 6 2 8" xfId="13277"/>
    <cellStyle name="Calculation 2 2 3 6 2 9" xfId="13278"/>
    <cellStyle name="Calculation 2 2 3 6 3" xfId="13279"/>
    <cellStyle name="Calculation 2 2 3 6 4" xfId="13280"/>
    <cellStyle name="Calculation 2 2 3 6 5" xfId="13281"/>
    <cellStyle name="Calculation 2 2 3 6 6" xfId="13282"/>
    <cellStyle name="Calculation 2 2 3 6 7" xfId="13283"/>
    <cellStyle name="Calculation 2 2 3 6 8" xfId="13284"/>
    <cellStyle name="Calculation 2 2 3 6 9" xfId="13285"/>
    <cellStyle name="Calculation 2 2 3 7" xfId="13286"/>
    <cellStyle name="Calculation 2 2 3 7 10" xfId="13287"/>
    <cellStyle name="Calculation 2 2 3 7 11" xfId="13288"/>
    <cellStyle name="Calculation 2 2 3 7 12" xfId="13289"/>
    <cellStyle name="Calculation 2 2 3 7 13" xfId="13290"/>
    <cellStyle name="Calculation 2 2 3 7 14" xfId="13291"/>
    <cellStyle name="Calculation 2 2 3 7 15" xfId="13292"/>
    <cellStyle name="Calculation 2 2 3 7 16" xfId="13293"/>
    <cellStyle name="Calculation 2 2 3 7 17" xfId="13294"/>
    <cellStyle name="Calculation 2 2 3 7 18" xfId="13295"/>
    <cellStyle name="Calculation 2 2 3 7 2" xfId="13296"/>
    <cellStyle name="Calculation 2 2 3 7 3" xfId="13297"/>
    <cellStyle name="Calculation 2 2 3 7 4" xfId="13298"/>
    <cellStyle name="Calculation 2 2 3 7 5" xfId="13299"/>
    <cellStyle name="Calculation 2 2 3 7 6" xfId="13300"/>
    <cellStyle name="Calculation 2 2 3 7 7" xfId="13301"/>
    <cellStyle name="Calculation 2 2 3 7 8" xfId="13302"/>
    <cellStyle name="Calculation 2 2 3 7 9" xfId="13303"/>
    <cellStyle name="Calculation 2 2 3 8" xfId="13304"/>
    <cellStyle name="Calculation 2 2 3 8 2" xfId="13305"/>
    <cellStyle name="Calculation 2 2 3 8 3" xfId="13306"/>
    <cellStyle name="Calculation 2 2 3 8 4" xfId="13307"/>
    <cellStyle name="Calculation 2 2 3 8 5" xfId="13308"/>
    <cellStyle name="Calculation 2 2 3 8 6" xfId="13309"/>
    <cellStyle name="Calculation 2 2 3 8 7" xfId="13310"/>
    <cellStyle name="Calculation 2 2 3 8 8" xfId="13311"/>
    <cellStyle name="Calculation 2 2 3 8 9" xfId="13312"/>
    <cellStyle name="Calculation 2 2 3 9" xfId="13313"/>
    <cellStyle name="Calculation 2 2 3 9 2" xfId="13314"/>
    <cellStyle name="Calculation 2 2 3 9 3" xfId="13315"/>
    <cellStyle name="Calculation 2 2 3 9 4" xfId="13316"/>
    <cellStyle name="Calculation 2 2 3 9 5" xfId="13317"/>
    <cellStyle name="Calculation 2 2 3 9 6" xfId="13318"/>
    <cellStyle name="Calculation 2 2 3 9 7" xfId="13319"/>
    <cellStyle name="Calculation 2 2 3 9 8" xfId="13320"/>
    <cellStyle name="Calculation 2 2 3 9 9" xfId="13321"/>
    <cellStyle name="Calculation 2 2 4" xfId="9796"/>
    <cellStyle name="Calculation 2 2 4 10" xfId="13322"/>
    <cellStyle name="Calculation 2 2 4 11" xfId="13323"/>
    <cellStyle name="Calculation 2 2 4 12" xfId="13324"/>
    <cellStyle name="Calculation 2 2 4 13" xfId="13325"/>
    <cellStyle name="Calculation 2 2 4 14" xfId="13326"/>
    <cellStyle name="Calculation 2 2 4 15" xfId="13327"/>
    <cellStyle name="Calculation 2 2 4 16" xfId="13328"/>
    <cellStyle name="Calculation 2 2 4 17" xfId="13329"/>
    <cellStyle name="Calculation 2 2 4 18" xfId="13330"/>
    <cellStyle name="Calculation 2 2 4 19" xfId="13331"/>
    <cellStyle name="Calculation 2 2 4 2" xfId="13332"/>
    <cellStyle name="Calculation 2 2 4 2 10" xfId="13333"/>
    <cellStyle name="Calculation 2 2 4 2 11" xfId="13334"/>
    <cellStyle name="Calculation 2 2 4 2 12" xfId="13335"/>
    <cellStyle name="Calculation 2 2 4 2 13" xfId="13336"/>
    <cellStyle name="Calculation 2 2 4 2 14" xfId="13337"/>
    <cellStyle name="Calculation 2 2 4 2 15" xfId="13338"/>
    <cellStyle name="Calculation 2 2 4 2 16" xfId="13339"/>
    <cellStyle name="Calculation 2 2 4 2 17" xfId="13340"/>
    <cellStyle name="Calculation 2 2 4 2 18" xfId="13341"/>
    <cellStyle name="Calculation 2 2 4 2 19" xfId="13342"/>
    <cellStyle name="Calculation 2 2 4 2 2" xfId="13343"/>
    <cellStyle name="Calculation 2 2 4 2 2 10" xfId="13344"/>
    <cellStyle name="Calculation 2 2 4 2 2 11" xfId="13345"/>
    <cellStyle name="Calculation 2 2 4 2 2 12" xfId="13346"/>
    <cellStyle name="Calculation 2 2 4 2 2 13" xfId="13347"/>
    <cellStyle name="Calculation 2 2 4 2 2 14" xfId="13348"/>
    <cellStyle name="Calculation 2 2 4 2 2 15" xfId="13349"/>
    <cellStyle name="Calculation 2 2 4 2 2 2" xfId="13350"/>
    <cellStyle name="Calculation 2 2 4 2 2 2 2" xfId="13351"/>
    <cellStyle name="Calculation 2 2 4 2 2 2 3" xfId="13352"/>
    <cellStyle name="Calculation 2 2 4 2 2 2 4" xfId="13353"/>
    <cellStyle name="Calculation 2 2 4 2 2 2 5" xfId="13354"/>
    <cellStyle name="Calculation 2 2 4 2 2 2 6" xfId="13355"/>
    <cellStyle name="Calculation 2 2 4 2 2 2 7" xfId="13356"/>
    <cellStyle name="Calculation 2 2 4 2 2 2 8" xfId="13357"/>
    <cellStyle name="Calculation 2 2 4 2 2 2 9" xfId="13358"/>
    <cellStyle name="Calculation 2 2 4 2 2 3" xfId="13359"/>
    <cellStyle name="Calculation 2 2 4 2 2 3 2" xfId="13360"/>
    <cellStyle name="Calculation 2 2 4 2 2 3 3" xfId="13361"/>
    <cellStyle name="Calculation 2 2 4 2 2 3 4" xfId="13362"/>
    <cellStyle name="Calculation 2 2 4 2 2 3 5" xfId="13363"/>
    <cellStyle name="Calculation 2 2 4 2 2 3 6" xfId="13364"/>
    <cellStyle name="Calculation 2 2 4 2 2 3 7" xfId="13365"/>
    <cellStyle name="Calculation 2 2 4 2 2 3 8" xfId="13366"/>
    <cellStyle name="Calculation 2 2 4 2 2 4" xfId="13367"/>
    <cellStyle name="Calculation 2 2 4 2 2 4 2" xfId="13368"/>
    <cellStyle name="Calculation 2 2 4 2 2 4 3" xfId="13369"/>
    <cellStyle name="Calculation 2 2 4 2 2 4 4" xfId="13370"/>
    <cellStyle name="Calculation 2 2 4 2 2 4 5" xfId="13371"/>
    <cellStyle name="Calculation 2 2 4 2 2 4 6" xfId="13372"/>
    <cellStyle name="Calculation 2 2 4 2 2 4 7" xfId="13373"/>
    <cellStyle name="Calculation 2 2 4 2 2 4 8" xfId="13374"/>
    <cellStyle name="Calculation 2 2 4 2 2 5" xfId="13375"/>
    <cellStyle name="Calculation 2 2 4 2 2 5 2" xfId="13376"/>
    <cellStyle name="Calculation 2 2 4 2 2 5 3" xfId="13377"/>
    <cellStyle name="Calculation 2 2 4 2 2 5 4" xfId="13378"/>
    <cellStyle name="Calculation 2 2 4 2 2 5 5" xfId="13379"/>
    <cellStyle name="Calculation 2 2 4 2 2 5 6" xfId="13380"/>
    <cellStyle name="Calculation 2 2 4 2 2 5 7" xfId="13381"/>
    <cellStyle name="Calculation 2 2 4 2 2 5 8" xfId="13382"/>
    <cellStyle name="Calculation 2 2 4 2 2 6" xfId="13383"/>
    <cellStyle name="Calculation 2 2 4 2 2 6 2" xfId="13384"/>
    <cellStyle name="Calculation 2 2 4 2 2 6 3" xfId="13385"/>
    <cellStyle name="Calculation 2 2 4 2 2 6 4" xfId="13386"/>
    <cellStyle name="Calculation 2 2 4 2 2 6 5" xfId="13387"/>
    <cellStyle name="Calculation 2 2 4 2 2 6 6" xfId="13388"/>
    <cellStyle name="Calculation 2 2 4 2 2 6 7" xfId="13389"/>
    <cellStyle name="Calculation 2 2 4 2 2 6 8" xfId="13390"/>
    <cellStyle name="Calculation 2 2 4 2 2 7" xfId="13391"/>
    <cellStyle name="Calculation 2 2 4 2 2 7 2" xfId="13392"/>
    <cellStyle name="Calculation 2 2 4 2 2 7 3" xfId="13393"/>
    <cellStyle name="Calculation 2 2 4 2 2 7 4" xfId="13394"/>
    <cellStyle name="Calculation 2 2 4 2 2 7 5" xfId="13395"/>
    <cellStyle name="Calculation 2 2 4 2 2 7 6" xfId="13396"/>
    <cellStyle name="Calculation 2 2 4 2 2 7 7" xfId="13397"/>
    <cellStyle name="Calculation 2 2 4 2 2 7 8" xfId="13398"/>
    <cellStyle name="Calculation 2 2 4 2 2 8" xfId="13399"/>
    <cellStyle name="Calculation 2 2 4 2 2 9" xfId="13400"/>
    <cellStyle name="Calculation 2 2 4 2 20" xfId="13401"/>
    <cellStyle name="Calculation 2 2 4 2 21" xfId="13402"/>
    <cellStyle name="Calculation 2 2 4 2 22" xfId="13403"/>
    <cellStyle name="Calculation 2 2 4 2 23" xfId="13404"/>
    <cellStyle name="Calculation 2 2 4 2 24" xfId="13405"/>
    <cellStyle name="Calculation 2 2 4 2 25" xfId="13406"/>
    <cellStyle name="Calculation 2 2 4 2 26" xfId="13407"/>
    <cellStyle name="Calculation 2 2 4 2 27" xfId="13408"/>
    <cellStyle name="Calculation 2 2 4 2 3" xfId="13409"/>
    <cellStyle name="Calculation 2 2 4 2 3 10" xfId="13410"/>
    <cellStyle name="Calculation 2 2 4 2 3 11" xfId="13411"/>
    <cellStyle name="Calculation 2 2 4 2 3 12" xfId="13412"/>
    <cellStyle name="Calculation 2 2 4 2 3 13" xfId="13413"/>
    <cellStyle name="Calculation 2 2 4 2 3 14" xfId="13414"/>
    <cellStyle name="Calculation 2 2 4 2 3 15" xfId="13415"/>
    <cellStyle name="Calculation 2 2 4 2 3 2" xfId="13416"/>
    <cellStyle name="Calculation 2 2 4 2 3 2 2" xfId="13417"/>
    <cellStyle name="Calculation 2 2 4 2 3 2 3" xfId="13418"/>
    <cellStyle name="Calculation 2 2 4 2 3 2 4" xfId="13419"/>
    <cellStyle name="Calculation 2 2 4 2 3 2 5" xfId="13420"/>
    <cellStyle name="Calculation 2 2 4 2 3 2 6" xfId="13421"/>
    <cellStyle name="Calculation 2 2 4 2 3 2 7" xfId="13422"/>
    <cellStyle name="Calculation 2 2 4 2 3 2 8" xfId="13423"/>
    <cellStyle name="Calculation 2 2 4 2 3 3" xfId="13424"/>
    <cellStyle name="Calculation 2 2 4 2 3 3 2" xfId="13425"/>
    <cellStyle name="Calculation 2 2 4 2 3 3 3" xfId="13426"/>
    <cellStyle name="Calculation 2 2 4 2 3 3 4" xfId="13427"/>
    <cellStyle name="Calculation 2 2 4 2 3 3 5" xfId="13428"/>
    <cellStyle name="Calculation 2 2 4 2 3 3 6" xfId="13429"/>
    <cellStyle name="Calculation 2 2 4 2 3 3 7" xfId="13430"/>
    <cellStyle name="Calculation 2 2 4 2 3 3 8" xfId="13431"/>
    <cellStyle name="Calculation 2 2 4 2 3 4" xfId="13432"/>
    <cellStyle name="Calculation 2 2 4 2 3 4 2" xfId="13433"/>
    <cellStyle name="Calculation 2 2 4 2 3 4 3" xfId="13434"/>
    <cellStyle name="Calculation 2 2 4 2 3 4 4" xfId="13435"/>
    <cellStyle name="Calculation 2 2 4 2 3 4 5" xfId="13436"/>
    <cellStyle name="Calculation 2 2 4 2 3 4 6" xfId="13437"/>
    <cellStyle name="Calculation 2 2 4 2 3 4 7" xfId="13438"/>
    <cellStyle name="Calculation 2 2 4 2 3 4 8" xfId="13439"/>
    <cellStyle name="Calculation 2 2 4 2 3 5" xfId="13440"/>
    <cellStyle name="Calculation 2 2 4 2 3 5 2" xfId="13441"/>
    <cellStyle name="Calculation 2 2 4 2 3 5 3" xfId="13442"/>
    <cellStyle name="Calculation 2 2 4 2 3 5 4" xfId="13443"/>
    <cellStyle name="Calculation 2 2 4 2 3 5 5" xfId="13444"/>
    <cellStyle name="Calculation 2 2 4 2 3 5 6" xfId="13445"/>
    <cellStyle name="Calculation 2 2 4 2 3 5 7" xfId="13446"/>
    <cellStyle name="Calculation 2 2 4 2 3 5 8" xfId="13447"/>
    <cellStyle name="Calculation 2 2 4 2 3 6" xfId="13448"/>
    <cellStyle name="Calculation 2 2 4 2 3 6 2" xfId="13449"/>
    <cellStyle name="Calculation 2 2 4 2 3 6 3" xfId="13450"/>
    <cellStyle name="Calculation 2 2 4 2 3 6 4" xfId="13451"/>
    <cellStyle name="Calculation 2 2 4 2 3 6 5" xfId="13452"/>
    <cellStyle name="Calculation 2 2 4 2 3 6 6" xfId="13453"/>
    <cellStyle name="Calculation 2 2 4 2 3 6 7" xfId="13454"/>
    <cellStyle name="Calculation 2 2 4 2 3 6 8" xfId="13455"/>
    <cellStyle name="Calculation 2 2 4 2 3 7" xfId="13456"/>
    <cellStyle name="Calculation 2 2 4 2 3 7 2" xfId="13457"/>
    <cellStyle name="Calculation 2 2 4 2 3 7 3" xfId="13458"/>
    <cellStyle name="Calculation 2 2 4 2 3 7 4" xfId="13459"/>
    <cellStyle name="Calculation 2 2 4 2 3 7 5" xfId="13460"/>
    <cellStyle name="Calculation 2 2 4 2 3 7 6" xfId="13461"/>
    <cellStyle name="Calculation 2 2 4 2 3 7 7" xfId="13462"/>
    <cellStyle name="Calculation 2 2 4 2 3 7 8" xfId="13463"/>
    <cellStyle name="Calculation 2 2 4 2 3 8" xfId="13464"/>
    <cellStyle name="Calculation 2 2 4 2 3 9" xfId="13465"/>
    <cellStyle name="Calculation 2 2 4 2 4" xfId="13466"/>
    <cellStyle name="Calculation 2 2 4 2 4 2" xfId="13467"/>
    <cellStyle name="Calculation 2 2 4 2 4 3" xfId="13468"/>
    <cellStyle name="Calculation 2 2 4 2 4 4" xfId="13469"/>
    <cellStyle name="Calculation 2 2 4 2 4 5" xfId="13470"/>
    <cellStyle name="Calculation 2 2 4 2 4 6" xfId="13471"/>
    <cellStyle name="Calculation 2 2 4 2 4 7" xfId="13472"/>
    <cellStyle name="Calculation 2 2 4 2 4 8" xfId="13473"/>
    <cellStyle name="Calculation 2 2 4 2 4 9" xfId="13474"/>
    <cellStyle name="Calculation 2 2 4 2 5" xfId="13475"/>
    <cellStyle name="Calculation 2 2 4 2 5 2" xfId="13476"/>
    <cellStyle name="Calculation 2 2 4 2 5 3" xfId="13477"/>
    <cellStyle name="Calculation 2 2 4 2 5 4" xfId="13478"/>
    <cellStyle name="Calculation 2 2 4 2 5 5" xfId="13479"/>
    <cellStyle name="Calculation 2 2 4 2 5 6" xfId="13480"/>
    <cellStyle name="Calculation 2 2 4 2 5 7" xfId="13481"/>
    <cellStyle name="Calculation 2 2 4 2 5 8" xfId="13482"/>
    <cellStyle name="Calculation 2 2 4 2 6" xfId="13483"/>
    <cellStyle name="Calculation 2 2 4 2 6 2" xfId="13484"/>
    <cellStyle name="Calculation 2 2 4 2 6 3" xfId="13485"/>
    <cellStyle name="Calculation 2 2 4 2 6 4" xfId="13486"/>
    <cellStyle name="Calculation 2 2 4 2 6 5" xfId="13487"/>
    <cellStyle name="Calculation 2 2 4 2 6 6" xfId="13488"/>
    <cellStyle name="Calculation 2 2 4 2 6 7" xfId="13489"/>
    <cellStyle name="Calculation 2 2 4 2 6 8" xfId="13490"/>
    <cellStyle name="Calculation 2 2 4 2 7" xfId="13491"/>
    <cellStyle name="Calculation 2 2 4 2 7 2" xfId="13492"/>
    <cellStyle name="Calculation 2 2 4 2 7 3" xfId="13493"/>
    <cellStyle name="Calculation 2 2 4 2 7 4" xfId="13494"/>
    <cellStyle name="Calculation 2 2 4 2 7 5" xfId="13495"/>
    <cellStyle name="Calculation 2 2 4 2 7 6" xfId="13496"/>
    <cellStyle name="Calculation 2 2 4 2 7 7" xfId="13497"/>
    <cellStyle name="Calculation 2 2 4 2 7 8" xfId="13498"/>
    <cellStyle name="Calculation 2 2 4 2 8" xfId="13499"/>
    <cellStyle name="Calculation 2 2 4 2 8 2" xfId="13500"/>
    <cellStyle name="Calculation 2 2 4 2 8 3" xfId="13501"/>
    <cellStyle name="Calculation 2 2 4 2 8 4" xfId="13502"/>
    <cellStyle name="Calculation 2 2 4 2 8 5" xfId="13503"/>
    <cellStyle name="Calculation 2 2 4 2 8 6" xfId="13504"/>
    <cellStyle name="Calculation 2 2 4 2 8 7" xfId="13505"/>
    <cellStyle name="Calculation 2 2 4 2 8 8" xfId="13506"/>
    <cellStyle name="Calculation 2 2 4 2 9" xfId="13507"/>
    <cellStyle name="Calculation 2 2 4 2 9 2" xfId="13508"/>
    <cellStyle name="Calculation 2 2 4 2 9 3" xfId="13509"/>
    <cellStyle name="Calculation 2 2 4 2 9 4" xfId="13510"/>
    <cellStyle name="Calculation 2 2 4 2 9 5" xfId="13511"/>
    <cellStyle name="Calculation 2 2 4 2 9 6" xfId="13512"/>
    <cellStyle name="Calculation 2 2 4 2 9 7" xfId="13513"/>
    <cellStyle name="Calculation 2 2 4 2 9 8" xfId="13514"/>
    <cellStyle name="Calculation 2 2 4 20" xfId="13515"/>
    <cellStyle name="Calculation 2 2 4 21" xfId="13516"/>
    <cellStyle name="Calculation 2 2 4 22" xfId="13517"/>
    <cellStyle name="Calculation 2 2 4 23" xfId="13518"/>
    <cellStyle name="Calculation 2 2 4 24" xfId="13519"/>
    <cellStyle name="Calculation 2 2 4 3" xfId="13520"/>
    <cellStyle name="Calculation 2 2 4 3 10" xfId="13521"/>
    <cellStyle name="Calculation 2 2 4 3 11" xfId="13522"/>
    <cellStyle name="Calculation 2 2 4 3 12" xfId="13523"/>
    <cellStyle name="Calculation 2 2 4 3 13" xfId="13524"/>
    <cellStyle name="Calculation 2 2 4 3 14" xfId="13525"/>
    <cellStyle name="Calculation 2 2 4 3 15" xfId="13526"/>
    <cellStyle name="Calculation 2 2 4 3 16" xfId="13527"/>
    <cellStyle name="Calculation 2 2 4 3 17" xfId="13528"/>
    <cellStyle name="Calculation 2 2 4 3 18" xfId="13529"/>
    <cellStyle name="Calculation 2 2 4 3 19" xfId="13530"/>
    <cellStyle name="Calculation 2 2 4 3 2" xfId="13531"/>
    <cellStyle name="Calculation 2 2 4 3 2 10" xfId="13532"/>
    <cellStyle name="Calculation 2 2 4 3 2 2" xfId="13533"/>
    <cellStyle name="Calculation 2 2 4 3 2 2 2" xfId="13534"/>
    <cellStyle name="Calculation 2 2 4 3 2 2 3" xfId="13535"/>
    <cellStyle name="Calculation 2 2 4 3 2 2 4" xfId="13536"/>
    <cellStyle name="Calculation 2 2 4 3 2 2 5" xfId="13537"/>
    <cellStyle name="Calculation 2 2 4 3 2 2 6" xfId="13538"/>
    <cellStyle name="Calculation 2 2 4 3 2 2 7" xfId="13539"/>
    <cellStyle name="Calculation 2 2 4 3 2 2 8" xfId="13540"/>
    <cellStyle name="Calculation 2 2 4 3 2 2 9" xfId="13541"/>
    <cellStyle name="Calculation 2 2 4 3 2 3" xfId="13542"/>
    <cellStyle name="Calculation 2 2 4 3 2 4" xfId="13543"/>
    <cellStyle name="Calculation 2 2 4 3 2 5" xfId="13544"/>
    <cellStyle name="Calculation 2 2 4 3 2 6" xfId="13545"/>
    <cellStyle name="Calculation 2 2 4 3 2 7" xfId="13546"/>
    <cellStyle name="Calculation 2 2 4 3 2 8" xfId="13547"/>
    <cellStyle name="Calculation 2 2 4 3 2 9" xfId="13548"/>
    <cellStyle name="Calculation 2 2 4 3 20" xfId="13549"/>
    <cellStyle name="Calculation 2 2 4 3 21" xfId="13550"/>
    <cellStyle name="Calculation 2 2 4 3 22" xfId="13551"/>
    <cellStyle name="Calculation 2 2 4 3 23" xfId="13552"/>
    <cellStyle name="Calculation 2 2 4 3 24" xfId="13553"/>
    <cellStyle name="Calculation 2 2 4 3 3" xfId="13554"/>
    <cellStyle name="Calculation 2 2 4 3 3 2" xfId="13555"/>
    <cellStyle name="Calculation 2 2 4 3 3 3" xfId="13556"/>
    <cellStyle name="Calculation 2 2 4 3 3 4" xfId="13557"/>
    <cellStyle name="Calculation 2 2 4 3 3 5" xfId="13558"/>
    <cellStyle name="Calculation 2 2 4 3 3 6" xfId="13559"/>
    <cellStyle name="Calculation 2 2 4 3 3 7" xfId="13560"/>
    <cellStyle name="Calculation 2 2 4 3 3 8" xfId="13561"/>
    <cellStyle name="Calculation 2 2 4 3 4" xfId="13562"/>
    <cellStyle name="Calculation 2 2 4 3 4 2" xfId="13563"/>
    <cellStyle name="Calculation 2 2 4 3 4 3" xfId="13564"/>
    <cellStyle name="Calculation 2 2 4 3 4 4" xfId="13565"/>
    <cellStyle name="Calculation 2 2 4 3 4 5" xfId="13566"/>
    <cellStyle name="Calculation 2 2 4 3 4 6" xfId="13567"/>
    <cellStyle name="Calculation 2 2 4 3 4 7" xfId="13568"/>
    <cellStyle name="Calculation 2 2 4 3 4 8" xfId="13569"/>
    <cellStyle name="Calculation 2 2 4 3 4 9" xfId="13570"/>
    <cellStyle name="Calculation 2 2 4 3 5" xfId="13571"/>
    <cellStyle name="Calculation 2 2 4 3 5 2" xfId="13572"/>
    <cellStyle name="Calculation 2 2 4 3 5 3" xfId="13573"/>
    <cellStyle name="Calculation 2 2 4 3 5 4" xfId="13574"/>
    <cellStyle name="Calculation 2 2 4 3 5 5" xfId="13575"/>
    <cellStyle name="Calculation 2 2 4 3 5 6" xfId="13576"/>
    <cellStyle name="Calculation 2 2 4 3 5 7" xfId="13577"/>
    <cellStyle name="Calculation 2 2 4 3 5 8" xfId="13578"/>
    <cellStyle name="Calculation 2 2 4 3 6" xfId="13579"/>
    <cellStyle name="Calculation 2 2 4 3 6 2" xfId="13580"/>
    <cellStyle name="Calculation 2 2 4 3 6 3" xfId="13581"/>
    <cellStyle name="Calculation 2 2 4 3 6 4" xfId="13582"/>
    <cellStyle name="Calculation 2 2 4 3 6 5" xfId="13583"/>
    <cellStyle name="Calculation 2 2 4 3 6 6" xfId="13584"/>
    <cellStyle name="Calculation 2 2 4 3 6 7" xfId="13585"/>
    <cellStyle name="Calculation 2 2 4 3 6 8" xfId="13586"/>
    <cellStyle name="Calculation 2 2 4 3 7" xfId="13587"/>
    <cellStyle name="Calculation 2 2 4 3 7 2" xfId="13588"/>
    <cellStyle name="Calculation 2 2 4 3 7 3" xfId="13589"/>
    <cellStyle name="Calculation 2 2 4 3 7 4" xfId="13590"/>
    <cellStyle name="Calculation 2 2 4 3 7 5" xfId="13591"/>
    <cellStyle name="Calculation 2 2 4 3 7 6" xfId="13592"/>
    <cellStyle name="Calculation 2 2 4 3 7 7" xfId="13593"/>
    <cellStyle name="Calculation 2 2 4 3 7 8" xfId="13594"/>
    <cellStyle name="Calculation 2 2 4 3 8" xfId="13595"/>
    <cellStyle name="Calculation 2 2 4 3 9" xfId="13596"/>
    <cellStyle name="Calculation 2 2 4 4" xfId="13597"/>
    <cellStyle name="Calculation 2 2 4 4 10" xfId="13598"/>
    <cellStyle name="Calculation 2 2 4 4 11" xfId="13599"/>
    <cellStyle name="Calculation 2 2 4 4 12" xfId="13600"/>
    <cellStyle name="Calculation 2 2 4 4 13" xfId="13601"/>
    <cellStyle name="Calculation 2 2 4 4 14" xfId="13602"/>
    <cellStyle name="Calculation 2 2 4 4 15" xfId="13603"/>
    <cellStyle name="Calculation 2 2 4 4 16" xfId="13604"/>
    <cellStyle name="Calculation 2 2 4 4 17" xfId="13605"/>
    <cellStyle name="Calculation 2 2 4 4 18" xfId="13606"/>
    <cellStyle name="Calculation 2 2 4 4 2" xfId="13607"/>
    <cellStyle name="Calculation 2 2 4 4 2 10" xfId="13608"/>
    <cellStyle name="Calculation 2 2 4 4 2 2" xfId="13609"/>
    <cellStyle name="Calculation 2 2 4 4 2 2 2" xfId="13610"/>
    <cellStyle name="Calculation 2 2 4 4 2 2 3" xfId="13611"/>
    <cellStyle name="Calculation 2 2 4 4 2 2 4" xfId="13612"/>
    <cellStyle name="Calculation 2 2 4 4 2 2 5" xfId="13613"/>
    <cellStyle name="Calculation 2 2 4 4 2 2 6" xfId="13614"/>
    <cellStyle name="Calculation 2 2 4 4 2 2 7" xfId="13615"/>
    <cellStyle name="Calculation 2 2 4 4 2 2 8" xfId="13616"/>
    <cellStyle name="Calculation 2 2 4 4 2 2 9" xfId="13617"/>
    <cellStyle name="Calculation 2 2 4 4 2 3" xfId="13618"/>
    <cellStyle name="Calculation 2 2 4 4 2 4" xfId="13619"/>
    <cellStyle name="Calculation 2 2 4 4 2 5" xfId="13620"/>
    <cellStyle name="Calculation 2 2 4 4 2 6" xfId="13621"/>
    <cellStyle name="Calculation 2 2 4 4 2 7" xfId="13622"/>
    <cellStyle name="Calculation 2 2 4 4 2 8" xfId="13623"/>
    <cellStyle name="Calculation 2 2 4 4 2 9" xfId="13624"/>
    <cellStyle name="Calculation 2 2 4 4 3" xfId="13625"/>
    <cellStyle name="Calculation 2 2 4 4 3 2" xfId="13626"/>
    <cellStyle name="Calculation 2 2 4 4 3 3" xfId="13627"/>
    <cellStyle name="Calculation 2 2 4 4 3 4" xfId="13628"/>
    <cellStyle name="Calculation 2 2 4 4 3 5" xfId="13629"/>
    <cellStyle name="Calculation 2 2 4 4 3 6" xfId="13630"/>
    <cellStyle name="Calculation 2 2 4 4 3 7" xfId="13631"/>
    <cellStyle name="Calculation 2 2 4 4 3 8" xfId="13632"/>
    <cellStyle name="Calculation 2 2 4 4 4" xfId="13633"/>
    <cellStyle name="Calculation 2 2 4 4 4 2" xfId="13634"/>
    <cellStyle name="Calculation 2 2 4 4 4 3" xfId="13635"/>
    <cellStyle name="Calculation 2 2 4 4 4 4" xfId="13636"/>
    <cellStyle name="Calculation 2 2 4 4 4 5" xfId="13637"/>
    <cellStyle name="Calculation 2 2 4 4 4 6" xfId="13638"/>
    <cellStyle name="Calculation 2 2 4 4 4 7" xfId="13639"/>
    <cellStyle name="Calculation 2 2 4 4 4 8" xfId="13640"/>
    <cellStyle name="Calculation 2 2 4 4 4 9" xfId="13641"/>
    <cellStyle name="Calculation 2 2 4 4 5" xfId="13642"/>
    <cellStyle name="Calculation 2 2 4 4 6" xfId="13643"/>
    <cellStyle name="Calculation 2 2 4 4 7" xfId="13644"/>
    <cellStyle name="Calculation 2 2 4 4 8" xfId="13645"/>
    <cellStyle name="Calculation 2 2 4 4 9" xfId="13646"/>
    <cellStyle name="Calculation 2 2 4 5" xfId="13647"/>
    <cellStyle name="Calculation 2 2 4 5 10" xfId="13648"/>
    <cellStyle name="Calculation 2 2 4 5 11" xfId="13649"/>
    <cellStyle name="Calculation 2 2 4 5 12" xfId="13650"/>
    <cellStyle name="Calculation 2 2 4 5 13" xfId="13651"/>
    <cellStyle name="Calculation 2 2 4 5 14" xfId="13652"/>
    <cellStyle name="Calculation 2 2 4 5 15" xfId="13653"/>
    <cellStyle name="Calculation 2 2 4 5 16" xfId="13654"/>
    <cellStyle name="Calculation 2 2 4 5 17" xfId="13655"/>
    <cellStyle name="Calculation 2 2 4 5 18" xfId="13656"/>
    <cellStyle name="Calculation 2 2 4 5 2" xfId="13657"/>
    <cellStyle name="Calculation 2 2 4 5 2 10" xfId="13658"/>
    <cellStyle name="Calculation 2 2 4 5 2 2" xfId="13659"/>
    <cellStyle name="Calculation 2 2 4 5 2 2 2" xfId="13660"/>
    <cellStyle name="Calculation 2 2 4 5 2 2 3" xfId="13661"/>
    <cellStyle name="Calculation 2 2 4 5 2 2 4" xfId="13662"/>
    <cellStyle name="Calculation 2 2 4 5 2 2 5" xfId="13663"/>
    <cellStyle name="Calculation 2 2 4 5 2 2 6" xfId="13664"/>
    <cellStyle name="Calculation 2 2 4 5 2 2 7" xfId="13665"/>
    <cellStyle name="Calculation 2 2 4 5 2 2 8" xfId="13666"/>
    <cellStyle name="Calculation 2 2 4 5 2 2 9" xfId="13667"/>
    <cellStyle name="Calculation 2 2 4 5 2 3" xfId="13668"/>
    <cellStyle name="Calculation 2 2 4 5 2 4" xfId="13669"/>
    <cellStyle name="Calculation 2 2 4 5 2 5" xfId="13670"/>
    <cellStyle name="Calculation 2 2 4 5 2 6" xfId="13671"/>
    <cellStyle name="Calculation 2 2 4 5 2 7" xfId="13672"/>
    <cellStyle name="Calculation 2 2 4 5 2 8" xfId="13673"/>
    <cellStyle name="Calculation 2 2 4 5 2 9" xfId="13674"/>
    <cellStyle name="Calculation 2 2 4 5 3" xfId="13675"/>
    <cellStyle name="Calculation 2 2 4 5 3 2" xfId="13676"/>
    <cellStyle name="Calculation 2 2 4 5 3 3" xfId="13677"/>
    <cellStyle name="Calculation 2 2 4 5 3 4" xfId="13678"/>
    <cellStyle name="Calculation 2 2 4 5 3 5" xfId="13679"/>
    <cellStyle name="Calculation 2 2 4 5 3 6" xfId="13680"/>
    <cellStyle name="Calculation 2 2 4 5 3 7" xfId="13681"/>
    <cellStyle name="Calculation 2 2 4 5 3 8" xfId="13682"/>
    <cellStyle name="Calculation 2 2 4 5 4" xfId="13683"/>
    <cellStyle name="Calculation 2 2 4 5 4 2" xfId="13684"/>
    <cellStyle name="Calculation 2 2 4 5 4 3" xfId="13685"/>
    <cellStyle name="Calculation 2 2 4 5 4 4" xfId="13686"/>
    <cellStyle name="Calculation 2 2 4 5 4 5" xfId="13687"/>
    <cellStyle name="Calculation 2 2 4 5 4 6" xfId="13688"/>
    <cellStyle name="Calculation 2 2 4 5 4 7" xfId="13689"/>
    <cellStyle name="Calculation 2 2 4 5 4 8" xfId="13690"/>
    <cellStyle name="Calculation 2 2 4 5 4 9" xfId="13691"/>
    <cellStyle name="Calculation 2 2 4 5 5" xfId="13692"/>
    <cellStyle name="Calculation 2 2 4 5 6" xfId="13693"/>
    <cellStyle name="Calculation 2 2 4 5 7" xfId="13694"/>
    <cellStyle name="Calculation 2 2 4 5 8" xfId="13695"/>
    <cellStyle name="Calculation 2 2 4 5 9" xfId="13696"/>
    <cellStyle name="Calculation 2 2 4 6" xfId="13697"/>
    <cellStyle name="Calculation 2 2 4 6 10" xfId="13698"/>
    <cellStyle name="Calculation 2 2 4 6 11" xfId="13699"/>
    <cellStyle name="Calculation 2 2 4 6 12" xfId="13700"/>
    <cellStyle name="Calculation 2 2 4 6 13" xfId="13701"/>
    <cellStyle name="Calculation 2 2 4 6 14" xfId="13702"/>
    <cellStyle name="Calculation 2 2 4 6 15" xfId="13703"/>
    <cellStyle name="Calculation 2 2 4 6 16" xfId="13704"/>
    <cellStyle name="Calculation 2 2 4 6 17" xfId="13705"/>
    <cellStyle name="Calculation 2 2 4 6 18" xfId="13706"/>
    <cellStyle name="Calculation 2 2 4 6 2" xfId="13707"/>
    <cellStyle name="Calculation 2 2 4 6 2 2" xfId="13708"/>
    <cellStyle name="Calculation 2 2 4 6 2 3" xfId="13709"/>
    <cellStyle name="Calculation 2 2 4 6 2 4" xfId="13710"/>
    <cellStyle name="Calculation 2 2 4 6 2 5" xfId="13711"/>
    <cellStyle name="Calculation 2 2 4 6 2 6" xfId="13712"/>
    <cellStyle name="Calculation 2 2 4 6 2 7" xfId="13713"/>
    <cellStyle name="Calculation 2 2 4 6 2 8" xfId="13714"/>
    <cellStyle name="Calculation 2 2 4 6 2 9" xfId="13715"/>
    <cellStyle name="Calculation 2 2 4 6 3" xfId="13716"/>
    <cellStyle name="Calculation 2 2 4 6 4" xfId="13717"/>
    <cellStyle name="Calculation 2 2 4 6 5" xfId="13718"/>
    <cellStyle name="Calculation 2 2 4 6 6" xfId="13719"/>
    <cellStyle name="Calculation 2 2 4 6 7" xfId="13720"/>
    <cellStyle name="Calculation 2 2 4 6 8" xfId="13721"/>
    <cellStyle name="Calculation 2 2 4 6 9" xfId="13722"/>
    <cellStyle name="Calculation 2 2 4 7" xfId="13723"/>
    <cellStyle name="Calculation 2 2 4 7 2" xfId="13724"/>
    <cellStyle name="Calculation 2 2 4 7 3" xfId="13725"/>
    <cellStyle name="Calculation 2 2 4 7 4" xfId="13726"/>
    <cellStyle name="Calculation 2 2 4 7 5" xfId="13727"/>
    <cellStyle name="Calculation 2 2 4 7 6" xfId="13728"/>
    <cellStyle name="Calculation 2 2 4 7 7" xfId="13729"/>
    <cellStyle name="Calculation 2 2 4 7 8" xfId="13730"/>
    <cellStyle name="Calculation 2 2 4 7 9" xfId="13731"/>
    <cellStyle name="Calculation 2 2 4 8" xfId="13732"/>
    <cellStyle name="Calculation 2 2 4 8 2" xfId="13733"/>
    <cellStyle name="Calculation 2 2 4 8 3" xfId="13734"/>
    <cellStyle name="Calculation 2 2 4 8 4" xfId="13735"/>
    <cellStyle name="Calculation 2 2 4 8 5" xfId="13736"/>
    <cellStyle name="Calculation 2 2 4 8 6" xfId="13737"/>
    <cellStyle name="Calculation 2 2 4 8 7" xfId="13738"/>
    <cellStyle name="Calculation 2 2 4 8 8" xfId="13739"/>
    <cellStyle name="Calculation 2 2 4 8 9" xfId="13740"/>
    <cellStyle name="Calculation 2 2 4 9" xfId="13741"/>
    <cellStyle name="Calculation 2 2 5" xfId="9878"/>
    <cellStyle name="Calculation 2 2 5 10" xfId="13742"/>
    <cellStyle name="Calculation 2 2 5 11" xfId="13743"/>
    <cellStyle name="Calculation 2 2 5 12" xfId="13744"/>
    <cellStyle name="Calculation 2 2 5 13" xfId="13745"/>
    <cellStyle name="Calculation 2 2 5 14" xfId="13746"/>
    <cellStyle name="Calculation 2 2 5 15" xfId="13747"/>
    <cellStyle name="Calculation 2 2 5 16" xfId="13748"/>
    <cellStyle name="Calculation 2 2 5 17" xfId="13749"/>
    <cellStyle name="Calculation 2 2 5 18" xfId="13750"/>
    <cellStyle name="Calculation 2 2 5 19" xfId="13751"/>
    <cellStyle name="Calculation 2 2 5 2" xfId="13752"/>
    <cellStyle name="Calculation 2 2 5 2 10" xfId="13753"/>
    <cellStyle name="Calculation 2 2 5 2 2" xfId="13754"/>
    <cellStyle name="Calculation 2 2 5 2 2 2" xfId="13755"/>
    <cellStyle name="Calculation 2 2 5 2 2 3" xfId="13756"/>
    <cellStyle name="Calculation 2 2 5 2 2 4" xfId="13757"/>
    <cellStyle name="Calculation 2 2 5 2 2 5" xfId="13758"/>
    <cellStyle name="Calculation 2 2 5 2 2 6" xfId="13759"/>
    <cellStyle name="Calculation 2 2 5 2 2 7" xfId="13760"/>
    <cellStyle name="Calculation 2 2 5 2 2 8" xfId="13761"/>
    <cellStyle name="Calculation 2 2 5 2 2 9" xfId="13762"/>
    <cellStyle name="Calculation 2 2 5 2 3" xfId="13763"/>
    <cellStyle name="Calculation 2 2 5 2 4" xfId="13764"/>
    <cellStyle name="Calculation 2 2 5 2 5" xfId="13765"/>
    <cellStyle name="Calculation 2 2 5 2 6" xfId="13766"/>
    <cellStyle name="Calculation 2 2 5 2 7" xfId="13767"/>
    <cellStyle name="Calculation 2 2 5 2 8" xfId="13768"/>
    <cellStyle name="Calculation 2 2 5 2 9" xfId="13769"/>
    <cellStyle name="Calculation 2 2 5 3" xfId="13770"/>
    <cellStyle name="Calculation 2 2 5 3 2" xfId="13771"/>
    <cellStyle name="Calculation 2 2 5 3 3" xfId="13772"/>
    <cellStyle name="Calculation 2 2 5 3 4" xfId="13773"/>
    <cellStyle name="Calculation 2 2 5 3 5" xfId="13774"/>
    <cellStyle name="Calculation 2 2 5 3 6" xfId="13775"/>
    <cellStyle name="Calculation 2 2 5 3 7" xfId="13776"/>
    <cellStyle name="Calculation 2 2 5 3 8" xfId="13777"/>
    <cellStyle name="Calculation 2 2 5 4" xfId="13778"/>
    <cellStyle name="Calculation 2 2 5 4 2" xfId="13779"/>
    <cellStyle name="Calculation 2 2 5 4 3" xfId="13780"/>
    <cellStyle name="Calculation 2 2 5 4 4" xfId="13781"/>
    <cellStyle name="Calculation 2 2 5 4 5" xfId="13782"/>
    <cellStyle name="Calculation 2 2 5 4 6" xfId="13783"/>
    <cellStyle name="Calculation 2 2 5 4 7" xfId="13784"/>
    <cellStyle name="Calculation 2 2 5 4 8" xfId="13785"/>
    <cellStyle name="Calculation 2 2 5 4 9" xfId="13786"/>
    <cellStyle name="Calculation 2 2 5 5" xfId="13787"/>
    <cellStyle name="Calculation 2 2 5 6" xfId="13788"/>
    <cellStyle name="Calculation 2 2 5 7" xfId="13789"/>
    <cellStyle name="Calculation 2 2 5 8" xfId="13790"/>
    <cellStyle name="Calculation 2 2 5 9" xfId="13791"/>
    <cellStyle name="Calculation 2 2 6" xfId="13792"/>
    <cellStyle name="Calculation 2 2 6 10" xfId="13793"/>
    <cellStyle name="Calculation 2 2 6 11" xfId="13794"/>
    <cellStyle name="Calculation 2 2 6 12" xfId="13795"/>
    <cellStyle name="Calculation 2 2 6 13" xfId="13796"/>
    <cellStyle name="Calculation 2 2 6 14" xfId="13797"/>
    <cellStyle name="Calculation 2 2 6 15" xfId="13798"/>
    <cellStyle name="Calculation 2 2 6 16" xfId="13799"/>
    <cellStyle name="Calculation 2 2 6 17" xfId="13800"/>
    <cellStyle name="Calculation 2 2 6 18" xfId="13801"/>
    <cellStyle name="Calculation 2 2 6 2" xfId="13802"/>
    <cellStyle name="Calculation 2 2 6 2 10" xfId="13803"/>
    <cellStyle name="Calculation 2 2 6 2 2" xfId="13804"/>
    <cellStyle name="Calculation 2 2 6 2 2 2" xfId="13805"/>
    <cellStyle name="Calculation 2 2 6 2 2 3" xfId="13806"/>
    <cellStyle name="Calculation 2 2 6 2 2 4" xfId="13807"/>
    <cellStyle name="Calculation 2 2 6 2 2 5" xfId="13808"/>
    <cellStyle name="Calculation 2 2 6 2 2 6" xfId="13809"/>
    <cellStyle name="Calculation 2 2 6 2 2 7" xfId="13810"/>
    <cellStyle name="Calculation 2 2 6 2 2 8" xfId="13811"/>
    <cellStyle name="Calculation 2 2 6 2 2 9" xfId="13812"/>
    <cellStyle name="Calculation 2 2 6 2 3" xfId="13813"/>
    <cellStyle name="Calculation 2 2 6 2 4" xfId="13814"/>
    <cellStyle name="Calculation 2 2 6 2 5" xfId="13815"/>
    <cellStyle name="Calculation 2 2 6 2 6" xfId="13816"/>
    <cellStyle name="Calculation 2 2 6 2 7" xfId="13817"/>
    <cellStyle name="Calculation 2 2 6 2 8" xfId="13818"/>
    <cellStyle name="Calculation 2 2 6 2 9" xfId="13819"/>
    <cellStyle name="Calculation 2 2 6 3" xfId="13820"/>
    <cellStyle name="Calculation 2 2 6 3 2" xfId="13821"/>
    <cellStyle name="Calculation 2 2 6 3 3" xfId="13822"/>
    <cellStyle name="Calculation 2 2 6 3 4" xfId="13823"/>
    <cellStyle name="Calculation 2 2 6 3 5" xfId="13824"/>
    <cellStyle name="Calculation 2 2 6 3 6" xfId="13825"/>
    <cellStyle name="Calculation 2 2 6 3 7" xfId="13826"/>
    <cellStyle name="Calculation 2 2 6 3 8" xfId="13827"/>
    <cellStyle name="Calculation 2 2 6 4" xfId="13828"/>
    <cellStyle name="Calculation 2 2 6 4 2" xfId="13829"/>
    <cellStyle name="Calculation 2 2 6 4 3" xfId="13830"/>
    <cellStyle name="Calculation 2 2 6 4 4" xfId="13831"/>
    <cellStyle name="Calculation 2 2 6 4 5" xfId="13832"/>
    <cellStyle name="Calculation 2 2 6 4 6" xfId="13833"/>
    <cellStyle name="Calculation 2 2 6 4 7" xfId="13834"/>
    <cellStyle name="Calculation 2 2 6 4 8" xfId="13835"/>
    <cellStyle name="Calculation 2 2 6 4 9" xfId="13836"/>
    <cellStyle name="Calculation 2 2 6 5" xfId="13837"/>
    <cellStyle name="Calculation 2 2 6 6" xfId="13838"/>
    <cellStyle name="Calculation 2 2 6 7" xfId="13839"/>
    <cellStyle name="Calculation 2 2 6 8" xfId="13840"/>
    <cellStyle name="Calculation 2 2 6 9" xfId="13841"/>
    <cellStyle name="Calculation 2 2 7" xfId="13842"/>
    <cellStyle name="Calculation 2 2 7 10" xfId="13843"/>
    <cellStyle name="Calculation 2 2 7 11" xfId="13844"/>
    <cellStyle name="Calculation 2 2 7 12" xfId="13845"/>
    <cellStyle name="Calculation 2 2 7 13" xfId="13846"/>
    <cellStyle name="Calculation 2 2 7 14" xfId="13847"/>
    <cellStyle name="Calculation 2 2 7 15" xfId="13848"/>
    <cellStyle name="Calculation 2 2 7 16" xfId="13849"/>
    <cellStyle name="Calculation 2 2 7 17" xfId="13850"/>
    <cellStyle name="Calculation 2 2 7 18" xfId="13851"/>
    <cellStyle name="Calculation 2 2 7 2" xfId="13852"/>
    <cellStyle name="Calculation 2 2 7 3" xfId="13853"/>
    <cellStyle name="Calculation 2 2 7 4" xfId="13854"/>
    <cellStyle name="Calculation 2 2 7 5" xfId="13855"/>
    <cellStyle name="Calculation 2 2 7 6" xfId="13856"/>
    <cellStyle name="Calculation 2 2 7 7" xfId="13857"/>
    <cellStyle name="Calculation 2 2 7 8" xfId="13858"/>
    <cellStyle name="Calculation 2 2 7 9" xfId="13859"/>
    <cellStyle name="Calculation 2 2 8" xfId="13860"/>
    <cellStyle name="Calculation 2 2 8 10" xfId="13861"/>
    <cellStyle name="Calculation 2 2 8 11" xfId="13862"/>
    <cellStyle name="Calculation 2 2 8 12" xfId="13863"/>
    <cellStyle name="Calculation 2 2 8 13" xfId="13864"/>
    <cellStyle name="Calculation 2 2 8 14" xfId="13865"/>
    <cellStyle name="Calculation 2 2 8 15" xfId="13866"/>
    <cellStyle name="Calculation 2 2 8 16" xfId="13867"/>
    <cellStyle name="Calculation 2 2 8 17" xfId="13868"/>
    <cellStyle name="Calculation 2 2 8 18" xfId="13869"/>
    <cellStyle name="Calculation 2 2 8 2" xfId="13870"/>
    <cellStyle name="Calculation 2 2 8 3" xfId="13871"/>
    <cellStyle name="Calculation 2 2 8 4" xfId="13872"/>
    <cellStyle name="Calculation 2 2 8 5" xfId="13873"/>
    <cellStyle name="Calculation 2 2 8 6" xfId="13874"/>
    <cellStyle name="Calculation 2 2 8 7" xfId="13875"/>
    <cellStyle name="Calculation 2 2 8 8" xfId="13876"/>
    <cellStyle name="Calculation 2 2 8 9" xfId="13877"/>
    <cellStyle name="Calculation 2 2 9" xfId="13878"/>
    <cellStyle name="Calculation 2 2 9 10" xfId="13879"/>
    <cellStyle name="Calculation 2 2 9 11" xfId="13880"/>
    <cellStyle name="Calculation 2 2 9 12" xfId="13881"/>
    <cellStyle name="Calculation 2 2 9 13" xfId="13882"/>
    <cellStyle name="Calculation 2 2 9 14" xfId="13883"/>
    <cellStyle name="Calculation 2 2 9 15" xfId="13884"/>
    <cellStyle name="Calculation 2 2 9 16" xfId="13885"/>
    <cellStyle name="Calculation 2 2 9 17" xfId="13886"/>
    <cellStyle name="Calculation 2 2 9 18" xfId="13887"/>
    <cellStyle name="Calculation 2 2 9 2" xfId="13888"/>
    <cellStyle name="Calculation 2 2 9 3" xfId="13889"/>
    <cellStyle name="Calculation 2 2 9 4" xfId="13890"/>
    <cellStyle name="Calculation 2 2 9 5" xfId="13891"/>
    <cellStyle name="Calculation 2 2 9 6" xfId="13892"/>
    <cellStyle name="Calculation 2 2 9 7" xfId="13893"/>
    <cellStyle name="Calculation 2 2 9 8" xfId="13894"/>
    <cellStyle name="Calculation 2 2 9 9" xfId="13895"/>
    <cellStyle name="Calculation 2 20" xfId="13896"/>
    <cellStyle name="Calculation 2 21" xfId="13897"/>
    <cellStyle name="Calculation 2 22" xfId="13898"/>
    <cellStyle name="Calculation 2 23" xfId="13899"/>
    <cellStyle name="Calculation 2 24" xfId="13900"/>
    <cellStyle name="Calculation 2 25" xfId="13901"/>
    <cellStyle name="Calculation 2 26" xfId="13902"/>
    <cellStyle name="Calculation 2 27" xfId="13903"/>
    <cellStyle name="Calculation 2 28" xfId="13904"/>
    <cellStyle name="Calculation 2 29" xfId="13905"/>
    <cellStyle name="Calculation 2 3" xfId="78"/>
    <cellStyle name="Calculation 2 3 10" xfId="13906"/>
    <cellStyle name="Calculation 2 3 10 2" xfId="13907"/>
    <cellStyle name="Calculation 2 3 11" xfId="13908"/>
    <cellStyle name="Calculation 2 3 12" xfId="13909"/>
    <cellStyle name="Calculation 2 3 13" xfId="13910"/>
    <cellStyle name="Calculation 2 3 14" xfId="13911"/>
    <cellStyle name="Calculation 2 3 15" xfId="13912"/>
    <cellStyle name="Calculation 2 3 16" xfId="13913"/>
    <cellStyle name="Calculation 2 3 17" xfId="13914"/>
    <cellStyle name="Calculation 2 3 18" xfId="13915"/>
    <cellStyle name="Calculation 2 3 19" xfId="13916"/>
    <cellStyle name="Calculation 2 3 2" xfId="9760"/>
    <cellStyle name="Calculation 2 3 2 10" xfId="13917"/>
    <cellStyle name="Calculation 2 3 2 10 2" xfId="13918"/>
    <cellStyle name="Calculation 2 3 2 10 3" xfId="13919"/>
    <cellStyle name="Calculation 2 3 2 10 4" xfId="13920"/>
    <cellStyle name="Calculation 2 3 2 10 5" xfId="13921"/>
    <cellStyle name="Calculation 2 3 2 10 6" xfId="13922"/>
    <cellStyle name="Calculation 2 3 2 10 7" xfId="13923"/>
    <cellStyle name="Calculation 2 3 2 10 8" xfId="13924"/>
    <cellStyle name="Calculation 2 3 2 11" xfId="13925"/>
    <cellStyle name="Calculation 2 3 2 12" xfId="13926"/>
    <cellStyle name="Calculation 2 3 2 13" xfId="13927"/>
    <cellStyle name="Calculation 2 3 2 14" xfId="13928"/>
    <cellStyle name="Calculation 2 3 2 15" xfId="13929"/>
    <cellStyle name="Calculation 2 3 2 16" xfId="13930"/>
    <cellStyle name="Calculation 2 3 2 17" xfId="13931"/>
    <cellStyle name="Calculation 2 3 2 18" xfId="13932"/>
    <cellStyle name="Calculation 2 3 2 19" xfId="13933"/>
    <cellStyle name="Calculation 2 3 2 2" xfId="13934"/>
    <cellStyle name="Calculation 2 3 2 2 10" xfId="13935"/>
    <cellStyle name="Calculation 2 3 2 2 11" xfId="13936"/>
    <cellStyle name="Calculation 2 3 2 2 12" xfId="13937"/>
    <cellStyle name="Calculation 2 3 2 2 13" xfId="13938"/>
    <cellStyle name="Calculation 2 3 2 2 14" xfId="13939"/>
    <cellStyle name="Calculation 2 3 2 2 15" xfId="13940"/>
    <cellStyle name="Calculation 2 3 2 2 16" xfId="13941"/>
    <cellStyle name="Calculation 2 3 2 2 17" xfId="13942"/>
    <cellStyle name="Calculation 2 3 2 2 18" xfId="13943"/>
    <cellStyle name="Calculation 2 3 2 2 19" xfId="13944"/>
    <cellStyle name="Calculation 2 3 2 2 2" xfId="13945"/>
    <cellStyle name="Calculation 2 3 2 2 2 10" xfId="13946"/>
    <cellStyle name="Calculation 2 3 2 2 2 11" xfId="13947"/>
    <cellStyle name="Calculation 2 3 2 2 2 12" xfId="13948"/>
    <cellStyle name="Calculation 2 3 2 2 2 13" xfId="13949"/>
    <cellStyle name="Calculation 2 3 2 2 2 14" xfId="13950"/>
    <cellStyle name="Calculation 2 3 2 2 2 15" xfId="13951"/>
    <cellStyle name="Calculation 2 3 2 2 2 2" xfId="13952"/>
    <cellStyle name="Calculation 2 3 2 2 2 2 10" xfId="13953"/>
    <cellStyle name="Calculation 2 3 2 2 2 2 2" xfId="13954"/>
    <cellStyle name="Calculation 2 3 2 2 2 2 2 2" xfId="13955"/>
    <cellStyle name="Calculation 2 3 2 2 2 2 2 3" xfId="13956"/>
    <cellStyle name="Calculation 2 3 2 2 2 2 2 4" xfId="13957"/>
    <cellStyle name="Calculation 2 3 2 2 2 2 2 5" xfId="13958"/>
    <cellStyle name="Calculation 2 3 2 2 2 2 2 6" xfId="13959"/>
    <cellStyle name="Calculation 2 3 2 2 2 2 2 7" xfId="13960"/>
    <cellStyle name="Calculation 2 3 2 2 2 2 2 8" xfId="13961"/>
    <cellStyle name="Calculation 2 3 2 2 2 2 2 9" xfId="13962"/>
    <cellStyle name="Calculation 2 3 2 2 2 2 3" xfId="13963"/>
    <cellStyle name="Calculation 2 3 2 2 2 2 4" xfId="13964"/>
    <cellStyle name="Calculation 2 3 2 2 2 2 5" xfId="13965"/>
    <cellStyle name="Calculation 2 3 2 2 2 2 6" xfId="13966"/>
    <cellStyle name="Calculation 2 3 2 2 2 2 7" xfId="13967"/>
    <cellStyle name="Calculation 2 3 2 2 2 2 8" xfId="13968"/>
    <cellStyle name="Calculation 2 3 2 2 2 2 9" xfId="13969"/>
    <cellStyle name="Calculation 2 3 2 2 2 3" xfId="13970"/>
    <cellStyle name="Calculation 2 3 2 2 2 3 2" xfId="13971"/>
    <cellStyle name="Calculation 2 3 2 2 2 3 3" xfId="13972"/>
    <cellStyle name="Calculation 2 3 2 2 2 3 4" xfId="13973"/>
    <cellStyle name="Calculation 2 3 2 2 2 3 5" xfId="13974"/>
    <cellStyle name="Calculation 2 3 2 2 2 3 6" xfId="13975"/>
    <cellStyle name="Calculation 2 3 2 2 2 3 7" xfId="13976"/>
    <cellStyle name="Calculation 2 3 2 2 2 3 8" xfId="13977"/>
    <cellStyle name="Calculation 2 3 2 2 2 3 9" xfId="13978"/>
    <cellStyle name="Calculation 2 3 2 2 2 4" xfId="13979"/>
    <cellStyle name="Calculation 2 3 2 2 2 4 2" xfId="13980"/>
    <cellStyle name="Calculation 2 3 2 2 2 4 3" xfId="13981"/>
    <cellStyle name="Calculation 2 3 2 2 2 4 4" xfId="13982"/>
    <cellStyle name="Calculation 2 3 2 2 2 4 5" xfId="13983"/>
    <cellStyle name="Calculation 2 3 2 2 2 4 6" xfId="13984"/>
    <cellStyle name="Calculation 2 3 2 2 2 4 7" xfId="13985"/>
    <cellStyle name="Calculation 2 3 2 2 2 4 8" xfId="13986"/>
    <cellStyle name="Calculation 2 3 2 2 2 4 9" xfId="13987"/>
    <cellStyle name="Calculation 2 3 2 2 2 5" xfId="13988"/>
    <cellStyle name="Calculation 2 3 2 2 2 5 2" xfId="13989"/>
    <cellStyle name="Calculation 2 3 2 2 2 5 3" xfId="13990"/>
    <cellStyle name="Calculation 2 3 2 2 2 5 4" xfId="13991"/>
    <cellStyle name="Calculation 2 3 2 2 2 5 5" xfId="13992"/>
    <cellStyle name="Calculation 2 3 2 2 2 5 6" xfId="13993"/>
    <cellStyle name="Calculation 2 3 2 2 2 5 7" xfId="13994"/>
    <cellStyle name="Calculation 2 3 2 2 2 5 8" xfId="13995"/>
    <cellStyle name="Calculation 2 3 2 2 2 6" xfId="13996"/>
    <cellStyle name="Calculation 2 3 2 2 2 6 2" xfId="13997"/>
    <cellStyle name="Calculation 2 3 2 2 2 6 3" xfId="13998"/>
    <cellStyle name="Calculation 2 3 2 2 2 6 4" xfId="13999"/>
    <cellStyle name="Calculation 2 3 2 2 2 6 5" xfId="14000"/>
    <cellStyle name="Calculation 2 3 2 2 2 6 6" xfId="14001"/>
    <cellStyle name="Calculation 2 3 2 2 2 6 7" xfId="14002"/>
    <cellStyle name="Calculation 2 3 2 2 2 6 8" xfId="14003"/>
    <cellStyle name="Calculation 2 3 2 2 2 7" xfId="14004"/>
    <cellStyle name="Calculation 2 3 2 2 2 7 2" xfId="14005"/>
    <cellStyle name="Calculation 2 3 2 2 2 7 3" xfId="14006"/>
    <cellStyle name="Calculation 2 3 2 2 2 7 4" xfId="14007"/>
    <cellStyle name="Calculation 2 3 2 2 2 7 5" xfId="14008"/>
    <cellStyle name="Calculation 2 3 2 2 2 7 6" xfId="14009"/>
    <cellStyle name="Calculation 2 3 2 2 2 7 7" xfId="14010"/>
    <cellStyle name="Calculation 2 3 2 2 2 7 8" xfId="14011"/>
    <cellStyle name="Calculation 2 3 2 2 2 8" xfId="14012"/>
    <cellStyle name="Calculation 2 3 2 2 2 9" xfId="14013"/>
    <cellStyle name="Calculation 2 3 2 2 20" xfId="14014"/>
    <cellStyle name="Calculation 2 3 2 2 21" xfId="14015"/>
    <cellStyle name="Calculation 2 3 2 2 22" xfId="14016"/>
    <cellStyle name="Calculation 2 3 2 2 23" xfId="14017"/>
    <cellStyle name="Calculation 2 3 2 2 24" xfId="14018"/>
    <cellStyle name="Calculation 2 3 2 2 25" xfId="14019"/>
    <cellStyle name="Calculation 2 3 2 2 26" xfId="14020"/>
    <cellStyle name="Calculation 2 3 2 2 27" xfId="14021"/>
    <cellStyle name="Calculation 2 3 2 2 3" xfId="14022"/>
    <cellStyle name="Calculation 2 3 2 2 3 10" xfId="14023"/>
    <cellStyle name="Calculation 2 3 2 2 3 11" xfId="14024"/>
    <cellStyle name="Calculation 2 3 2 2 3 12" xfId="14025"/>
    <cellStyle name="Calculation 2 3 2 2 3 13" xfId="14026"/>
    <cellStyle name="Calculation 2 3 2 2 3 14" xfId="14027"/>
    <cellStyle name="Calculation 2 3 2 2 3 15" xfId="14028"/>
    <cellStyle name="Calculation 2 3 2 2 3 2" xfId="14029"/>
    <cellStyle name="Calculation 2 3 2 2 3 2 10" xfId="14030"/>
    <cellStyle name="Calculation 2 3 2 2 3 2 2" xfId="14031"/>
    <cellStyle name="Calculation 2 3 2 2 3 2 2 2" xfId="14032"/>
    <cellStyle name="Calculation 2 3 2 2 3 2 2 3" xfId="14033"/>
    <cellStyle name="Calculation 2 3 2 2 3 2 2 4" xfId="14034"/>
    <cellStyle name="Calculation 2 3 2 2 3 2 2 5" xfId="14035"/>
    <cellStyle name="Calculation 2 3 2 2 3 2 2 6" xfId="14036"/>
    <cellStyle name="Calculation 2 3 2 2 3 2 2 7" xfId="14037"/>
    <cellStyle name="Calculation 2 3 2 2 3 2 2 8" xfId="14038"/>
    <cellStyle name="Calculation 2 3 2 2 3 2 2 9" xfId="14039"/>
    <cellStyle name="Calculation 2 3 2 2 3 2 3" xfId="14040"/>
    <cellStyle name="Calculation 2 3 2 2 3 2 4" xfId="14041"/>
    <cellStyle name="Calculation 2 3 2 2 3 2 5" xfId="14042"/>
    <cellStyle name="Calculation 2 3 2 2 3 2 6" xfId="14043"/>
    <cellStyle name="Calculation 2 3 2 2 3 2 7" xfId="14044"/>
    <cellStyle name="Calculation 2 3 2 2 3 2 8" xfId="14045"/>
    <cellStyle name="Calculation 2 3 2 2 3 2 9" xfId="14046"/>
    <cellStyle name="Calculation 2 3 2 2 3 3" xfId="14047"/>
    <cellStyle name="Calculation 2 3 2 2 3 3 2" xfId="14048"/>
    <cellStyle name="Calculation 2 3 2 2 3 3 3" xfId="14049"/>
    <cellStyle name="Calculation 2 3 2 2 3 3 4" xfId="14050"/>
    <cellStyle name="Calculation 2 3 2 2 3 3 5" xfId="14051"/>
    <cellStyle name="Calculation 2 3 2 2 3 3 6" xfId="14052"/>
    <cellStyle name="Calculation 2 3 2 2 3 3 7" xfId="14053"/>
    <cellStyle name="Calculation 2 3 2 2 3 3 8" xfId="14054"/>
    <cellStyle name="Calculation 2 3 2 2 3 4" xfId="14055"/>
    <cellStyle name="Calculation 2 3 2 2 3 4 2" xfId="14056"/>
    <cellStyle name="Calculation 2 3 2 2 3 4 3" xfId="14057"/>
    <cellStyle name="Calculation 2 3 2 2 3 4 4" xfId="14058"/>
    <cellStyle name="Calculation 2 3 2 2 3 4 5" xfId="14059"/>
    <cellStyle name="Calculation 2 3 2 2 3 4 6" xfId="14060"/>
    <cellStyle name="Calculation 2 3 2 2 3 4 7" xfId="14061"/>
    <cellStyle name="Calculation 2 3 2 2 3 4 8" xfId="14062"/>
    <cellStyle name="Calculation 2 3 2 2 3 4 9" xfId="14063"/>
    <cellStyle name="Calculation 2 3 2 2 3 5" xfId="14064"/>
    <cellStyle name="Calculation 2 3 2 2 3 5 2" xfId="14065"/>
    <cellStyle name="Calculation 2 3 2 2 3 5 3" xfId="14066"/>
    <cellStyle name="Calculation 2 3 2 2 3 5 4" xfId="14067"/>
    <cellStyle name="Calculation 2 3 2 2 3 5 5" xfId="14068"/>
    <cellStyle name="Calculation 2 3 2 2 3 5 6" xfId="14069"/>
    <cellStyle name="Calculation 2 3 2 2 3 5 7" xfId="14070"/>
    <cellStyle name="Calculation 2 3 2 2 3 5 8" xfId="14071"/>
    <cellStyle name="Calculation 2 3 2 2 3 6" xfId="14072"/>
    <cellStyle name="Calculation 2 3 2 2 3 6 2" xfId="14073"/>
    <cellStyle name="Calculation 2 3 2 2 3 6 3" xfId="14074"/>
    <cellStyle name="Calculation 2 3 2 2 3 6 4" xfId="14075"/>
    <cellStyle name="Calculation 2 3 2 2 3 6 5" xfId="14076"/>
    <cellStyle name="Calculation 2 3 2 2 3 6 6" xfId="14077"/>
    <cellStyle name="Calculation 2 3 2 2 3 6 7" xfId="14078"/>
    <cellStyle name="Calculation 2 3 2 2 3 6 8" xfId="14079"/>
    <cellStyle name="Calculation 2 3 2 2 3 7" xfId="14080"/>
    <cellStyle name="Calculation 2 3 2 2 3 7 2" xfId="14081"/>
    <cellStyle name="Calculation 2 3 2 2 3 7 3" xfId="14082"/>
    <cellStyle name="Calculation 2 3 2 2 3 7 4" xfId="14083"/>
    <cellStyle name="Calculation 2 3 2 2 3 7 5" xfId="14084"/>
    <cellStyle name="Calculation 2 3 2 2 3 7 6" xfId="14085"/>
    <cellStyle name="Calculation 2 3 2 2 3 7 7" xfId="14086"/>
    <cellStyle name="Calculation 2 3 2 2 3 7 8" xfId="14087"/>
    <cellStyle name="Calculation 2 3 2 2 3 8" xfId="14088"/>
    <cellStyle name="Calculation 2 3 2 2 3 9" xfId="14089"/>
    <cellStyle name="Calculation 2 3 2 2 4" xfId="14090"/>
    <cellStyle name="Calculation 2 3 2 2 4 10" xfId="14091"/>
    <cellStyle name="Calculation 2 3 2 2 4 11" xfId="14092"/>
    <cellStyle name="Calculation 2 3 2 2 4 12" xfId="14093"/>
    <cellStyle name="Calculation 2 3 2 2 4 13" xfId="14094"/>
    <cellStyle name="Calculation 2 3 2 2 4 2" xfId="14095"/>
    <cellStyle name="Calculation 2 3 2 2 4 2 10" xfId="14096"/>
    <cellStyle name="Calculation 2 3 2 2 4 2 2" xfId="14097"/>
    <cellStyle name="Calculation 2 3 2 2 4 2 2 2" xfId="14098"/>
    <cellStyle name="Calculation 2 3 2 2 4 2 2 3" xfId="14099"/>
    <cellStyle name="Calculation 2 3 2 2 4 2 2 4" xfId="14100"/>
    <cellStyle name="Calculation 2 3 2 2 4 2 2 5" xfId="14101"/>
    <cellStyle name="Calculation 2 3 2 2 4 2 2 6" xfId="14102"/>
    <cellStyle name="Calculation 2 3 2 2 4 2 2 7" xfId="14103"/>
    <cellStyle name="Calculation 2 3 2 2 4 2 2 8" xfId="14104"/>
    <cellStyle name="Calculation 2 3 2 2 4 2 2 9" xfId="14105"/>
    <cellStyle name="Calculation 2 3 2 2 4 2 3" xfId="14106"/>
    <cellStyle name="Calculation 2 3 2 2 4 2 4" xfId="14107"/>
    <cellStyle name="Calculation 2 3 2 2 4 2 5" xfId="14108"/>
    <cellStyle name="Calculation 2 3 2 2 4 2 6" xfId="14109"/>
    <cellStyle name="Calculation 2 3 2 2 4 2 7" xfId="14110"/>
    <cellStyle name="Calculation 2 3 2 2 4 2 8" xfId="14111"/>
    <cellStyle name="Calculation 2 3 2 2 4 2 9" xfId="14112"/>
    <cellStyle name="Calculation 2 3 2 2 4 3" xfId="14113"/>
    <cellStyle name="Calculation 2 3 2 2 4 3 2" xfId="14114"/>
    <cellStyle name="Calculation 2 3 2 2 4 3 3" xfId="14115"/>
    <cellStyle name="Calculation 2 3 2 2 4 3 4" xfId="14116"/>
    <cellStyle name="Calculation 2 3 2 2 4 3 5" xfId="14117"/>
    <cellStyle name="Calculation 2 3 2 2 4 3 6" xfId="14118"/>
    <cellStyle name="Calculation 2 3 2 2 4 3 7" xfId="14119"/>
    <cellStyle name="Calculation 2 3 2 2 4 3 8" xfId="14120"/>
    <cellStyle name="Calculation 2 3 2 2 4 4" xfId="14121"/>
    <cellStyle name="Calculation 2 3 2 2 4 4 2" xfId="14122"/>
    <cellStyle name="Calculation 2 3 2 2 4 4 3" xfId="14123"/>
    <cellStyle name="Calculation 2 3 2 2 4 4 4" xfId="14124"/>
    <cellStyle name="Calculation 2 3 2 2 4 4 5" xfId="14125"/>
    <cellStyle name="Calculation 2 3 2 2 4 4 6" xfId="14126"/>
    <cellStyle name="Calculation 2 3 2 2 4 4 7" xfId="14127"/>
    <cellStyle name="Calculation 2 3 2 2 4 4 8" xfId="14128"/>
    <cellStyle name="Calculation 2 3 2 2 4 4 9" xfId="14129"/>
    <cellStyle name="Calculation 2 3 2 2 4 5" xfId="14130"/>
    <cellStyle name="Calculation 2 3 2 2 4 6" xfId="14131"/>
    <cellStyle name="Calculation 2 3 2 2 4 7" xfId="14132"/>
    <cellStyle name="Calculation 2 3 2 2 4 8" xfId="14133"/>
    <cellStyle name="Calculation 2 3 2 2 4 9" xfId="14134"/>
    <cellStyle name="Calculation 2 3 2 2 5" xfId="14135"/>
    <cellStyle name="Calculation 2 3 2 2 5 10" xfId="14136"/>
    <cellStyle name="Calculation 2 3 2 2 5 11" xfId="14137"/>
    <cellStyle name="Calculation 2 3 2 2 5 12" xfId="14138"/>
    <cellStyle name="Calculation 2 3 2 2 5 13" xfId="14139"/>
    <cellStyle name="Calculation 2 3 2 2 5 2" xfId="14140"/>
    <cellStyle name="Calculation 2 3 2 2 5 2 10" xfId="14141"/>
    <cellStyle name="Calculation 2 3 2 2 5 2 2" xfId="14142"/>
    <cellStyle name="Calculation 2 3 2 2 5 2 2 2" xfId="14143"/>
    <cellStyle name="Calculation 2 3 2 2 5 2 2 3" xfId="14144"/>
    <cellStyle name="Calculation 2 3 2 2 5 2 2 4" xfId="14145"/>
    <cellStyle name="Calculation 2 3 2 2 5 2 2 5" xfId="14146"/>
    <cellStyle name="Calculation 2 3 2 2 5 2 2 6" xfId="14147"/>
    <cellStyle name="Calculation 2 3 2 2 5 2 2 7" xfId="14148"/>
    <cellStyle name="Calculation 2 3 2 2 5 2 2 8" xfId="14149"/>
    <cellStyle name="Calculation 2 3 2 2 5 2 2 9" xfId="14150"/>
    <cellStyle name="Calculation 2 3 2 2 5 2 3" xfId="14151"/>
    <cellStyle name="Calculation 2 3 2 2 5 2 4" xfId="14152"/>
    <cellStyle name="Calculation 2 3 2 2 5 2 5" xfId="14153"/>
    <cellStyle name="Calculation 2 3 2 2 5 2 6" xfId="14154"/>
    <cellStyle name="Calculation 2 3 2 2 5 2 7" xfId="14155"/>
    <cellStyle name="Calculation 2 3 2 2 5 2 8" xfId="14156"/>
    <cellStyle name="Calculation 2 3 2 2 5 2 9" xfId="14157"/>
    <cellStyle name="Calculation 2 3 2 2 5 3" xfId="14158"/>
    <cellStyle name="Calculation 2 3 2 2 5 3 2" xfId="14159"/>
    <cellStyle name="Calculation 2 3 2 2 5 3 3" xfId="14160"/>
    <cellStyle name="Calculation 2 3 2 2 5 3 4" xfId="14161"/>
    <cellStyle name="Calculation 2 3 2 2 5 3 5" xfId="14162"/>
    <cellStyle name="Calculation 2 3 2 2 5 3 6" xfId="14163"/>
    <cellStyle name="Calculation 2 3 2 2 5 3 7" xfId="14164"/>
    <cellStyle name="Calculation 2 3 2 2 5 3 8" xfId="14165"/>
    <cellStyle name="Calculation 2 3 2 2 5 4" xfId="14166"/>
    <cellStyle name="Calculation 2 3 2 2 5 4 2" xfId="14167"/>
    <cellStyle name="Calculation 2 3 2 2 5 4 3" xfId="14168"/>
    <cellStyle name="Calculation 2 3 2 2 5 4 4" xfId="14169"/>
    <cellStyle name="Calculation 2 3 2 2 5 4 5" xfId="14170"/>
    <cellStyle name="Calculation 2 3 2 2 5 4 6" xfId="14171"/>
    <cellStyle name="Calculation 2 3 2 2 5 4 7" xfId="14172"/>
    <cellStyle name="Calculation 2 3 2 2 5 4 8" xfId="14173"/>
    <cellStyle name="Calculation 2 3 2 2 5 4 9" xfId="14174"/>
    <cellStyle name="Calculation 2 3 2 2 5 5" xfId="14175"/>
    <cellStyle name="Calculation 2 3 2 2 5 6" xfId="14176"/>
    <cellStyle name="Calculation 2 3 2 2 5 7" xfId="14177"/>
    <cellStyle name="Calculation 2 3 2 2 5 8" xfId="14178"/>
    <cellStyle name="Calculation 2 3 2 2 5 9" xfId="14179"/>
    <cellStyle name="Calculation 2 3 2 2 6" xfId="14180"/>
    <cellStyle name="Calculation 2 3 2 2 6 10" xfId="14181"/>
    <cellStyle name="Calculation 2 3 2 2 6 2" xfId="14182"/>
    <cellStyle name="Calculation 2 3 2 2 6 2 2" xfId="14183"/>
    <cellStyle name="Calculation 2 3 2 2 6 2 3" xfId="14184"/>
    <cellStyle name="Calculation 2 3 2 2 6 2 4" xfId="14185"/>
    <cellStyle name="Calculation 2 3 2 2 6 2 5" xfId="14186"/>
    <cellStyle name="Calculation 2 3 2 2 6 2 6" xfId="14187"/>
    <cellStyle name="Calculation 2 3 2 2 6 2 7" xfId="14188"/>
    <cellStyle name="Calculation 2 3 2 2 6 2 8" xfId="14189"/>
    <cellStyle name="Calculation 2 3 2 2 6 2 9" xfId="14190"/>
    <cellStyle name="Calculation 2 3 2 2 6 3" xfId="14191"/>
    <cellStyle name="Calculation 2 3 2 2 6 4" xfId="14192"/>
    <cellStyle name="Calculation 2 3 2 2 6 5" xfId="14193"/>
    <cellStyle name="Calculation 2 3 2 2 6 6" xfId="14194"/>
    <cellStyle name="Calculation 2 3 2 2 6 7" xfId="14195"/>
    <cellStyle name="Calculation 2 3 2 2 6 8" xfId="14196"/>
    <cellStyle name="Calculation 2 3 2 2 6 9" xfId="14197"/>
    <cellStyle name="Calculation 2 3 2 2 7" xfId="14198"/>
    <cellStyle name="Calculation 2 3 2 2 7 2" xfId="14199"/>
    <cellStyle name="Calculation 2 3 2 2 7 3" xfId="14200"/>
    <cellStyle name="Calculation 2 3 2 2 7 4" xfId="14201"/>
    <cellStyle name="Calculation 2 3 2 2 7 5" xfId="14202"/>
    <cellStyle name="Calculation 2 3 2 2 7 6" xfId="14203"/>
    <cellStyle name="Calculation 2 3 2 2 7 7" xfId="14204"/>
    <cellStyle name="Calculation 2 3 2 2 7 8" xfId="14205"/>
    <cellStyle name="Calculation 2 3 2 2 8" xfId="14206"/>
    <cellStyle name="Calculation 2 3 2 2 8 2" xfId="14207"/>
    <cellStyle name="Calculation 2 3 2 2 8 3" xfId="14208"/>
    <cellStyle name="Calculation 2 3 2 2 8 4" xfId="14209"/>
    <cellStyle name="Calculation 2 3 2 2 8 5" xfId="14210"/>
    <cellStyle name="Calculation 2 3 2 2 8 6" xfId="14211"/>
    <cellStyle name="Calculation 2 3 2 2 8 7" xfId="14212"/>
    <cellStyle name="Calculation 2 3 2 2 8 8" xfId="14213"/>
    <cellStyle name="Calculation 2 3 2 2 8 9" xfId="14214"/>
    <cellStyle name="Calculation 2 3 2 2 9" xfId="14215"/>
    <cellStyle name="Calculation 2 3 2 2 9 2" xfId="14216"/>
    <cellStyle name="Calculation 2 3 2 2 9 3" xfId="14217"/>
    <cellStyle name="Calculation 2 3 2 2 9 4" xfId="14218"/>
    <cellStyle name="Calculation 2 3 2 2 9 5" xfId="14219"/>
    <cellStyle name="Calculation 2 3 2 2 9 6" xfId="14220"/>
    <cellStyle name="Calculation 2 3 2 2 9 7" xfId="14221"/>
    <cellStyle name="Calculation 2 3 2 2 9 8" xfId="14222"/>
    <cellStyle name="Calculation 2 3 2 20" xfId="14223"/>
    <cellStyle name="Calculation 2 3 2 21" xfId="14224"/>
    <cellStyle name="Calculation 2 3 2 22" xfId="14225"/>
    <cellStyle name="Calculation 2 3 2 23" xfId="14226"/>
    <cellStyle name="Calculation 2 3 2 24" xfId="14227"/>
    <cellStyle name="Calculation 2 3 2 25" xfId="14228"/>
    <cellStyle name="Calculation 2 3 2 26" xfId="14229"/>
    <cellStyle name="Calculation 2 3 2 3" xfId="14230"/>
    <cellStyle name="Calculation 2 3 2 3 10" xfId="14231"/>
    <cellStyle name="Calculation 2 3 2 3 11" xfId="14232"/>
    <cellStyle name="Calculation 2 3 2 3 12" xfId="14233"/>
    <cellStyle name="Calculation 2 3 2 3 13" xfId="14234"/>
    <cellStyle name="Calculation 2 3 2 3 14" xfId="14235"/>
    <cellStyle name="Calculation 2 3 2 3 15" xfId="14236"/>
    <cellStyle name="Calculation 2 3 2 3 16" xfId="14237"/>
    <cellStyle name="Calculation 2 3 2 3 17" xfId="14238"/>
    <cellStyle name="Calculation 2 3 2 3 18" xfId="14239"/>
    <cellStyle name="Calculation 2 3 2 3 19" xfId="14240"/>
    <cellStyle name="Calculation 2 3 2 3 2" xfId="14241"/>
    <cellStyle name="Calculation 2 3 2 3 2 10" xfId="14242"/>
    <cellStyle name="Calculation 2 3 2 3 2 11" xfId="14243"/>
    <cellStyle name="Calculation 2 3 2 3 2 12" xfId="14244"/>
    <cellStyle name="Calculation 2 3 2 3 2 13" xfId="14245"/>
    <cellStyle name="Calculation 2 3 2 3 2 2" xfId="14246"/>
    <cellStyle name="Calculation 2 3 2 3 2 2 10" xfId="14247"/>
    <cellStyle name="Calculation 2 3 2 3 2 2 2" xfId="14248"/>
    <cellStyle name="Calculation 2 3 2 3 2 2 2 2" xfId="14249"/>
    <cellStyle name="Calculation 2 3 2 3 2 2 2 3" xfId="14250"/>
    <cellStyle name="Calculation 2 3 2 3 2 2 2 4" xfId="14251"/>
    <cellStyle name="Calculation 2 3 2 3 2 2 2 5" xfId="14252"/>
    <cellStyle name="Calculation 2 3 2 3 2 2 2 6" xfId="14253"/>
    <cellStyle name="Calculation 2 3 2 3 2 2 2 7" xfId="14254"/>
    <cellStyle name="Calculation 2 3 2 3 2 2 2 8" xfId="14255"/>
    <cellStyle name="Calculation 2 3 2 3 2 2 2 9" xfId="14256"/>
    <cellStyle name="Calculation 2 3 2 3 2 2 3" xfId="14257"/>
    <cellStyle name="Calculation 2 3 2 3 2 2 4" xfId="14258"/>
    <cellStyle name="Calculation 2 3 2 3 2 2 5" xfId="14259"/>
    <cellStyle name="Calculation 2 3 2 3 2 2 6" xfId="14260"/>
    <cellStyle name="Calculation 2 3 2 3 2 2 7" xfId="14261"/>
    <cellStyle name="Calculation 2 3 2 3 2 2 8" xfId="14262"/>
    <cellStyle name="Calculation 2 3 2 3 2 2 9" xfId="14263"/>
    <cellStyle name="Calculation 2 3 2 3 2 3" xfId="14264"/>
    <cellStyle name="Calculation 2 3 2 3 2 3 2" xfId="14265"/>
    <cellStyle name="Calculation 2 3 2 3 2 3 3" xfId="14266"/>
    <cellStyle name="Calculation 2 3 2 3 2 3 4" xfId="14267"/>
    <cellStyle name="Calculation 2 3 2 3 2 3 5" xfId="14268"/>
    <cellStyle name="Calculation 2 3 2 3 2 3 6" xfId="14269"/>
    <cellStyle name="Calculation 2 3 2 3 2 3 7" xfId="14270"/>
    <cellStyle name="Calculation 2 3 2 3 2 3 8" xfId="14271"/>
    <cellStyle name="Calculation 2 3 2 3 2 4" xfId="14272"/>
    <cellStyle name="Calculation 2 3 2 3 2 4 2" xfId="14273"/>
    <cellStyle name="Calculation 2 3 2 3 2 4 3" xfId="14274"/>
    <cellStyle name="Calculation 2 3 2 3 2 4 4" xfId="14275"/>
    <cellStyle name="Calculation 2 3 2 3 2 4 5" xfId="14276"/>
    <cellStyle name="Calculation 2 3 2 3 2 4 6" xfId="14277"/>
    <cellStyle name="Calculation 2 3 2 3 2 4 7" xfId="14278"/>
    <cellStyle name="Calculation 2 3 2 3 2 4 8" xfId="14279"/>
    <cellStyle name="Calculation 2 3 2 3 2 4 9" xfId="14280"/>
    <cellStyle name="Calculation 2 3 2 3 2 5" xfId="14281"/>
    <cellStyle name="Calculation 2 3 2 3 2 6" xfId="14282"/>
    <cellStyle name="Calculation 2 3 2 3 2 7" xfId="14283"/>
    <cellStyle name="Calculation 2 3 2 3 2 8" xfId="14284"/>
    <cellStyle name="Calculation 2 3 2 3 2 9" xfId="14285"/>
    <cellStyle name="Calculation 2 3 2 3 20" xfId="14286"/>
    <cellStyle name="Calculation 2 3 2 3 21" xfId="14287"/>
    <cellStyle name="Calculation 2 3 2 3 22" xfId="14288"/>
    <cellStyle name="Calculation 2 3 2 3 23" xfId="14289"/>
    <cellStyle name="Calculation 2 3 2 3 24" xfId="14290"/>
    <cellStyle name="Calculation 2 3 2 3 3" xfId="14291"/>
    <cellStyle name="Calculation 2 3 2 3 3 10" xfId="14292"/>
    <cellStyle name="Calculation 2 3 2 3 3 11" xfId="14293"/>
    <cellStyle name="Calculation 2 3 2 3 3 12" xfId="14294"/>
    <cellStyle name="Calculation 2 3 2 3 3 13" xfId="14295"/>
    <cellStyle name="Calculation 2 3 2 3 3 2" xfId="14296"/>
    <cellStyle name="Calculation 2 3 2 3 3 2 10" xfId="14297"/>
    <cellStyle name="Calculation 2 3 2 3 3 2 2" xfId="14298"/>
    <cellStyle name="Calculation 2 3 2 3 3 2 2 2" xfId="14299"/>
    <cellStyle name="Calculation 2 3 2 3 3 2 2 3" xfId="14300"/>
    <cellStyle name="Calculation 2 3 2 3 3 2 2 4" xfId="14301"/>
    <cellStyle name="Calculation 2 3 2 3 3 2 2 5" xfId="14302"/>
    <cellStyle name="Calculation 2 3 2 3 3 2 2 6" xfId="14303"/>
    <cellStyle name="Calculation 2 3 2 3 3 2 2 7" xfId="14304"/>
    <cellStyle name="Calculation 2 3 2 3 3 2 2 8" xfId="14305"/>
    <cellStyle name="Calculation 2 3 2 3 3 2 2 9" xfId="14306"/>
    <cellStyle name="Calculation 2 3 2 3 3 2 3" xfId="14307"/>
    <cellStyle name="Calculation 2 3 2 3 3 2 4" xfId="14308"/>
    <cellStyle name="Calculation 2 3 2 3 3 2 5" xfId="14309"/>
    <cellStyle name="Calculation 2 3 2 3 3 2 6" xfId="14310"/>
    <cellStyle name="Calculation 2 3 2 3 3 2 7" xfId="14311"/>
    <cellStyle name="Calculation 2 3 2 3 3 2 8" xfId="14312"/>
    <cellStyle name="Calculation 2 3 2 3 3 2 9" xfId="14313"/>
    <cellStyle name="Calculation 2 3 2 3 3 3" xfId="14314"/>
    <cellStyle name="Calculation 2 3 2 3 3 3 2" xfId="14315"/>
    <cellStyle name="Calculation 2 3 2 3 3 3 3" xfId="14316"/>
    <cellStyle name="Calculation 2 3 2 3 3 3 4" xfId="14317"/>
    <cellStyle name="Calculation 2 3 2 3 3 3 5" xfId="14318"/>
    <cellStyle name="Calculation 2 3 2 3 3 3 6" xfId="14319"/>
    <cellStyle name="Calculation 2 3 2 3 3 3 7" xfId="14320"/>
    <cellStyle name="Calculation 2 3 2 3 3 3 8" xfId="14321"/>
    <cellStyle name="Calculation 2 3 2 3 3 4" xfId="14322"/>
    <cellStyle name="Calculation 2 3 2 3 3 4 2" xfId="14323"/>
    <cellStyle name="Calculation 2 3 2 3 3 4 3" xfId="14324"/>
    <cellStyle name="Calculation 2 3 2 3 3 4 4" xfId="14325"/>
    <cellStyle name="Calculation 2 3 2 3 3 4 5" xfId="14326"/>
    <cellStyle name="Calculation 2 3 2 3 3 4 6" xfId="14327"/>
    <cellStyle name="Calculation 2 3 2 3 3 4 7" xfId="14328"/>
    <cellStyle name="Calculation 2 3 2 3 3 4 8" xfId="14329"/>
    <cellStyle name="Calculation 2 3 2 3 3 4 9" xfId="14330"/>
    <cellStyle name="Calculation 2 3 2 3 3 5" xfId="14331"/>
    <cellStyle name="Calculation 2 3 2 3 3 6" xfId="14332"/>
    <cellStyle name="Calculation 2 3 2 3 3 7" xfId="14333"/>
    <cellStyle name="Calculation 2 3 2 3 3 8" xfId="14334"/>
    <cellStyle name="Calculation 2 3 2 3 3 9" xfId="14335"/>
    <cellStyle name="Calculation 2 3 2 3 4" xfId="14336"/>
    <cellStyle name="Calculation 2 3 2 3 4 10" xfId="14337"/>
    <cellStyle name="Calculation 2 3 2 3 4 11" xfId="14338"/>
    <cellStyle name="Calculation 2 3 2 3 4 12" xfId="14339"/>
    <cellStyle name="Calculation 2 3 2 3 4 13" xfId="14340"/>
    <cellStyle name="Calculation 2 3 2 3 4 2" xfId="14341"/>
    <cellStyle name="Calculation 2 3 2 3 4 2 10" xfId="14342"/>
    <cellStyle name="Calculation 2 3 2 3 4 2 2" xfId="14343"/>
    <cellStyle name="Calculation 2 3 2 3 4 2 2 2" xfId="14344"/>
    <cellStyle name="Calculation 2 3 2 3 4 2 2 3" xfId="14345"/>
    <cellStyle name="Calculation 2 3 2 3 4 2 2 4" xfId="14346"/>
    <cellStyle name="Calculation 2 3 2 3 4 2 2 5" xfId="14347"/>
    <cellStyle name="Calculation 2 3 2 3 4 2 2 6" xfId="14348"/>
    <cellStyle name="Calculation 2 3 2 3 4 2 2 7" xfId="14349"/>
    <cellStyle name="Calculation 2 3 2 3 4 2 2 8" xfId="14350"/>
    <cellStyle name="Calculation 2 3 2 3 4 2 2 9" xfId="14351"/>
    <cellStyle name="Calculation 2 3 2 3 4 2 3" xfId="14352"/>
    <cellStyle name="Calculation 2 3 2 3 4 2 4" xfId="14353"/>
    <cellStyle name="Calculation 2 3 2 3 4 2 5" xfId="14354"/>
    <cellStyle name="Calculation 2 3 2 3 4 2 6" xfId="14355"/>
    <cellStyle name="Calculation 2 3 2 3 4 2 7" xfId="14356"/>
    <cellStyle name="Calculation 2 3 2 3 4 2 8" xfId="14357"/>
    <cellStyle name="Calculation 2 3 2 3 4 2 9" xfId="14358"/>
    <cellStyle name="Calculation 2 3 2 3 4 3" xfId="14359"/>
    <cellStyle name="Calculation 2 3 2 3 4 3 2" xfId="14360"/>
    <cellStyle name="Calculation 2 3 2 3 4 3 3" xfId="14361"/>
    <cellStyle name="Calculation 2 3 2 3 4 3 4" xfId="14362"/>
    <cellStyle name="Calculation 2 3 2 3 4 3 5" xfId="14363"/>
    <cellStyle name="Calculation 2 3 2 3 4 3 6" xfId="14364"/>
    <cellStyle name="Calculation 2 3 2 3 4 3 7" xfId="14365"/>
    <cellStyle name="Calculation 2 3 2 3 4 3 8" xfId="14366"/>
    <cellStyle name="Calculation 2 3 2 3 4 4" xfId="14367"/>
    <cellStyle name="Calculation 2 3 2 3 4 4 2" xfId="14368"/>
    <cellStyle name="Calculation 2 3 2 3 4 4 3" xfId="14369"/>
    <cellStyle name="Calculation 2 3 2 3 4 4 4" xfId="14370"/>
    <cellStyle name="Calculation 2 3 2 3 4 4 5" xfId="14371"/>
    <cellStyle name="Calculation 2 3 2 3 4 4 6" xfId="14372"/>
    <cellStyle name="Calculation 2 3 2 3 4 4 7" xfId="14373"/>
    <cellStyle name="Calculation 2 3 2 3 4 4 8" xfId="14374"/>
    <cellStyle name="Calculation 2 3 2 3 4 4 9" xfId="14375"/>
    <cellStyle name="Calculation 2 3 2 3 4 5" xfId="14376"/>
    <cellStyle name="Calculation 2 3 2 3 4 6" xfId="14377"/>
    <cellStyle name="Calculation 2 3 2 3 4 7" xfId="14378"/>
    <cellStyle name="Calculation 2 3 2 3 4 8" xfId="14379"/>
    <cellStyle name="Calculation 2 3 2 3 4 9" xfId="14380"/>
    <cellStyle name="Calculation 2 3 2 3 5" xfId="14381"/>
    <cellStyle name="Calculation 2 3 2 3 5 10" xfId="14382"/>
    <cellStyle name="Calculation 2 3 2 3 5 2" xfId="14383"/>
    <cellStyle name="Calculation 2 3 2 3 5 2 2" xfId="14384"/>
    <cellStyle name="Calculation 2 3 2 3 5 2 3" xfId="14385"/>
    <cellStyle name="Calculation 2 3 2 3 5 2 4" xfId="14386"/>
    <cellStyle name="Calculation 2 3 2 3 5 2 5" xfId="14387"/>
    <cellStyle name="Calculation 2 3 2 3 5 2 6" xfId="14388"/>
    <cellStyle name="Calculation 2 3 2 3 5 2 7" xfId="14389"/>
    <cellStyle name="Calculation 2 3 2 3 5 2 8" xfId="14390"/>
    <cellStyle name="Calculation 2 3 2 3 5 2 9" xfId="14391"/>
    <cellStyle name="Calculation 2 3 2 3 5 3" xfId="14392"/>
    <cellStyle name="Calculation 2 3 2 3 5 4" xfId="14393"/>
    <cellStyle name="Calculation 2 3 2 3 5 5" xfId="14394"/>
    <cellStyle name="Calculation 2 3 2 3 5 6" xfId="14395"/>
    <cellStyle name="Calculation 2 3 2 3 5 7" xfId="14396"/>
    <cellStyle name="Calculation 2 3 2 3 5 8" xfId="14397"/>
    <cellStyle name="Calculation 2 3 2 3 5 9" xfId="14398"/>
    <cellStyle name="Calculation 2 3 2 3 6" xfId="14399"/>
    <cellStyle name="Calculation 2 3 2 3 6 2" xfId="14400"/>
    <cellStyle name="Calculation 2 3 2 3 6 3" xfId="14401"/>
    <cellStyle name="Calculation 2 3 2 3 6 4" xfId="14402"/>
    <cellStyle name="Calculation 2 3 2 3 6 5" xfId="14403"/>
    <cellStyle name="Calculation 2 3 2 3 6 6" xfId="14404"/>
    <cellStyle name="Calculation 2 3 2 3 6 7" xfId="14405"/>
    <cellStyle name="Calculation 2 3 2 3 6 8" xfId="14406"/>
    <cellStyle name="Calculation 2 3 2 3 7" xfId="14407"/>
    <cellStyle name="Calculation 2 3 2 3 7 2" xfId="14408"/>
    <cellStyle name="Calculation 2 3 2 3 7 3" xfId="14409"/>
    <cellStyle name="Calculation 2 3 2 3 7 4" xfId="14410"/>
    <cellStyle name="Calculation 2 3 2 3 7 5" xfId="14411"/>
    <cellStyle name="Calculation 2 3 2 3 7 6" xfId="14412"/>
    <cellStyle name="Calculation 2 3 2 3 7 7" xfId="14413"/>
    <cellStyle name="Calculation 2 3 2 3 7 8" xfId="14414"/>
    <cellStyle name="Calculation 2 3 2 3 7 9" xfId="14415"/>
    <cellStyle name="Calculation 2 3 2 3 8" xfId="14416"/>
    <cellStyle name="Calculation 2 3 2 3 9" xfId="14417"/>
    <cellStyle name="Calculation 2 3 2 4" xfId="14418"/>
    <cellStyle name="Calculation 2 3 2 4 10" xfId="14419"/>
    <cellStyle name="Calculation 2 3 2 4 11" xfId="14420"/>
    <cellStyle name="Calculation 2 3 2 4 12" xfId="14421"/>
    <cellStyle name="Calculation 2 3 2 4 13" xfId="14422"/>
    <cellStyle name="Calculation 2 3 2 4 14" xfId="14423"/>
    <cellStyle name="Calculation 2 3 2 4 15" xfId="14424"/>
    <cellStyle name="Calculation 2 3 2 4 16" xfId="14425"/>
    <cellStyle name="Calculation 2 3 2 4 17" xfId="14426"/>
    <cellStyle name="Calculation 2 3 2 4 18" xfId="14427"/>
    <cellStyle name="Calculation 2 3 2 4 2" xfId="14428"/>
    <cellStyle name="Calculation 2 3 2 4 2 10" xfId="14429"/>
    <cellStyle name="Calculation 2 3 2 4 2 2" xfId="14430"/>
    <cellStyle name="Calculation 2 3 2 4 2 2 2" xfId="14431"/>
    <cellStyle name="Calculation 2 3 2 4 2 2 3" xfId="14432"/>
    <cellStyle name="Calculation 2 3 2 4 2 2 4" xfId="14433"/>
    <cellStyle name="Calculation 2 3 2 4 2 2 5" xfId="14434"/>
    <cellStyle name="Calculation 2 3 2 4 2 2 6" xfId="14435"/>
    <cellStyle name="Calculation 2 3 2 4 2 2 7" xfId="14436"/>
    <cellStyle name="Calculation 2 3 2 4 2 2 8" xfId="14437"/>
    <cellStyle name="Calculation 2 3 2 4 2 2 9" xfId="14438"/>
    <cellStyle name="Calculation 2 3 2 4 2 3" xfId="14439"/>
    <cellStyle name="Calculation 2 3 2 4 2 4" xfId="14440"/>
    <cellStyle name="Calculation 2 3 2 4 2 5" xfId="14441"/>
    <cellStyle name="Calculation 2 3 2 4 2 6" xfId="14442"/>
    <cellStyle name="Calculation 2 3 2 4 2 7" xfId="14443"/>
    <cellStyle name="Calculation 2 3 2 4 2 8" xfId="14444"/>
    <cellStyle name="Calculation 2 3 2 4 2 9" xfId="14445"/>
    <cellStyle name="Calculation 2 3 2 4 3" xfId="14446"/>
    <cellStyle name="Calculation 2 3 2 4 3 2" xfId="14447"/>
    <cellStyle name="Calculation 2 3 2 4 3 3" xfId="14448"/>
    <cellStyle name="Calculation 2 3 2 4 3 4" xfId="14449"/>
    <cellStyle name="Calculation 2 3 2 4 3 5" xfId="14450"/>
    <cellStyle name="Calculation 2 3 2 4 3 6" xfId="14451"/>
    <cellStyle name="Calculation 2 3 2 4 3 7" xfId="14452"/>
    <cellStyle name="Calculation 2 3 2 4 3 8" xfId="14453"/>
    <cellStyle name="Calculation 2 3 2 4 4" xfId="14454"/>
    <cellStyle name="Calculation 2 3 2 4 4 2" xfId="14455"/>
    <cellStyle name="Calculation 2 3 2 4 4 3" xfId="14456"/>
    <cellStyle name="Calculation 2 3 2 4 4 4" xfId="14457"/>
    <cellStyle name="Calculation 2 3 2 4 4 5" xfId="14458"/>
    <cellStyle name="Calculation 2 3 2 4 4 6" xfId="14459"/>
    <cellStyle name="Calculation 2 3 2 4 4 7" xfId="14460"/>
    <cellStyle name="Calculation 2 3 2 4 4 8" xfId="14461"/>
    <cellStyle name="Calculation 2 3 2 4 4 9" xfId="14462"/>
    <cellStyle name="Calculation 2 3 2 4 5" xfId="14463"/>
    <cellStyle name="Calculation 2 3 2 4 6" xfId="14464"/>
    <cellStyle name="Calculation 2 3 2 4 7" xfId="14465"/>
    <cellStyle name="Calculation 2 3 2 4 8" xfId="14466"/>
    <cellStyle name="Calculation 2 3 2 4 9" xfId="14467"/>
    <cellStyle name="Calculation 2 3 2 5" xfId="14468"/>
    <cellStyle name="Calculation 2 3 2 5 10" xfId="14469"/>
    <cellStyle name="Calculation 2 3 2 5 11" xfId="14470"/>
    <cellStyle name="Calculation 2 3 2 5 12" xfId="14471"/>
    <cellStyle name="Calculation 2 3 2 5 13" xfId="14472"/>
    <cellStyle name="Calculation 2 3 2 5 14" xfId="14473"/>
    <cellStyle name="Calculation 2 3 2 5 15" xfId="14474"/>
    <cellStyle name="Calculation 2 3 2 5 16" xfId="14475"/>
    <cellStyle name="Calculation 2 3 2 5 17" xfId="14476"/>
    <cellStyle name="Calculation 2 3 2 5 18" xfId="14477"/>
    <cellStyle name="Calculation 2 3 2 5 2" xfId="14478"/>
    <cellStyle name="Calculation 2 3 2 5 3" xfId="14479"/>
    <cellStyle name="Calculation 2 3 2 5 4" xfId="14480"/>
    <cellStyle name="Calculation 2 3 2 5 5" xfId="14481"/>
    <cellStyle name="Calculation 2 3 2 5 6" xfId="14482"/>
    <cellStyle name="Calculation 2 3 2 5 7" xfId="14483"/>
    <cellStyle name="Calculation 2 3 2 5 8" xfId="14484"/>
    <cellStyle name="Calculation 2 3 2 5 9" xfId="14485"/>
    <cellStyle name="Calculation 2 3 2 6" xfId="14486"/>
    <cellStyle name="Calculation 2 3 2 6 10" xfId="14487"/>
    <cellStyle name="Calculation 2 3 2 6 11" xfId="14488"/>
    <cellStyle name="Calculation 2 3 2 6 12" xfId="14489"/>
    <cellStyle name="Calculation 2 3 2 6 13" xfId="14490"/>
    <cellStyle name="Calculation 2 3 2 6 14" xfId="14491"/>
    <cellStyle name="Calculation 2 3 2 6 15" xfId="14492"/>
    <cellStyle name="Calculation 2 3 2 6 16" xfId="14493"/>
    <cellStyle name="Calculation 2 3 2 6 17" xfId="14494"/>
    <cellStyle name="Calculation 2 3 2 6 18" xfId="14495"/>
    <cellStyle name="Calculation 2 3 2 6 2" xfId="14496"/>
    <cellStyle name="Calculation 2 3 2 6 3" xfId="14497"/>
    <cellStyle name="Calculation 2 3 2 6 4" xfId="14498"/>
    <cellStyle name="Calculation 2 3 2 6 5" xfId="14499"/>
    <cellStyle name="Calculation 2 3 2 6 6" xfId="14500"/>
    <cellStyle name="Calculation 2 3 2 6 7" xfId="14501"/>
    <cellStyle name="Calculation 2 3 2 6 8" xfId="14502"/>
    <cellStyle name="Calculation 2 3 2 6 9" xfId="14503"/>
    <cellStyle name="Calculation 2 3 2 7" xfId="14504"/>
    <cellStyle name="Calculation 2 3 2 7 2" xfId="14505"/>
    <cellStyle name="Calculation 2 3 2 7 3" xfId="14506"/>
    <cellStyle name="Calculation 2 3 2 7 4" xfId="14507"/>
    <cellStyle name="Calculation 2 3 2 7 5" xfId="14508"/>
    <cellStyle name="Calculation 2 3 2 7 6" xfId="14509"/>
    <cellStyle name="Calculation 2 3 2 7 7" xfId="14510"/>
    <cellStyle name="Calculation 2 3 2 7 8" xfId="14511"/>
    <cellStyle name="Calculation 2 3 2 7 9" xfId="14512"/>
    <cellStyle name="Calculation 2 3 2 8" xfId="14513"/>
    <cellStyle name="Calculation 2 3 2 8 2" xfId="14514"/>
    <cellStyle name="Calculation 2 3 2 8 3" xfId="14515"/>
    <cellStyle name="Calculation 2 3 2 8 4" xfId="14516"/>
    <cellStyle name="Calculation 2 3 2 8 5" xfId="14517"/>
    <cellStyle name="Calculation 2 3 2 8 6" xfId="14518"/>
    <cellStyle name="Calculation 2 3 2 8 7" xfId="14519"/>
    <cellStyle name="Calculation 2 3 2 8 8" xfId="14520"/>
    <cellStyle name="Calculation 2 3 2 8 9" xfId="14521"/>
    <cellStyle name="Calculation 2 3 2 9" xfId="14522"/>
    <cellStyle name="Calculation 2 3 2 9 2" xfId="14523"/>
    <cellStyle name="Calculation 2 3 2 9 3" xfId="14524"/>
    <cellStyle name="Calculation 2 3 2 9 4" xfId="14525"/>
    <cellStyle name="Calculation 2 3 2 9 5" xfId="14526"/>
    <cellStyle name="Calculation 2 3 2 9 6" xfId="14527"/>
    <cellStyle name="Calculation 2 3 2 9 7" xfId="14528"/>
    <cellStyle name="Calculation 2 3 2 9 8" xfId="14529"/>
    <cellStyle name="Calculation 2 3 20" xfId="14530"/>
    <cellStyle name="Calculation 2 3 21" xfId="14531"/>
    <cellStyle name="Calculation 2 3 22" xfId="14532"/>
    <cellStyle name="Calculation 2 3 23" xfId="14533"/>
    <cellStyle name="Calculation 2 3 24" xfId="14534"/>
    <cellStyle name="Calculation 2 3 25" xfId="14535"/>
    <cellStyle name="Calculation 2 3 3" xfId="9785"/>
    <cellStyle name="Calculation 2 3 3 10" xfId="14536"/>
    <cellStyle name="Calculation 2 3 3 10 2" xfId="14537"/>
    <cellStyle name="Calculation 2 3 3 10 3" xfId="14538"/>
    <cellStyle name="Calculation 2 3 3 10 4" xfId="14539"/>
    <cellStyle name="Calculation 2 3 3 10 5" xfId="14540"/>
    <cellStyle name="Calculation 2 3 3 10 6" xfId="14541"/>
    <cellStyle name="Calculation 2 3 3 10 7" xfId="14542"/>
    <cellStyle name="Calculation 2 3 3 10 8" xfId="14543"/>
    <cellStyle name="Calculation 2 3 3 11" xfId="14544"/>
    <cellStyle name="Calculation 2 3 3 11 2" xfId="14545"/>
    <cellStyle name="Calculation 2 3 3 11 3" xfId="14546"/>
    <cellStyle name="Calculation 2 3 3 11 4" xfId="14547"/>
    <cellStyle name="Calculation 2 3 3 11 5" xfId="14548"/>
    <cellStyle name="Calculation 2 3 3 11 6" xfId="14549"/>
    <cellStyle name="Calculation 2 3 3 11 7" xfId="14550"/>
    <cellStyle name="Calculation 2 3 3 11 8" xfId="14551"/>
    <cellStyle name="Calculation 2 3 3 12" xfId="14552"/>
    <cellStyle name="Calculation 2 3 3 13" xfId="14553"/>
    <cellStyle name="Calculation 2 3 3 14" xfId="14554"/>
    <cellStyle name="Calculation 2 3 3 15" xfId="14555"/>
    <cellStyle name="Calculation 2 3 3 16" xfId="14556"/>
    <cellStyle name="Calculation 2 3 3 17" xfId="14557"/>
    <cellStyle name="Calculation 2 3 3 18" xfId="14558"/>
    <cellStyle name="Calculation 2 3 3 19" xfId="14559"/>
    <cellStyle name="Calculation 2 3 3 2" xfId="14560"/>
    <cellStyle name="Calculation 2 3 3 2 10" xfId="14561"/>
    <cellStyle name="Calculation 2 3 3 2 10 2" xfId="14562"/>
    <cellStyle name="Calculation 2 3 3 2 10 3" xfId="14563"/>
    <cellStyle name="Calculation 2 3 3 2 10 4" xfId="14564"/>
    <cellStyle name="Calculation 2 3 3 2 10 5" xfId="14565"/>
    <cellStyle name="Calculation 2 3 3 2 10 6" xfId="14566"/>
    <cellStyle name="Calculation 2 3 3 2 10 7" xfId="14567"/>
    <cellStyle name="Calculation 2 3 3 2 10 8" xfId="14568"/>
    <cellStyle name="Calculation 2 3 3 2 11" xfId="14569"/>
    <cellStyle name="Calculation 2 3 3 2 12" xfId="14570"/>
    <cellStyle name="Calculation 2 3 3 2 13" xfId="14571"/>
    <cellStyle name="Calculation 2 3 3 2 14" xfId="14572"/>
    <cellStyle name="Calculation 2 3 3 2 15" xfId="14573"/>
    <cellStyle name="Calculation 2 3 3 2 16" xfId="14574"/>
    <cellStyle name="Calculation 2 3 3 2 17" xfId="14575"/>
    <cellStyle name="Calculation 2 3 3 2 18" xfId="14576"/>
    <cellStyle name="Calculation 2 3 3 2 19" xfId="14577"/>
    <cellStyle name="Calculation 2 3 3 2 2" xfId="14578"/>
    <cellStyle name="Calculation 2 3 3 2 2 10" xfId="14579"/>
    <cellStyle name="Calculation 2 3 3 2 2 11" xfId="14580"/>
    <cellStyle name="Calculation 2 3 3 2 2 12" xfId="14581"/>
    <cellStyle name="Calculation 2 3 3 2 2 13" xfId="14582"/>
    <cellStyle name="Calculation 2 3 3 2 2 14" xfId="14583"/>
    <cellStyle name="Calculation 2 3 3 2 2 15" xfId="14584"/>
    <cellStyle name="Calculation 2 3 3 2 2 16" xfId="14585"/>
    <cellStyle name="Calculation 2 3 3 2 2 17" xfId="14586"/>
    <cellStyle name="Calculation 2 3 3 2 2 18" xfId="14587"/>
    <cellStyle name="Calculation 2 3 3 2 2 19" xfId="14588"/>
    <cellStyle name="Calculation 2 3 3 2 2 2" xfId="14589"/>
    <cellStyle name="Calculation 2 3 3 2 2 2 10" xfId="14590"/>
    <cellStyle name="Calculation 2 3 3 2 2 2 11" xfId="14591"/>
    <cellStyle name="Calculation 2 3 3 2 2 2 12" xfId="14592"/>
    <cellStyle name="Calculation 2 3 3 2 2 2 13" xfId="14593"/>
    <cellStyle name="Calculation 2 3 3 2 2 2 14" xfId="14594"/>
    <cellStyle name="Calculation 2 3 3 2 2 2 15" xfId="14595"/>
    <cellStyle name="Calculation 2 3 3 2 2 2 2" xfId="14596"/>
    <cellStyle name="Calculation 2 3 3 2 2 2 2 2" xfId="14597"/>
    <cellStyle name="Calculation 2 3 3 2 2 2 2 3" xfId="14598"/>
    <cellStyle name="Calculation 2 3 3 2 2 2 2 4" xfId="14599"/>
    <cellStyle name="Calculation 2 3 3 2 2 2 2 5" xfId="14600"/>
    <cellStyle name="Calculation 2 3 3 2 2 2 2 6" xfId="14601"/>
    <cellStyle name="Calculation 2 3 3 2 2 2 2 7" xfId="14602"/>
    <cellStyle name="Calculation 2 3 3 2 2 2 2 8" xfId="14603"/>
    <cellStyle name="Calculation 2 3 3 2 2 2 2 9" xfId="14604"/>
    <cellStyle name="Calculation 2 3 3 2 2 2 3" xfId="14605"/>
    <cellStyle name="Calculation 2 3 3 2 2 2 3 2" xfId="14606"/>
    <cellStyle name="Calculation 2 3 3 2 2 2 3 3" xfId="14607"/>
    <cellStyle name="Calculation 2 3 3 2 2 2 3 4" xfId="14608"/>
    <cellStyle name="Calculation 2 3 3 2 2 2 3 5" xfId="14609"/>
    <cellStyle name="Calculation 2 3 3 2 2 2 3 6" xfId="14610"/>
    <cellStyle name="Calculation 2 3 3 2 2 2 3 7" xfId="14611"/>
    <cellStyle name="Calculation 2 3 3 2 2 2 3 8" xfId="14612"/>
    <cellStyle name="Calculation 2 3 3 2 2 2 3 9" xfId="14613"/>
    <cellStyle name="Calculation 2 3 3 2 2 2 4" xfId="14614"/>
    <cellStyle name="Calculation 2 3 3 2 2 2 4 2" xfId="14615"/>
    <cellStyle name="Calculation 2 3 3 2 2 2 4 3" xfId="14616"/>
    <cellStyle name="Calculation 2 3 3 2 2 2 4 4" xfId="14617"/>
    <cellStyle name="Calculation 2 3 3 2 2 2 4 5" xfId="14618"/>
    <cellStyle name="Calculation 2 3 3 2 2 2 4 6" xfId="14619"/>
    <cellStyle name="Calculation 2 3 3 2 2 2 4 7" xfId="14620"/>
    <cellStyle name="Calculation 2 3 3 2 2 2 4 8" xfId="14621"/>
    <cellStyle name="Calculation 2 3 3 2 2 2 4 9" xfId="14622"/>
    <cellStyle name="Calculation 2 3 3 2 2 2 5" xfId="14623"/>
    <cellStyle name="Calculation 2 3 3 2 2 2 5 2" xfId="14624"/>
    <cellStyle name="Calculation 2 3 3 2 2 2 5 3" xfId="14625"/>
    <cellStyle name="Calculation 2 3 3 2 2 2 5 4" xfId="14626"/>
    <cellStyle name="Calculation 2 3 3 2 2 2 5 5" xfId="14627"/>
    <cellStyle name="Calculation 2 3 3 2 2 2 5 6" xfId="14628"/>
    <cellStyle name="Calculation 2 3 3 2 2 2 5 7" xfId="14629"/>
    <cellStyle name="Calculation 2 3 3 2 2 2 5 8" xfId="14630"/>
    <cellStyle name="Calculation 2 3 3 2 2 2 6" xfId="14631"/>
    <cellStyle name="Calculation 2 3 3 2 2 2 6 2" xfId="14632"/>
    <cellStyle name="Calculation 2 3 3 2 2 2 6 3" xfId="14633"/>
    <cellStyle name="Calculation 2 3 3 2 2 2 6 4" xfId="14634"/>
    <cellStyle name="Calculation 2 3 3 2 2 2 6 5" xfId="14635"/>
    <cellStyle name="Calculation 2 3 3 2 2 2 6 6" xfId="14636"/>
    <cellStyle name="Calculation 2 3 3 2 2 2 6 7" xfId="14637"/>
    <cellStyle name="Calculation 2 3 3 2 2 2 6 8" xfId="14638"/>
    <cellStyle name="Calculation 2 3 3 2 2 2 7" xfId="14639"/>
    <cellStyle name="Calculation 2 3 3 2 2 2 7 2" xfId="14640"/>
    <cellStyle name="Calculation 2 3 3 2 2 2 7 3" xfId="14641"/>
    <cellStyle name="Calculation 2 3 3 2 2 2 7 4" xfId="14642"/>
    <cellStyle name="Calculation 2 3 3 2 2 2 7 5" xfId="14643"/>
    <cellStyle name="Calculation 2 3 3 2 2 2 7 6" xfId="14644"/>
    <cellStyle name="Calculation 2 3 3 2 2 2 7 7" xfId="14645"/>
    <cellStyle name="Calculation 2 3 3 2 2 2 7 8" xfId="14646"/>
    <cellStyle name="Calculation 2 3 3 2 2 2 8" xfId="14647"/>
    <cellStyle name="Calculation 2 3 3 2 2 2 9" xfId="14648"/>
    <cellStyle name="Calculation 2 3 3 2 2 20" xfId="14649"/>
    <cellStyle name="Calculation 2 3 3 2 2 21" xfId="14650"/>
    <cellStyle name="Calculation 2 3 3 2 2 22" xfId="14651"/>
    <cellStyle name="Calculation 2 3 3 2 2 23" xfId="14652"/>
    <cellStyle name="Calculation 2 3 3 2 2 24" xfId="14653"/>
    <cellStyle name="Calculation 2 3 3 2 2 25" xfId="14654"/>
    <cellStyle name="Calculation 2 3 3 2 2 26" xfId="14655"/>
    <cellStyle name="Calculation 2 3 3 2 2 27" xfId="14656"/>
    <cellStyle name="Calculation 2 3 3 2 2 3" xfId="14657"/>
    <cellStyle name="Calculation 2 3 3 2 2 3 10" xfId="14658"/>
    <cellStyle name="Calculation 2 3 3 2 2 3 11" xfId="14659"/>
    <cellStyle name="Calculation 2 3 3 2 2 3 12" xfId="14660"/>
    <cellStyle name="Calculation 2 3 3 2 2 3 13" xfId="14661"/>
    <cellStyle name="Calculation 2 3 3 2 2 3 14" xfId="14662"/>
    <cellStyle name="Calculation 2 3 3 2 2 3 15" xfId="14663"/>
    <cellStyle name="Calculation 2 3 3 2 2 3 2" xfId="14664"/>
    <cellStyle name="Calculation 2 3 3 2 2 3 2 2" xfId="14665"/>
    <cellStyle name="Calculation 2 3 3 2 2 3 2 3" xfId="14666"/>
    <cellStyle name="Calculation 2 3 3 2 2 3 2 4" xfId="14667"/>
    <cellStyle name="Calculation 2 3 3 2 2 3 2 5" xfId="14668"/>
    <cellStyle name="Calculation 2 3 3 2 2 3 2 6" xfId="14669"/>
    <cellStyle name="Calculation 2 3 3 2 2 3 2 7" xfId="14670"/>
    <cellStyle name="Calculation 2 3 3 2 2 3 2 8" xfId="14671"/>
    <cellStyle name="Calculation 2 3 3 2 2 3 3" xfId="14672"/>
    <cellStyle name="Calculation 2 3 3 2 2 3 3 2" xfId="14673"/>
    <cellStyle name="Calculation 2 3 3 2 2 3 3 3" xfId="14674"/>
    <cellStyle name="Calculation 2 3 3 2 2 3 3 4" xfId="14675"/>
    <cellStyle name="Calculation 2 3 3 2 2 3 3 5" xfId="14676"/>
    <cellStyle name="Calculation 2 3 3 2 2 3 3 6" xfId="14677"/>
    <cellStyle name="Calculation 2 3 3 2 2 3 3 7" xfId="14678"/>
    <cellStyle name="Calculation 2 3 3 2 2 3 3 8" xfId="14679"/>
    <cellStyle name="Calculation 2 3 3 2 2 3 4" xfId="14680"/>
    <cellStyle name="Calculation 2 3 3 2 2 3 4 2" xfId="14681"/>
    <cellStyle name="Calculation 2 3 3 2 2 3 4 3" xfId="14682"/>
    <cellStyle name="Calculation 2 3 3 2 2 3 4 4" xfId="14683"/>
    <cellStyle name="Calculation 2 3 3 2 2 3 4 5" xfId="14684"/>
    <cellStyle name="Calculation 2 3 3 2 2 3 4 6" xfId="14685"/>
    <cellStyle name="Calculation 2 3 3 2 2 3 4 7" xfId="14686"/>
    <cellStyle name="Calculation 2 3 3 2 2 3 4 8" xfId="14687"/>
    <cellStyle name="Calculation 2 3 3 2 2 3 5" xfId="14688"/>
    <cellStyle name="Calculation 2 3 3 2 2 3 5 2" xfId="14689"/>
    <cellStyle name="Calculation 2 3 3 2 2 3 5 3" xfId="14690"/>
    <cellStyle name="Calculation 2 3 3 2 2 3 5 4" xfId="14691"/>
    <cellStyle name="Calculation 2 3 3 2 2 3 5 5" xfId="14692"/>
    <cellStyle name="Calculation 2 3 3 2 2 3 5 6" xfId="14693"/>
    <cellStyle name="Calculation 2 3 3 2 2 3 5 7" xfId="14694"/>
    <cellStyle name="Calculation 2 3 3 2 2 3 5 8" xfId="14695"/>
    <cellStyle name="Calculation 2 3 3 2 2 3 6" xfId="14696"/>
    <cellStyle name="Calculation 2 3 3 2 2 3 6 2" xfId="14697"/>
    <cellStyle name="Calculation 2 3 3 2 2 3 6 3" xfId="14698"/>
    <cellStyle name="Calculation 2 3 3 2 2 3 6 4" xfId="14699"/>
    <cellStyle name="Calculation 2 3 3 2 2 3 6 5" xfId="14700"/>
    <cellStyle name="Calculation 2 3 3 2 2 3 6 6" xfId="14701"/>
    <cellStyle name="Calculation 2 3 3 2 2 3 6 7" xfId="14702"/>
    <cellStyle name="Calculation 2 3 3 2 2 3 6 8" xfId="14703"/>
    <cellStyle name="Calculation 2 3 3 2 2 3 7" xfId="14704"/>
    <cellStyle name="Calculation 2 3 3 2 2 3 7 2" xfId="14705"/>
    <cellStyle name="Calculation 2 3 3 2 2 3 7 3" xfId="14706"/>
    <cellStyle name="Calculation 2 3 3 2 2 3 7 4" xfId="14707"/>
    <cellStyle name="Calculation 2 3 3 2 2 3 7 5" xfId="14708"/>
    <cellStyle name="Calculation 2 3 3 2 2 3 7 6" xfId="14709"/>
    <cellStyle name="Calculation 2 3 3 2 2 3 7 7" xfId="14710"/>
    <cellStyle name="Calculation 2 3 3 2 2 3 7 8" xfId="14711"/>
    <cellStyle name="Calculation 2 3 3 2 2 3 8" xfId="14712"/>
    <cellStyle name="Calculation 2 3 3 2 2 3 9" xfId="14713"/>
    <cellStyle name="Calculation 2 3 3 2 2 4" xfId="14714"/>
    <cellStyle name="Calculation 2 3 3 2 2 4 2" xfId="14715"/>
    <cellStyle name="Calculation 2 3 3 2 2 4 3" xfId="14716"/>
    <cellStyle name="Calculation 2 3 3 2 2 4 4" xfId="14717"/>
    <cellStyle name="Calculation 2 3 3 2 2 4 5" xfId="14718"/>
    <cellStyle name="Calculation 2 3 3 2 2 4 6" xfId="14719"/>
    <cellStyle name="Calculation 2 3 3 2 2 4 7" xfId="14720"/>
    <cellStyle name="Calculation 2 3 3 2 2 4 8" xfId="14721"/>
    <cellStyle name="Calculation 2 3 3 2 2 4 9" xfId="14722"/>
    <cellStyle name="Calculation 2 3 3 2 2 5" xfId="14723"/>
    <cellStyle name="Calculation 2 3 3 2 2 5 2" xfId="14724"/>
    <cellStyle name="Calculation 2 3 3 2 2 5 3" xfId="14725"/>
    <cellStyle name="Calculation 2 3 3 2 2 5 4" xfId="14726"/>
    <cellStyle name="Calculation 2 3 3 2 2 5 5" xfId="14727"/>
    <cellStyle name="Calculation 2 3 3 2 2 5 6" xfId="14728"/>
    <cellStyle name="Calculation 2 3 3 2 2 5 7" xfId="14729"/>
    <cellStyle name="Calculation 2 3 3 2 2 5 8" xfId="14730"/>
    <cellStyle name="Calculation 2 3 3 2 2 5 9" xfId="14731"/>
    <cellStyle name="Calculation 2 3 3 2 2 6" xfId="14732"/>
    <cellStyle name="Calculation 2 3 3 2 2 6 2" xfId="14733"/>
    <cellStyle name="Calculation 2 3 3 2 2 6 3" xfId="14734"/>
    <cellStyle name="Calculation 2 3 3 2 2 6 4" xfId="14735"/>
    <cellStyle name="Calculation 2 3 3 2 2 6 5" xfId="14736"/>
    <cellStyle name="Calculation 2 3 3 2 2 6 6" xfId="14737"/>
    <cellStyle name="Calculation 2 3 3 2 2 6 7" xfId="14738"/>
    <cellStyle name="Calculation 2 3 3 2 2 6 8" xfId="14739"/>
    <cellStyle name="Calculation 2 3 3 2 2 6 9" xfId="14740"/>
    <cellStyle name="Calculation 2 3 3 2 2 7" xfId="14741"/>
    <cellStyle name="Calculation 2 3 3 2 2 7 2" xfId="14742"/>
    <cellStyle name="Calculation 2 3 3 2 2 7 3" xfId="14743"/>
    <cellStyle name="Calculation 2 3 3 2 2 7 4" xfId="14744"/>
    <cellStyle name="Calculation 2 3 3 2 2 7 5" xfId="14745"/>
    <cellStyle name="Calculation 2 3 3 2 2 7 6" xfId="14746"/>
    <cellStyle name="Calculation 2 3 3 2 2 7 7" xfId="14747"/>
    <cellStyle name="Calculation 2 3 3 2 2 7 8" xfId="14748"/>
    <cellStyle name="Calculation 2 3 3 2 2 8" xfId="14749"/>
    <cellStyle name="Calculation 2 3 3 2 2 8 2" xfId="14750"/>
    <cellStyle name="Calculation 2 3 3 2 2 8 3" xfId="14751"/>
    <cellStyle name="Calculation 2 3 3 2 2 8 4" xfId="14752"/>
    <cellStyle name="Calculation 2 3 3 2 2 8 5" xfId="14753"/>
    <cellStyle name="Calculation 2 3 3 2 2 8 6" xfId="14754"/>
    <cellStyle name="Calculation 2 3 3 2 2 8 7" xfId="14755"/>
    <cellStyle name="Calculation 2 3 3 2 2 8 8" xfId="14756"/>
    <cellStyle name="Calculation 2 3 3 2 2 9" xfId="14757"/>
    <cellStyle name="Calculation 2 3 3 2 2 9 2" xfId="14758"/>
    <cellStyle name="Calculation 2 3 3 2 2 9 3" xfId="14759"/>
    <cellStyle name="Calculation 2 3 3 2 2 9 4" xfId="14760"/>
    <cellStyle name="Calculation 2 3 3 2 2 9 5" xfId="14761"/>
    <cellStyle name="Calculation 2 3 3 2 2 9 6" xfId="14762"/>
    <cellStyle name="Calculation 2 3 3 2 2 9 7" xfId="14763"/>
    <cellStyle name="Calculation 2 3 3 2 2 9 8" xfId="14764"/>
    <cellStyle name="Calculation 2 3 3 2 20" xfId="14765"/>
    <cellStyle name="Calculation 2 3 3 2 21" xfId="14766"/>
    <cellStyle name="Calculation 2 3 3 2 22" xfId="14767"/>
    <cellStyle name="Calculation 2 3 3 2 23" xfId="14768"/>
    <cellStyle name="Calculation 2 3 3 2 24" xfId="14769"/>
    <cellStyle name="Calculation 2 3 3 2 25" xfId="14770"/>
    <cellStyle name="Calculation 2 3 3 2 26" xfId="14771"/>
    <cellStyle name="Calculation 2 3 3 2 3" xfId="14772"/>
    <cellStyle name="Calculation 2 3 3 2 3 10" xfId="14773"/>
    <cellStyle name="Calculation 2 3 3 2 3 11" xfId="14774"/>
    <cellStyle name="Calculation 2 3 3 2 3 12" xfId="14775"/>
    <cellStyle name="Calculation 2 3 3 2 3 13" xfId="14776"/>
    <cellStyle name="Calculation 2 3 3 2 3 14" xfId="14777"/>
    <cellStyle name="Calculation 2 3 3 2 3 15" xfId="14778"/>
    <cellStyle name="Calculation 2 3 3 2 3 16" xfId="14779"/>
    <cellStyle name="Calculation 2 3 3 2 3 17" xfId="14780"/>
    <cellStyle name="Calculation 2 3 3 2 3 18" xfId="14781"/>
    <cellStyle name="Calculation 2 3 3 2 3 19" xfId="14782"/>
    <cellStyle name="Calculation 2 3 3 2 3 2" xfId="14783"/>
    <cellStyle name="Calculation 2 3 3 2 3 2 2" xfId="14784"/>
    <cellStyle name="Calculation 2 3 3 2 3 2 3" xfId="14785"/>
    <cellStyle name="Calculation 2 3 3 2 3 2 4" xfId="14786"/>
    <cellStyle name="Calculation 2 3 3 2 3 2 5" xfId="14787"/>
    <cellStyle name="Calculation 2 3 3 2 3 2 6" xfId="14788"/>
    <cellStyle name="Calculation 2 3 3 2 3 2 7" xfId="14789"/>
    <cellStyle name="Calculation 2 3 3 2 3 2 8" xfId="14790"/>
    <cellStyle name="Calculation 2 3 3 2 3 2 9" xfId="14791"/>
    <cellStyle name="Calculation 2 3 3 2 3 20" xfId="14792"/>
    <cellStyle name="Calculation 2 3 3 2 3 21" xfId="14793"/>
    <cellStyle name="Calculation 2 3 3 2 3 22" xfId="14794"/>
    <cellStyle name="Calculation 2 3 3 2 3 23" xfId="14795"/>
    <cellStyle name="Calculation 2 3 3 2 3 24" xfId="14796"/>
    <cellStyle name="Calculation 2 3 3 2 3 3" xfId="14797"/>
    <cellStyle name="Calculation 2 3 3 2 3 3 2" xfId="14798"/>
    <cellStyle name="Calculation 2 3 3 2 3 3 3" xfId="14799"/>
    <cellStyle name="Calculation 2 3 3 2 3 3 4" xfId="14800"/>
    <cellStyle name="Calculation 2 3 3 2 3 3 5" xfId="14801"/>
    <cellStyle name="Calculation 2 3 3 2 3 3 6" xfId="14802"/>
    <cellStyle name="Calculation 2 3 3 2 3 3 7" xfId="14803"/>
    <cellStyle name="Calculation 2 3 3 2 3 3 8" xfId="14804"/>
    <cellStyle name="Calculation 2 3 3 2 3 3 9" xfId="14805"/>
    <cellStyle name="Calculation 2 3 3 2 3 4" xfId="14806"/>
    <cellStyle name="Calculation 2 3 3 2 3 4 2" xfId="14807"/>
    <cellStyle name="Calculation 2 3 3 2 3 4 3" xfId="14808"/>
    <cellStyle name="Calculation 2 3 3 2 3 4 4" xfId="14809"/>
    <cellStyle name="Calculation 2 3 3 2 3 4 5" xfId="14810"/>
    <cellStyle name="Calculation 2 3 3 2 3 4 6" xfId="14811"/>
    <cellStyle name="Calculation 2 3 3 2 3 4 7" xfId="14812"/>
    <cellStyle name="Calculation 2 3 3 2 3 4 8" xfId="14813"/>
    <cellStyle name="Calculation 2 3 3 2 3 4 9" xfId="14814"/>
    <cellStyle name="Calculation 2 3 3 2 3 5" xfId="14815"/>
    <cellStyle name="Calculation 2 3 3 2 3 5 2" xfId="14816"/>
    <cellStyle name="Calculation 2 3 3 2 3 5 3" xfId="14817"/>
    <cellStyle name="Calculation 2 3 3 2 3 5 4" xfId="14818"/>
    <cellStyle name="Calculation 2 3 3 2 3 5 5" xfId="14819"/>
    <cellStyle name="Calculation 2 3 3 2 3 5 6" xfId="14820"/>
    <cellStyle name="Calculation 2 3 3 2 3 5 7" xfId="14821"/>
    <cellStyle name="Calculation 2 3 3 2 3 5 8" xfId="14822"/>
    <cellStyle name="Calculation 2 3 3 2 3 6" xfId="14823"/>
    <cellStyle name="Calculation 2 3 3 2 3 6 2" xfId="14824"/>
    <cellStyle name="Calculation 2 3 3 2 3 6 3" xfId="14825"/>
    <cellStyle name="Calculation 2 3 3 2 3 6 4" xfId="14826"/>
    <cellStyle name="Calculation 2 3 3 2 3 6 5" xfId="14827"/>
    <cellStyle name="Calculation 2 3 3 2 3 6 6" xfId="14828"/>
    <cellStyle name="Calculation 2 3 3 2 3 6 7" xfId="14829"/>
    <cellStyle name="Calculation 2 3 3 2 3 6 8" xfId="14830"/>
    <cellStyle name="Calculation 2 3 3 2 3 7" xfId="14831"/>
    <cellStyle name="Calculation 2 3 3 2 3 7 2" xfId="14832"/>
    <cellStyle name="Calculation 2 3 3 2 3 7 3" xfId="14833"/>
    <cellStyle name="Calculation 2 3 3 2 3 7 4" xfId="14834"/>
    <cellStyle name="Calculation 2 3 3 2 3 7 5" xfId="14835"/>
    <cellStyle name="Calculation 2 3 3 2 3 7 6" xfId="14836"/>
    <cellStyle name="Calculation 2 3 3 2 3 7 7" xfId="14837"/>
    <cellStyle name="Calculation 2 3 3 2 3 7 8" xfId="14838"/>
    <cellStyle name="Calculation 2 3 3 2 3 8" xfId="14839"/>
    <cellStyle name="Calculation 2 3 3 2 3 9" xfId="14840"/>
    <cellStyle name="Calculation 2 3 3 2 4" xfId="14841"/>
    <cellStyle name="Calculation 2 3 3 2 4 10" xfId="14842"/>
    <cellStyle name="Calculation 2 3 3 2 4 11" xfId="14843"/>
    <cellStyle name="Calculation 2 3 3 2 4 12" xfId="14844"/>
    <cellStyle name="Calculation 2 3 3 2 4 13" xfId="14845"/>
    <cellStyle name="Calculation 2 3 3 2 4 14" xfId="14846"/>
    <cellStyle name="Calculation 2 3 3 2 4 15" xfId="14847"/>
    <cellStyle name="Calculation 2 3 3 2 4 16" xfId="14848"/>
    <cellStyle name="Calculation 2 3 3 2 4 17" xfId="14849"/>
    <cellStyle name="Calculation 2 3 3 2 4 18" xfId="14850"/>
    <cellStyle name="Calculation 2 3 3 2 4 2" xfId="14851"/>
    <cellStyle name="Calculation 2 3 3 2 4 3" xfId="14852"/>
    <cellStyle name="Calculation 2 3 3 2 4 4" xfId="14853"/>
    <cellStyle name="Calculation 2 3 3 2 4 5" xfId="14854"/>
    <cellStyle name="Calculation 2 3 3 2 4 6" xfId="14855"/>
    <cellStyle name="Calculation 2 3 3 2 4 7" xfId="14856"/>
    <cellStyle name="Calculation 2 3 3 2 4 8" xfId="14857"/>
    <cellStyle name="Calculation 2 3 3 2 4 9" xfId="14858"/>
    <cellStyle name="Calculation 2 3 3 2 5" xfId="14859"/>
    <cellStyle name="Calculation 2 3 3 2 5 10" xfId="14860"/>
    <cellStyle name="Calculation 2 3 3 2 5 11" xfId="14861"/>
    <cellStyle name="Calculation 2 3 3 2 5 12" xfId="14862"/>
    <cellStyle name="Calculation 2 3 3 2 5 13" xfId="14863"/>
    <cellStyle name="Calculation 2 3 3 2 5 14" xfId="14864"/>
    <cellStyle name="Calculation 2 3 3 2 5 15" xfId="14865"/>
    <cellStyle name="Calculation 2 3 3 2 5 16" xfId="14866"/>
    <cellStyle name="Calculation 2 3 3 2 5 17" xfId="14867"/>
    <cellStyle name="Calculation 2 3 3 2 5 18" xfId="14868"/>
    <cellStyle name="Calculation 2 3 3 2 5 2" xfId="14869"/>
    <cellStyle name="Calculation 2 3 3 2 5 3" xfId="14870"/>
    <cellStyle name="Calculation 2 3 3 2 5 4" xfId="14871"/>
    <cellStyle name="Calculation 2 3 3 2 5 5" xfId="14872"/>
    <cellStyle name="Calculation 2 3 3 2 5 6" xfId="14873"/>
    <cellStyle name="Calculation 2 3 3 2 5 7" xfId="14874"/>
    <cellStyle name="Calculation 2 3 3 2 5 8" xfId="14875"/>
    <cellStyle name="Calculation 2 3 3 2 5 9" xfId="14876"/>
    <cellStyle name="Calculation 2 3 3 2 6" xfId="14877"/>
    <cellStyle name="Calculation 2 3 3 2 6 10" xfId="14878"/>
    <cellStyle name="Calculation 2 3 3 2 6 11" xfId="14879"/>
    <cellStyle name="Calculation 2 3 3 2 6 12" xfId="14880"/>
    <cellStyle name="Calculation 2 3 3 2 6 13" xfId="14881"/>
    <cellStyle name="Calculation 2 3 3 2 6 14" xfId="14882"/>
    <cellStyle name="Calculation 2 3 3 2 6 15" xfId="14883"/>
    <cellStyle name="Calculation 2 3 3 2 6 16" xfId="14884"/>
    <cellStyle name="Calculation 2 3 3 2 6 17" xfId="14885"/>
    <cellStyle name="Calculation 2 3 3 2 6 18" xfId="14886"/>
    <cellStyle name="Calculation 2 3 3 2 6 2" xfId="14887"/>
    <cellStyle name="Calculation 2 3 3 2 6 3" xfId="14888"/>
    <cellStyle name="Calculation 2 3 3 2 6 4" xfId="14889"/>
    <cellStyle name="Calculation 2 3 3 2 6 5" xfId="14890"/>
    <cellStyle name="Calculation 2 3 3 2 6 6" xfId="14891"/>
    <cellStyle name="Calculation 2 3 3 2 6 7" xfId="14892"/>
    <cellStyle name="Calculation 2 3 3 2 6 8" xfId="14893"/>
    <cellStyle name="Calculation 2 3 3 2 6 9" xfId="14894"/>
    <cellStyle name="Calculation 2 3 3 2 7" xfId="14895"/>
    <cellStyle name="Calculation 2 3 3 2 7 2" xfId="14896"/>
    <cellStyle name="Calculation 2 3 3 2 7 3" xfId="14897"/>
    <cellStyle name="Calculation 2 3 3 2 7 4" xfId="14898"/>
    <cellStyle name="Calculation 2 3 3 2 7 5" xfId="14899"/>
    <cellStyle name="Calculation 2 3 3 2 7 6" xfId="14900"/>
    <cellStyle name="Calculation 2 3 3 2 7 7" xfId="14901"/>
    <cellStyle name="Calculation 2 3 3 2 7 8" xfId="14902"/>
    <cellStyle name="Calculation 2 3 3 2 7 9" xfId="14903"/>
    <cellStyle name="Calculation 2 3 3 2 8" xfId="14904"/>
    <cellStyle name="Calculation 2 3 3 2 8 2" xfId="14905"/>
    <cellStyle name="Calculation 2 3 3 2 8 3" xfId="14906"/>
    <cellStyle name="Calculation 2 3 3 2 8 4" xfId="14907"/>
    <cellStyle name="Calculation 2 3 3 2 8 5" xfId="14908"/>
    <cellStyle name="Calculation 2 3 3 2 8 6" xfId="14909"/>
    <cellStyle name="Calculation 2 3 3 2 8 7" xfId="14910"/>
    <cellStyle name="Calculation 2 3 3 2 8 8" xfId="14911"/>
    <cellStyle name="Calculation 2 3 3 2 8 9" xfId="14912"/>
    <cellStyle name="Calculation 2 3 3 2 9" xfId="14913"/>
    <cellStyle name="Calculation 2 3 3 2 9 2" xfId="14914"/>
    <cellStyle name="Calculation 2 3 3 2 9 3" xfId="14915"/>
    <cellStyle name="Calculation 2 3 3 2 9 4" xfId="14916"/>
    <cellStyle name="Calculation 2 3 3 2 9 5" xfId="14917"/>
    <cellStyle name="Calculation 2 3 3 2 9 6" xfId="14918"/>
    <cellStyle name="Calculation 2 3 3 2 9 7" xfId="14919"/>
    <cellStyle name="Calculation 2 3 3 2 9 8" xfId="14920"/>
    <cellStyle name="Calculation 2 3 3 20" xfId="14921"/>
    <cellStyle name="Calculation 2 3 3 21" xfId="14922"/>
    <cellStyle name="Calculation 2 3 3 22" xfId="14923"/>
    <cellStyle name="Calculation 2 3 3 23" xfId="14924"/>
    <cellStyle name="Calculation 2 3 3 24" xfId="14925"/>
    <cellStyle name="Calculation 2 3 3 25" xfId="14926"/>
    <cellStyle name="Calculation 2 3 3 26" xfId="14927"/>
    <cellStyle name="Calculation 2 3 3 27" xfId="14928"/>
    <cellStyle name="Calculation 2 3 3 3" xfId="14929"/>
    <cellStyle name="Calculation 2 3 3 3 10" xfId="14930"/>
    <cellStyle name="Calculation 2 3 3 3 11" xfId="14931"/>
    <cellStyle name="Calculation 2 3 3 3 12" xfId="14932"/>
    <cellStyle name="Calculation 2 3 3 3 13" xfId="14933"/>
    <cellStyle name="Calculation 2 3 3 3 14" xfId="14934"/>
    <cellStyle name="Calculation 2 3 3 3 15" xfId="14935"/>
    <cellStyle name="Calculation 2 3 3 3 16" xfId="14936"/>
    <cellStyle name="Calculation 2 3 3 3 17" xfId="14937"/>
    <cellStyle name="Calculation 2 3 3 3 18" xfId="14938"/>
    <cellStyle name="Calculation 2 3 3 3 19" xfId="14939"/>
    <cellStyle name="Calculation 2 3 3 3 2" xfId="14940"/>
    <cellStyle name="Calculation 2 3 3 3 2 10" xfId="14941"/>
    <cellStyle name="Calculation 2 3 3 3 2 11" xfId="14942"/>
    <cellStyle name="Calculation 2 3 3 3 2 12" xfId="14943"/>
    <cellStyle name="Calculation 2 3 3 3 2 13" xfId="14944"/>
    <cellStyle name="Calculation 2 3 3 3 2 14" xfId="14945"/>
    <cellStyle name="Calculation 2 3 3 3 2 15" xfId="14946"/>
    <cellStyle name="Calculation 2 3 3 3 2 2" xfId="14947"/>
    <cellStyle name="Calculation 2 3 3 3 2 2 2" xfId="14948"/>
    <cellStyle name="Calculation 2 3 3 3 2 2 3" xfId="14949"/>
    <cellStyle name="Calculation 2 3 3 3 2 2 4" xfId="14950"/>
    <cellStyle name="Calculation 2 3 3 3 2 2 5" xfId="14951"/>
    <cellStyle name="Calculation 2 3 3 3 2 2 6" xfId="14952"/>
    <cellStyle name="Calculation 2 3 3 3 2 2 7" xfId="14953"/>
    <cellStyle name="Calculation 2 3 3 3 2 2 8" xfId="14954"/>
    <cellStyle name="Calculation 2 3 3 3 2 2 9" xfId="14955"/>
    <cellStyle name="Calculation 2 3 3 3 2 3" xfId="14956"/>
    <cellStyle name="Calculation 2 3 3 3 2 3 2" xfId="14957"/>
    <cellStyle name="Calculation 2 3 3 3 2 3 3" xfId="14958"/>
    <cellStyle name="Calculation 2 3 3 3 2 3 4" xfId="14959"/>
    <cellStyle name="Calculation 2 3 3 3 2 3 5" xfId="14960"/>
    <cellStyle name="Calculation 2 3 3 3 2 3 6" xfId="14961"/>
    <cellStyle name="Calculation 2 3 3 3 2 3 7" xfId="14962"/>
    <cellStyle name="Calculation 2 3 3 3 2 3 8" xfId="14963"/>
    <cellStyle name="Calculation 2 3 3 3 2 3 9" xfId="14964"/>
    <cellStyle name="Calculation 2 3 3 3 2 4" xfId="14965"/>
    <cellStyle name="Calculation 2 3 3 3 2 4 2" xfId="14966"/>
    <cellStyle name="Calculation 2 3 3 3 2 4 3" xfId="14967"/>
    <cellStyle name="Calculation 2 3 3 3 2 4 4" xfId="14968"/>
    <cellStyle name="Calculation 2 3 3 3 2 4 5" xfId="14969"/>
    <cellStyle name="Calculation 2 3 3 3 2 4 6" xfId="14970"/>
    <cellStyle name="Calculation 2 3 3 3 2 4 7" xfId="14971"/>
    <cellStyle name="Calculation 2 3 3 3 2 4 8" xfId="14972"/>
    <cellStyle name="Calculation 2 3 3 3 2 4 9" xfId="14973"/>
    <cellStyle name="Calculation 2 3 3 3 2 5" xfId="14974"/>
    <cellStyle name="Calculation 2 3 3 3 2 5 2" xfId="14975"/>
    <cellStyle name="Calculation 2 3 3 3 2 5 3" xfId="14976"/>
    <cellStyle name="Calculation 2 3 3 3 2 5 4" xfId="14977"/>
    <cellStyle name="Calculation 2 3 3 3 2 5 5" xfId="14978"/>
    <cellStyle name="Calculation 2 3 3 3 2 5 6" xfId="14979"/>
    <cellStyle name="Calculation 2 3 3 3 2 5 7" xfId="14980"/>
    <cellStyle name="Calculation 2 3 3 3 2 5 8" xfId="14981"/>
    <cellStyle name="Calculation 2 3 3 3 2 6" xfId="14982"/>
    <cellStyle name="Calculation 2 3 3 3 2 6 2" xfId="14983"/>
    <cellStyle name="Calculation 2 3 3 3 2 6 3" xfId="14984"/>
    <cellStyle name="Calculation 2 3 3 3 2 6 4" xfId="14985"/>
    <cellStyle name="Calculation 2 3 3 3 2 6 5" xfId="14986"/>
    <cellStyle name="Calculation 2 3 3 3 2 6 6" xfId="14987"/>
    <cellStyle name="Calculation 2 3 3 3 2 6 7" xfId="14988"/>
    <cellStyle name="Calculation 2 3 3 3 2 6 8" xfId="14989"/>
    <cellStyle name="Calculation 2 3 3 3 2 7" xfId="14990"/>
    <cellStyle name="Calculation 2 3 3 3 2 7 2" xfId="14991"/>
    <cellStyle name="Calculation 2 3 3 3 2 7 3" xfId="14992"/>
    <cellStyle name="Calculation 2 3 3 3 2 7 4" xfId="14993"/>
    <cellStyle name="Calculation 2 3 3 3 2 7 5" xfId="14994"/>
    <cellStyle name="Calculation 2 3 3 3 2 7 6" xfId="14995"/>
    <cellStyle name="Calculation 2 3 3 3 2 7 7" xfId="14996"/>
    <cellStyle name="Calculation 2 3 3 3 2 7 8" xfId="14997"/>
    <cellStyle name="Calculation 2 3 3 3 2 8" xfId="14998"/>
    <cellStyle name="Calculation 2 3 3 3 2 9" xfId="14999"/>
    <cellStyle name="Calculation 2 3 3 3 20" xfId="15000"/>
    <cellStyle name="Calculation 2 3 3 3 21" xfId="15001"/>
    <cellStyle name="Calculation 2 3 3 3 22" xfId="15002"/>
    <cellStyle name="Calculation 2 3 3 3 23" xfId="15003"/>
    <cellStyle name="Calculation 2 3 3 3 24" xfId="15004"/>
    <cellStyle name="Calculation 2 3 3 3 25" xfId="15005"/>
    <cellStyle name="Calculation 2 3 3 3 26" xfId="15006"/>
    <cellStyle name="Calculation 2 3 3 3 27" xfId="15007"/>
    <cellStyle name="Calculation 2 3 3 3 3" xfId="15008"/>
    <cellStyle name="Calculation 2 3 3 3 3 10" xfId="15009"/>
    <cellStyle name="Calculation 2 3 3 3 3 11" xfId="15010"/>
    <cellStyle name="Calculation 2 3 3 3 3 12" xfId="15011"/>
    <cellStyle name="Calculation 2 3 3 3 3 13" xfId="15012"/>
    <cellStyle name="Calculation 2 3 3 3 3 14" xfId="15013"/>
    <cellStyle name="Calculation 2 3 3 3 3 15" xfId="15014"/>
    <cellStyle name="Calculation 2 3 3 3 3 2" xfId="15015"/>
    <cellStyle name="Calculation 2 3 3 3 3 2 2" xfId="15016"/>
    <cellStyle name="Calculation 2 3 3 3 3 2 3" xfId="15017"/>
    <cellStyle name="Calculation 2 3 3 3 3 2 4" xfId="15018"/>
    <cellStyle name="Calculation 2 3 3 3 3 2 5" xfId="15019"/>
    <cellStyle name="Calculation 2 3 3 3 3 2 6" xfId="15020"/>
    <cellStyle name="Calculation 2 3 3 3 3 2 7" xfId="15021"/>
    <cellStyle name="Calculation 2 3 3 3 3 2 8" xfId="15022"/>
    <cellStyle name="Calculation 2 3 3 3 3 3" xfId="15023"/>
    <cellStyle name="Calculation 2 3 3 3 3 3 2" xfId="15024"/>
    <cellStyle name="Calculation 2 3 3 3 3 3 3" xfId="15025"/>
    <cellStyle name="Calculation 2 3 3 3 3 3 4" xfId="15026"/>
    <cellStyle name="Calculation 2 3 3 3 3 3 5" xfId="15027"/>
    <cellStyle name="Calculation 2 3 3 3 3 3 6" xfId="15028"/>
    <cellStyle name="Calculation 2 3 3 3 3 3 7" xfId="15029"/>
    <cellStyle name="Calculation 2 3 3 3 3 3 8" xfId="15030"/>
    <cellStyle name="Calculation 2 3 3 3 3 4" xfId="15031"/>
    <cellStyle name="Calculation 2 3 3 3 3 4 2" xfId="15032"/>
    <cellStyle name="Calculation 2 3 3 3 3 4 3" xfId="15033"/>
    <cellStyle name="Calculation 2 3 3 3 3 4 4" xfId="15034"/>
    <cellStyle name="Calculation 2 3 3 3 3 4 5" xfId="15035"/>
    <cellStyle name="Calculation 2 3 3 3 3 4 6" xfId="15036"/>
    <cellStyle name="Calculation 2 3 3 3 3 4 7" xfId="15037"/>
    <cellStyle name="Calculation 2 3 3 3 3 4 8" xfId="15038"/>
    <cellStyle name="Calculation 2 3 3 3 3 5" xfId="15039"/>
    <cellStyle name="Calculation 2 3 3 3 3 5 2" xfId="15040"/>
    <cellStyle name="Calculation 2 3 3 3 3 5 3" xfId="15041"/>
    <cellStyle name="Calculation 2 3 3 3 3 5 4" xfId="15042"/>
    <cellStyle name="Calculation 2 3 3 3 3 5 5" xfId="15043"/>
    <cellStyle name="Calculation 2 3 3 3 3 5 6" xfId="15044"/>
    <cellStyle name="Calculation 2 3 3 3 3 5 7" xfId="15045"/>
    <cellStyle name="Calculation 2 3 3 3 3 5 8" xfId="15046"/>
    <cellStyle name="Calculation 2 3 3 3 3 6" xfId="15047"/>
    <cellStyle name="Calculation 2 3 3 3 3 6 2" xfId="15048"/>
    <cellStyle name="Calculation 2 3 3 3 3 6 3" xfId="15049"/>
    <cellStyle name="Calculation 2 3 3 3 3 6 4" xfId="15050"/>
    <cellStyle name="Calculation 2 3 3 3 3 6 5" xfId="15051"/>
    <cellStyle name="Calculation 2 3 3 3 3 6 6" xfId="15052"/>
    <cellStyle name="Calculation 2 3 3 3 3 6 7" xfId="15053"/>
    <cellStyle name="Calculation 2 3 3 3 3 6 8" xfId="15054"/>
    <cellStyle name="Calculation 2 3 3 3 3 7" xfId="15055"/>
    <cellStyle name="Calculation 2 3 3 3 3 7 2" xfId="15056"/>
    <cellStyle name="Calculation 2 3 3 3 3 7 3" xfId="15057"/>
    <cellStyle name="Calculation 2 3 3 3 3 7 4" xfId="15058"/>
    <cellStyle name="Calculation 2 3 3 3 3 7 5" xfId="15059"/>
    <cellStyle name="Calculation 2 3 3 3 3 7 6" xfId="15060"/>
    <cellStyle name="Calculation 2 3 3 3 3 7 7" xfId="15061"/>
    <cellStyle name="Calculation 2 3 3 3 3 7 8" xfId="15062"/>
    <cellStyle name="Calculation 2 3 3 3 3 8" xfId="15063"/>
    <cellStyle name="Calculation 2 3 3 3 3 9" xfId="15064"/>
    <cellStyle name="Calculation 2 3 3 3 4" xfId="15065"/>
    <cellStyle name="Calculation 2 3 3 3 4 2" xfId="15066"/>
    <cellStyle name="Calculation 2 3 3 3 4 3" xfId="15067"/>
    <cellStyle name="Calculation 2 3 3 3 4 4" xfId="15068"/>
    <cellStyle name="Calculation 2 3 3 3 4 5" xfId="15069"/>
    <cellStyle name="Calculation 2 3 3 3 4 6" xfId="15070"/>
    <cellStyle name="Calculation 2 3 3 3 4 7" xfId="15071"/>
    <cellStyle name="Calculation 2 3 3 3 4 8" xfId="15072"/>
    <cellStyle name="Calculation 2 3 3 3 4 9" xfId="15073"/>
    <cellStyle name="Calculation 2 3 3 3 5" xfId="15074"/>
    <cellStyle name="Calculation 2 3 3 3 5 2" xfId="15075"/>
    <cellStyle name="Calculation 2 3 3 3 5 3" xfId="15076"/>
    <cellStyle name="Calculation 2 3 3 3 5 4" xfId="15077"/>
    <cellStyle name="Calculation 2 3 3 3 5 5" xfId="15078"/>
    <cellStyle name="Calculation 2 3 3 3 5 6" xfId="15079"/>
    <cellStyle name="Calculation 2 3 3 3 5 7" xfId="15080"/>
    <cellStyle name="Calculation 2 3 3 3 5 8" xfId="15081"/>
    <cellStyle name="Calculation 2 3 3 3 5 9" xfId="15082"/>
    <cellStyle name="Calculation 2 3 3 3 6" xfId="15083"/>
    <cellStyle name="Calculation 2 3 3 3 6 2" xfId="15084"/>
    <cellStyle name="Calculation 2 3 3 3 6 3" xfId="15085"/>
    <cellStyle name="Calculation 2 3 3 3 6 4" xfId="15086"/>
    <cellStyle name="Calculation 2 3 3 3 6 5" xfId="15087"/>
    <cellStyle name="Calculation 2 3 3 3 6 6" xfId="15088"/>
    <cellStyle name="Calculation 2 3 3 3 6 7" xfId="15089"/>
    <cellStyle name="Calculation 2 3 3 3 6 8" xfId="15090"/>
    <cellStyle name="Calculation 2 3 3 3 6 9" xfId="15091"/>
    <cellStyle name="Calculation 2 3 3 3 7" xfId="15092"/>
    <cellStyle name="Calculation 2 3 3 3 7 2" xfId="15093"/>
    <cellStyle name="Calculation 2 3 3 3 7 3" xfId="15094"/>
    <cellStyle name="Calculation 2 3 3 3 7 4" xfId="15095"/>
    <cellStyle name="Calculation 2 3 3 3 7 5" xfId="15096"/>
    <cellStyle name="Calculation 2 3 3 3 7 6" xfId="15097"/>
    <cellStyle name="Calculation 2 3 3 3 7 7" xfId="15098"/>
    <cellStyle name="Calculation 2 3 3 3 7 8" xfId="15099"/>
    <cellStyle name="Calculation 2 3 3 3 8" xfId="15100"/>
    <cellStyle name="Calculation 2 3 3 3 8 2" xfId="15101"/>
    <cellStyle name="Calculation 2 3 3 3 8 3" xfId="15102"/>
    <cellStyle name="Calculation 2 3 3 3 8 4" xfId="15103"/>
    <cellStyle name="Calculation 2 3 3 3 8 5" xfId="15104"/>
    <cellStyle name="Calculation 2 3 3 3 8 6" xfId="15105"/>
    <cellStyle name="Calculation 2 3 3 3 8 7" xfId="15106"/>
    <cellStyle name="Calculation 2 3 3 3 8 8" xfId="15107"/>
    <cellStyle name="Calculation 2 3 3 3 9" xfId="15108"/>
    <cellStyle name="Calculation 2 3 3 3 9 2" xfId="15109"/>
    <cellStyle name="Calculation 2 3 3 3 9 3" xfId="15110"/>
    <cellStyle name="Calculation 2 3 3 3 9 4" xfId="15111"/>
    <cellStyle name="Calculation 2 3 3 3 9 5" xfId="15112"/>
    <cellStyle name="Calculation 2 3 3 3 9 6" xfId="15113"/>
    <cellStyle name="Calculation 2 3 3 3 9 7" xfId="15114"/>
    <cellStyle name="Calculation 2 3 3 3 9 8" xfId="15115"/>
    <cellStyle name="Calculation 2 3 3 4" xfId="15116"/>
    <cellStyle name="Calculation 2 3 3 4 10" xfId="15117"/>
    <cellStyle name="Calculation 2 3 3 4 11" xfId="15118"/>
    <cellStyle name="Calculation 2 3 3 4 12" xfId="15119"/>
    <cellStyle name="Calculation 2 3 3 4 13" xfId="15120"/>
    <cellStyle name="Calculation 2 3 3 4 14" xfId="15121"/>
    <cellStyle name="Calculation 2 3 3 4 15" xfId="15122"/>
    <cellStyle name="Calculation 2 3 3 4 16" xfId="15123"/>
    <cellStyle name="Calculation 2 3 3 4 17" xfId="15124"/>
    <cellStyle name="Calculation 2 3 3 4 18" xfId="15125"/>
    <cellStyle name="Calculation 2 3 3 4 19" xfId="15126"/>
    <cellStyle name="Calculation 2 3 3 4 2" xfId="15127"/>
    <cellStyle name="Calculation 2 3 3 4 2 10" xfId="15128"/>
    <cellStyle name="Calculation 2 3 3 4 2 2" xfId="15129"/>
    <cellStyle name="Calculation 2 3 3 4 2 2 2" xfId="15130"/>
    <cellStyle name="Calculation 2 3 3 4 2 2 3" xfId="15131"/>
    <cellStyle name="Calculation 2 3 3 4 2 2 4" xfId="15132"/>
    <cellStyle name="Calculation 2 3 3 4 2 2 5" xfId="15133"/>
    <cellStyle name="Calculation 2 3 3 4 2 2 6" xfId="15134"/>
    <cellStyle name="Calculation 2 3 3 4 2 2 7" xfId="15135"/>
    <cellStyle name="Calculation 2 3 3 4 2 2 8" xfId="15136"/>
    <cellStyle name="Calculation 2 3 3 4 2 2 9" xfId="15137"/>
    <cellStyle name="Calculation 2 3 3 4 2 3" xfId="15138"/>
    <cellStyle name="Calculation 2 3 3 4 2 4" xfId="15139"/>
    <cellStyle name="Calculation 2 3 3 4 2 5" xfId="15140"/>
    <cellStyle name="Calculation 2 3 3 4 2 6" xfId="15141"/>
    <cellStyle name="Calculation 2 3 3 4 2 7" xfId="15142"/>
    <cellStyle name="Calculation 2 3 3 4 2 8" xfId="15143"/>
    <cellStyle name="Calculation 2 3 3 4 2 9" xfId="15144"/>
    <cellStyle name="Calculation 2 3 3 4 20" xfId="15145"/>
    <cellStyle name="Calculation 2 3 3 4 21" xfId="15146"/>
    <cellStyle name="Calculation 2 3 3 4 22" xfId="15147"/>
    <cellStyle name="Calculation 2 3 3 4 23" xfId="15148"/>
    <cellStyle name="Calculation 2 3 3 4 24" xfId="15149"/>
    <cellStyle name="Calculation 2 3 3 4 3" xfId="15150"/>
    <cellStyle name="Calculation 2 3 3 4 3 2" xfId="15151"/>
    <cellStyle name="Calculation 2 3 3 4 3 3" xfId="15152"/>
    <cellStyle name="Calculation 2 3 3 4 3 4" xfId="15153"/>
    <cellStyle name="Calculation 2 3 3 4 3 5" xfId="15154"/>
    <cellStyle name="Calculation 2 3 3 4 3 6" xfId="15155"/>
    <cellStyle name="Calculation 2 3 3 4 3 7" xfId="15156"/>
    <cellStyle name="Calculation 2 3 3 4 3 8" xfId="15157"/>
    <cellStyle name="Calculation 2 3 3 4 3 9" xfId="15158"/>
    <cellStyle name="Calculation 2 3 3 4 4" xfId="15159"/>
    <cellStyle name="Calculation 2 3 3 4 4 2" xfId="15160"/>
    <cellStyle name="Calculation 2 3 3 4 4 3" xfId="15161"/>
    <cellStyle name="Calculation 2 3 3 4 4 4" xfId="15162"/>
    <cellStyle name="Calculation 2 3 3 4 4 5" xfId="15163"/>
    <cellStyle name="Calculation 2 3 3 4 4 6" xfId="15164"/>
    <cellStyle name="Calculation 2 3 3 4 4 7" xfId="15165"/>
    <cellStyle name="Calculation 2 3 3 4 4 8" xfId="15166"/>
    <cellStyle name="Calculation 2 3 3 4 4 9" xfId="15167"/>
    <cellStyle name="Calculation 2 3 3 4 5" xfId="15168"/>
    <cellStyle name="Calculation 2 3 3 4 5 2" xfId="15169"/>
    <cellStyle name="Calculation 2 3 3 4 5 3" xfId="15170"/>
    <cellStyle name="Calculation 2 3 3 4 5 4" xfId="15171"/>
    <cellStyle name="Calculation 2 3 3 4 5 5" xfId="15172"/>
    <cellStyle name="Calculation 2 3 3 4 5 6" xfId="15173"/>
    <cellStyle name="Calculation 2 3 3 4 5 7" xfId="15174"/>
    <cellStyle name="Calculation 2 3 3 4 5 8" xfId="15175"/>
    <cellStyle name="Calculation 2 3 3 4 6" xfId="15176"/>
    <cellStyle name="Calculation 2 3 3 4 6 2" xfId="15177"/>
    <cellStyle name="Calculation 2 3 3 4 6 3" xfId="15178"/>
    <cellStyle name="Calculation 2 3 3 4 6 4" xfId="15179"/>
    <cellStyle name="Calculation 2 3 3 4 6 5" xfId="15180"/>
    <cellStyle name="Calculation 2 3 3 4 6 6" xfId="15181"/>
    <cellStyle name="Calculation 2 3 3 4 6 7" xfId="15182"/>
    <cellStyle name="Calculation 2 3 3 4 6 8" xfId="15183"/>
    <cellStyle name="Calculation 2 3 3 4 7" xfId="15184"/>
    <cellStyle name="Calculation 2 3 3 4 7 2" xfId="15185"/>
    <cellStyle name="Calculation 2 3 3 4 7 3" xfId="15186"/>
    <cellStyle name="Calculation 2 3 3 4 7 4" xfId="15187"/>
    <cellStyle name="Calculation 2 3 3 4 7 5" xfId="15188"/>
    <cellStyle name="Calculation 2 3 3 4 7 6" xfId="15189"/>
    <cellStyle name="Calculation 2 3 3 4 7 7" xfId="15190"/>
    <cellStyle name="Calculation 2 3 3 4 7 8" xfId="15191"/>
    <cellStyle name="Calculation 2 3 3 4 8" xfId="15192"/>
    <cellStyle name="Calculation 2 3 3 4 9" xfId="15193"/>
    <cellStyle name="Calculation 2 3 3 5" xfId="15194"/>
    <cellStyle name="Calculation 2 3 3 5 10" xfId="15195"/>
    <cellStyle name="Calculation 2 3 3 5 11" xfId="15196"/>
    <cellStyle name="Calculation 2 3 3 5 12" xfId="15197"/>
    <cellStyle name="Calculation 2 3 3 5 13" xfId="15198"/>
    <cellStyle name="Calculation 2 3 3 5 14" xfId="15199"/>
    <cellStyle name="Calculation 2 3 3 5 15" xfId="15200"/>
    <cellStyle name="Calculation 2 3 3 5 16" xfId="15201"/>
    <cellStyle name="Calculation 2 3 3 5 17" xfId="15202"/>
    <cellStyle name="Calculation 2 3 3 5 18" xfId="15203"/>
    <cellStyle name="Calculation 2 3 3 5 2" xfId="15204"/>
    <cellStyle name="Calculation 2 3 3 5 2 10" xfId="15205"/>
    <cellStyle name="Calculation 2 3 3 5 2 2" xfId="15206"/>
    <cellStyle name="Calculation 2 3 3 5 2 2 2" xfId="15207"/>
    <cellStyle name="Calculation 2 3 3 5 2 2 3" xfId="15208"/>
    <cellStyle name="Calculation 2 3 3 5 2 2 4" xfId="15209"/>
    <cellStyle name="Calculation 2 3 3 5 2 2 5" xfId="15210"/>
    <cellStyle name="Calculation 2 3 3 5 2 2 6" xfId="15211"/>
    <cellStyle name="Calculation 2 3 3 5 2 2 7" xfId="15212"/>
    <cellStyle name="Calculation 2 3 3 5 2 2 8" xfId="15213"/>
    <cellStyle name="Calculation 2 3 3 5 2 2 9" xfId="15214"/>
    <cellStyle name="Calculation 2 3 3 5 2 3" xfId="15215"/>
    <cellStyle name="Calculation 2 3 3 5 2 4" xfId="15216"/>
    <cellStyle name="Calculation 2 3 3 5 2 5" xfId="15217"/>
    <cellStyle name="Calculation 2 3 3 5 2 6" xfId="15218"/>
    <cellStyle name="Calculation 2 3 3 5 2 7" xfId="15219"/>
    <cellStyle name="Calculation 2 3 3 5 2 8" xfId="15220"/>
    <cellStyle name="Calculation 2 3 3 5 2 9" xfId="15221"/>
    <cellStyle name="Calculation 2 3 3 5 3" xfId="15222"/>
    <cellStyle name="Calculation 2 3 3 5 3 2" xfId="15223"/>
    <cellStyle name="Calculation 2 3 3 5 3 3" xfId="15224"/>
    <cellStyle name="Calculation 2 3 3 5 3 4" xfId="15225"/>
    <cellStyle name="Calculation 2 3 3 5 3 5" xfId="15226"/>
    <cellStyle name="Calculation 2 3 3 5 3 6" xfId="15227"/>
    <cellStyle name="Calculation 2 3 3 5 3 7" xfId="15228"/>
    <cellStyle name="Calculation 2 3 3 5 3 8" xfId="15229"/>
    <cellStyle name="Calculation 2 3 3 5 4" xfId="15230"/>
    <cellStyle name="Calculation 2 3 3 5 4 2" xfId="15231"/>
    <cellStyle name="Calculation 2 3 3 5 4 3" xfId="15232"/>
    <cellStyle name="Calculation 2 3 3 5 4 4" xfId="15233"/>
    <cellStyle name="Calculation 2 3 3 5 4 5" xfId="15234"/>
    <cellStyle name="Calculation 2 3 3 5 4 6" xfId="15235"/>
    <cellStyle name="Calculation 2 3 3 5 4 7" xfId="15236"/>
    <cellStyle name="Calculation 2 3 3 5 4 8" xfId="15237"/>
    <cellStyle name="Calculation 2 3 3 5 4 9" xfId="15238"/>
    <cellStyle name="Calculation 2 3 3 5 5" xfId="15239"/>
    <cellStyle name="Calculation 2 3 3 5 6" xfId="15240"/>
    <cellStyle name="Calculation 2 3 3 5 7" xfId="15241"/>
    <cellStyle name="Calculation 2 3 3 5 8" xfId="15242"/>
    <cellStyle name="Calculation 2 3 3 5 9" xfId="15243"/>
    <cellStyle name="Calculation 2 3 3 6" xfId="15244"/>
    <cellStyle name="Calculation 2 3 3 6 10" xfId="15245"/>
    <cellStyle name="Calculation 2 3 3 6 11" xfId="15246"/>
    <cellStyle name="Calculation 2 3 3 6 12" xfId="15247"/>
    <cellStyle name="Calculation 2 3 3 6 13" xfId="15248"/>
    <cellStyle name="Calculation 2 3 3 6 14" xfId="15249"/>
    <cellStyle name="Calculation 2 3 3 6 15" xfId="15250"/>
    <cellStyle name="Calculation 2 3 3 6 16" xfId="15251"/>
    <cellStyle name="Calculation 2 3 3 6 17" xfId="15252"/>
    <cellStyle name="Calculation 2 3 3 6 18" xfId="15253"/>
    <cellStyle name="Calculation 2 3 3 6 2" xfId="15254"/>
    <cellStyle name="Calculation 2 3 3 6 2 2" xfId="15255"/>
    <cellStyle name="Calculation 2 3 3 6 2 3" xfId="15256"/>
    <cellStyle name="Calculation 2 3 3 6 2 4" xfId="15257"/>
    <cellStyle name="Calculation 2 3 3 6 2 5" xfId="15258"/>
    <cellStyle name="Calculation 2 3 3 6 2 6" xfId="15259"/>
    <cellStyle name="Calculation 2 3 3 6 2 7" xfId="15260"/>
    <cellStyle name="Calculation 2 3 3 6 2 8" xfId="15261"/>
    <cellStyle name="Calculation 2 3 3 6 2 9" xfId="15262"/>
    <cellStyle name="Calculation 2 3 3 6 3" xfId="15263"/>
    <cellStyle name="Calculation 2 3 3 6 4" xfId="15264"/>
    <cellStyle name="Calculation 2 3 3 6 5" xfId="15265"/>
    <cellStyle name="Calculation 2 3 3 6 6" xfId="15266"/>
    <cellStyle name="Calculation 2 3 3 6 7" xfId="15267"/>
    <cellStyle name="Calculation 2 3 3 6 8" xfId="15268"/>
    <cellStyle name="Calculation 2 3 3 6 9" xfId="15269"/>
    <cellStyle name="Calculation 2 3 3 7" xfId="15270"/>
    <cellStyle name="Calculation 2 3 3 7 10" xfId="15271"/>
    <cellStyle name="Calculation 2 3 3 7 11" xfId="15272"/>
    <cellStyle name="Calculation 2 3 3 7 12" xfId="15273"/>
    <cellStyle name="Calculation 2 3 3 7 13" xfId="15274"/>
    <cellStyle name="Calculation 2 3 3 7 14" xfId="15275"/>
    <cellStyle name="Calculation 2 3 3 7 15" xfId="15276"/>
    <cellStyle name="Calculation 2 3 3 7 16" xfId="15277"/>
    <cellStyle name="Calculation 2 3 3 7 17" xfId="15278"/>
    <cellStyle name="Calculation 2 3 3 7 18" xfId="15279"/>
    <cellStyle name="Calculation 2 3 3 7 2" xfId="15280"/>
    <cellStyle name="Calculation 2 3 3 7 3" xfId="15281"/>
    <cellStyle name="Calculation 2 3 3 7 4" xfId="15282"/>
    <cellStyle name="Calculation 2 3 3 7 5" xfId="15283"/>
    <cellStyle name="Calculation 2 3 3 7 6" xfId="15284"/>
    <cellStyle name="Calculation 2 3 3 7 7" xfId="15285"/>
    <cellStyle name="Calculation 2 3 3 7 8" xfId="15286"/>
    <cellStyle name="Calculation 2 3 3 7 9" xfId="15287"/>
    <cellStyle name="Calculation 2 3 3 8" xfId="15288"/>
    <cellStyle name="Calculation 2 3 3 8 2" xfId="15289"/>
    <cellStyle name="Calculation 2 3 3 8 3" xfId="15290"/>
    <cellStyle name="Calculation 2 3 3 8 4" xfId="15291"/>
    <cellStyle name="Calculation 2 3 3 8 5" xfId="15292"/>
    <cellStyle name="Calculation 2 3 3 8 6" xfId="15293"/>
    <cellStyle name="Calculation 2 3 3 8 7" xfId="15294"/>
    <cellStyle name="Calculation 2 3 3 8 8" xfId="15295"/>
    <cellStyle name="Calculation 2 3 3 8 9" xfId="15296"/>
    <cellStyle name="Calculation 2 3 3 9" xfId="15297"/>
    <cellStyle name="Calculation 2 3 3 9 2" xfId="15298"/>
    <cellStyle name="Calculation 2 3 3 9 3" xfId="15299"/>
    <cellStyle name="Calculation 2 3 3 9 4" xfId="15300"/>
    <cellStyle name="Calculation 2 3 3 9 5" xfId="15301"/>
    <cellStyle name="Calculation 2 3 3 9 6" xfId="15302"/>
    <cellStyle name="Calculation 2 3 3 9 7" xfId="15303"/>
    <cellStyle name="Calculation 2 3 3 9 8" xfId="15304"/>
    <cellStyle name="Calculation 2 3 3 9 9" xfId="15305"/>
    <cellStyle name="Calculation 2 3 4" xfId="9877"/>
    <cellStyle name="Calculation 2 3 4 10" xfId="15306"/>
    <cellStyle name="Calculation 2 3 4 11" xfId="15307"/>
    <cellStyle name="Calculation 2 3 4 12" xfId="15308"/>
    <cellStyle name="Calculation 2 3 4 13" xfId="15309"/>
    <cellStyle name="Calculation 2 3 4 14" xfId="15310"/>
    <cellStyle name="Calculation 2 3 4 15" xfId="15311"/>
    <cellStyle name="Calculation 2 3 4 16" xfId="15312"/>
    <cellStyle name="Calculation 2 3 4 17" xfId="15313"/>
    <cellStyle name="Calculation 2 3 4 18" xfId="15314"/>
    <cellStyle name="Calculation 2 3 4 19" xfId="15315"/>
    <cellStyle name="Calculation 2 3 4 2" xfId="15316"/>
    <cellStyle name="Calculation 2 3 4 2 10" xfId="15317"/>
    <cellStyle name="Calculation 2 3 4 2 11" xfId="15318"/>
    <cellStyle name="Calculation 2 3 4 2 12" xfId="15319"/>
    <cellStyle name="Calculation 2 3 4 2 13" xfId="15320"/>
    <cellStyle name="Calculation 2 3 4 2 14" xfId="15321"/>
    <cellStyle name="Calculation 2 3 4 2 15" xfId="15322"/>
    <cellStyle name="Calculation 2 3 4 2 16" xfId="15323"/>
    <cellStyle name="Calculation 2 3 4 2 17" xfId="15324"/>
    <cellStyle name="Calculation 2 3 4 2 18" xfId="15325"/>
    <cellStyle name="Calculation 2 3 4 2 19" xfId="15326"/>
    <cellStyle name="Calculation 2 3 4 2 2" xfId="15327"/>
    <cellStyle name="Calculation 2 3 4 2 2 10" xfId="15328"/>
    <cellStyle name="Calculation 2 3 4 2 2 11" xfId="15329"/>
    <cellStyle name="Calculation 2 3 4 2 2 12" xfId="15330"/>
    <cellStyle name="Calculation 2 3 4 2 2 13" xfId="15331"/>
    <cellStyle name="Calculation 2 3 4 2 2 14" xfId="15332"/>
    <cellStyle name="Calculation 2 3 4 2 2 15" xfId="15333"/>
    <cellStyle name="Calculation 2 3 4 2 2 2" xfId="15334"/>
    <cellStyle name="Calculation 2 3 4 2 2 2 2" xfId="15335"/>
    <cellStyle name="Calculation 2 3 4 2 2 2 3" xfId="15336"/>
    <cellStyle name="Calculation 2 3 4 2 2 2 4" xfId="15337"/>
    <cellStyle name="Calculation 2 3 4 2 2 2 5" xfId="15338"/>
    <cellStyle name="Calculation 2 3 4 2 2 2 6" xfId="15339"/>
    <cellStyle name="Calculation 2 3 4 2 2 2 7" xfId="15340"/>
    <cellStyle name="Calculation 2 3 4 2 2 2 8" xfId="15341"/>
    <cellStyle name="Calculation 2 3 4 2 2 2 9" xfId="15342"/>
    <cellStyle name="Calculation 2 3 4 2 2 3" xfId="15343"/>
    <cellStyle name="Calculation 2 3 4 2 2 3 2" xfId="15344"/>
    <cellStyle name="Calculation 2 3 4 2 2 3 3" xfId="15345"/>
    <cellStyle name="Calculation 2 3 4 2 2 3 4" xfId="15346"/>
    <cellStyle name="Calculation 2 3 4 2 2 3 5" xfId="15347"/>
    <cellStyle name="Calculation 2 3 4 2 2 3 6" xfId="15348"/>
    <cellStyle name="Calculation 2 3 4 2 2 3 7" xfId="15349"/>
    <cellStyle name="Calculation 2 3 4 2 2 3 8" xfId="15350"/>
    <cellStyle name="Calculation 2 3 4 2 2 4" xfId="15351"/>
    <cellStyle name="Calculation 2 3 4 2 2 4 2" xfId="15352"/>
    <cellStyle name="Calculation 2 3 4 2 2 4 3" xfId="15353"/>
    <cellStyle name="Calculation 2 3 4 2 2 4 4" xfId="15354"/>
    <cellStyle name="Calculation 2 3 4 2 2 4 5" xfId="15355"/>
    <cellStyle name="Calculation 2 3 4 2 2 4 6" xfId="15356"/>
    <cellStyle name="Calculation 2 3 4 2 2 4 7" xfId="15357"/>
    <cellStyle name="Calculation 2 3 4 2 2 4 8" xfId="15358"/>
    <cellStyle name="Calculation 2 3 4 2 2 5" xfId="15359"/>
    <cellStyle name="Calculation 2 3 4 2 2 5 2" xfId="15360"/>
    <cellStyle name="Calculation 2 3 4 2 2 5 3" xfId="15361"/>
    <cellStyle name="Calculation 2 3 4 2 2 5 4" xfId="15362"/>
    <cellStyle name="Calculation 2 3 4 2 2 5 5" xfId="15363"/>
    <cellStyle name="Calculation 2 3 4 2 2 5 6" xfId="15364"/>
    <cellStyle name="Calculation 2 3 4 2 2 5 7" xfId="15365"/>
    <cellStyle name="Calculation 2 3 4 2 2 5 8" xfId="15366"/>
    <cellStyle name="Calculation 2 3 4 2 2 6" xfId="15367"/>
    <cellStyle name="Calculation 2 3 4 2 2 6 2" xfId="15368"/>
    <cellStyle name="Calculation 2 3 4 2 2 6 3" xfId="15369"/>
    <cellStyle name="Calculation 2 3 4 2 2 6 4" xfId="15370"/>
    <cellStyle name="Calculation 2 3 4 2 2 6 5" xfId="15371"/>
    <cellStyle name="Calculation 2 3 4 2 2 6 6" xfId="15372"/>
    <cellStyle name="Calculation 2 3 4 2 2 6 7" xfId="15373"/>
    <cellStyle name="Calculation 2 3 4 2 2 6 8" xfId="15374"/>
    <cellStyle name="Calculation 2 3 4 2 2 7" xfId="15375"/>
    <cellStyle name="Calculation 2 3 4 2 2 7 2" xfId="15376"/>
    <cellStyle name="Calculation 2 3 4 2 2 7 3" xfId="15377"/>
    <cellStyle name="Calculation 2 3 4 2 2 7 4" xfId="15378"/>
    <cellStyle name="Calculation 2 3 4 2 2 7 5" xfId="15379"/>
    <cellStyle name="Calculation 2 3 4 2 2 7 6" xfId="15380"/>
    <cellStyle name="Calculation 2 3 4 2 2 7 7" xfId="15381"/>
    <cellStyle name="Calculation 2 3 4 2 2 7 8" xfId="15382"/>
    <cellStyle name="Calculation 2 3 4 2 2 8" xfId="15383"/>
    <cellStyle name="Calculation 2 3 4 2 2 9" xfId="15384"/>
    <cellStyle name="Calculation 2 3 4 2 20" xfId="15385"/>
    <cellStyle name="Calculation 2 3 4 2 21" xfId="15386"/>
    <cellStyle name="Calculation 2 3 4 2 22" xfId="15387"/>
    <cellStyle name="Calculation 2 3 4 2 23" xfId="15388"/>
    <cellStyle name="Calculation 2 3 4 2 24" xfId="15389"/>
    <cellStyle name="Calculation 2 3 4 2 25" xfId="15390"/>
    <cellStyle name="Calculation 2 3 4 2 26" xfId="15391"/>
    <cellStyle name="Calculation 2 3 4 2 27" xfId="15392"/>
    <cellStyle name="Calculation 2 3 4 2 3" xfId="15393"/>
    <cellStyle name="Calculation 2 3 4 2 3 10" xfId="15394"/>
    <cellStyle name="Calculation 2 3 4 2 3 11" xfId="15395"/>
    <cellStyle name="Calculation 2 3 4 2 3 12" xfId="15396"/>
    <cellStyle name="Calculation 2 3 4 2 3 13" xfId="15397"/>
    <cellStyle name="Calculation 2 3 4 2 3 14" xfId="15398"/>
    <cellStyle name="Calculation 2 3 4 2 3 15" xfId="15399"/>
    <cellStyle name="Calculation 2 3 4 2 3 2" xfId="15400"/>
    <cellStyle name="Calculation 2 3 4 2 3 2 2" xfId="15401"/>
    <cellStyle name="Calculation 2 3 4 2 3 2 3" xfId="15402"/>
    <cellStyle name="Calculation 2 3 4 2 3 2 4" xfId="15403"/>
    <cellStyle name="Calculation 2 3 4 2 3 2 5" xfId="15404"/>
    <cellStyle name="Calculation 2 3 4 2 3 2 6" xfId="15405"/>
    <cellStyle name="Calculation 2 3 4 2 3 2 7" xfId="15406"/>
    <cellStyle name="Calculation 2 3 4 2 3 2 8" xfId="15407"/>
    <cellStyle name="Calculation 2 3 4 2 3 3" xfId="15408"/>
    <cellStyle name="Calculation 2 3 4 2 3 3 2" xfId="15409"/>
    <cellStyle name="Calculation 2 3 4 2 3 3 3" xfId="15410"/>
    <cellStyle name="Calculation 2 3 4 2 3 3 4" xfId="15411"/>
    <cellStyle name="Calculation 2 3 4 2 3 3 5" xfId="15412"/>
    <cellStyle name="Calculation 2 3 4 2 3 3 6" xfId="15413"/>
    <cellStyle name="Calculation 2 3 4 2 3 3 7" xfId="15414"/>
    <cellStyle name="Calculation 2 3 4 2 3 3 8" xfId="15415"/>
    <cellStyle name="Calculation 2 3 4 2 3 4" xfId="15416"/>
    <cellStyle name="Calculation 2 3 4 2 3 4 2" xfId="15417"/>
    <cellStyle name="Calculation 2 3 4 2 3 4 3" xfId="15418"/>
    <cellStyle name="Calculation 2 3 4 2 3 4 4" xfId="15419"/>
    <cellStyle name="Calculation 2 3 4 2 3 4 5" xfId="15420"/>
    <cellStyle name="Calculation 2 3 4 2 3 4 6" xfId="15421"/>
    <cellStyle name="Calculation 2 3 4 2 3 4 7" xfId="15422"/>
    <cellStyle name="Calculation 2 3 4 2 3 4 8" xfId="15423"/>
    <cellStyle name="Calculation 2 3 4 2 3 5" xfId="15424"/>
    <cellStyle name="Calculation 2 3 4 2 3 5 2" xfId="15425"/>
    <cellStyle name="Calculation 2 3 4 2 3 5 3" xfId="15426"/>
    <cellStyle name="Calculation 2 3 4 2 3 5 4" xfId="15427"/>
    <cellStyle name="Calculation 2 3 4 2 3 5 5" xfId="15428"/>
    <cellStyle name="Calculation 2 3 4 2 3 5 6" xfId="15429"/>
    <cellStyle name="Calculation 2 3 4 2 3 5 7" xfId="15430"/>
    <cellStyle name="Calculation 2 3 4 2 3 5 8" xfId="15431"/>
    <cellStyle name="Calculation 2 3 4 2 3 6" xfId="15432"/>
    <cellStyle name="Calculation 2 3 4 2 3 6 2" xfId="15433"/>
    <cellStyle name="Calculation 2 3 4 2 3 6 3" xfId="15434"/>
    <cellStyle name="Calculation 2 3 4 2 3 6 4" xfId="15435"/>
    <cellStyle name="Calculation 2 3 4 2 3 6 5" xfId="15436"/>
    <cellStyle name="Calculation 2 3 4 2 3 6 6" xfId="15437"/>
    <cellStyle name="Calculation 2 3 4 2 3 6 7" xfId="15438"/>
    <cellStyle name="Calculation 2 3 4 2 3 6 8" xfId="15439"/>
    <cellStyle name="Calculation 2 3 4 2 3 7" xfId="15440"/>
    <cellStyle name="Calculation 2 3 4 2 3 7 2" xfId="15441"/>
    <cellStyle name="Calculation 2 3 4 2 3 7 3" xfId="15442"/>
    <cellStyle name="Calculation 2 3 4 2 3 7 4" xfId="15443"/>
    <cellStyle name="Calculation 2 3 4 2 3 7 5" xfId="15444"/>
    <cellStyle name="Calculation 2 3 4 2 3 7 6" xfId="15445"/>
    <cellStyle name="Calculation 2 3 4 2 3 7 7" xfId="15446"/>
    <cellStyle name="Calculation 2 3 4 2 3 7 8" xfId="15447"/>
    <cellStyle name="Calculation 2 3 4 2 3 8" xfId="15448"/>
    <cellStyle name="Calculation 2 3 4 2 3 9" xfId="15449"/>
    <cellStyle name="Calculation 2 3 4 2 4" xfId="15450"/>
    <cellStyle name="Calculation 2 3 4 2 4 2" xfId="15451"/>
    <cellStyle name="Calculation 2 3 4 2 4 3" xfId="15452"/>
    <cellStyle name="Calculation 2 3 4 2 4 4" xfId="15453"/>
    <cellStyle name="Calculation 2 3 4 2 4 5" xfId="15454"/>
    <cellStyle name="Calculation 2 3 4 2 4 6" xfId="15455"/>
    <cellStyle name="Calculation 2 3 4 2 4 7" xfId="15456"/>
    <cellStyle name="Calculation 2 3 4 2 4 8" xfId="15457"/>
    <cellStyle name="Calculation 2 3 4 2 4 9" xfId="15458"/>
    <cellStyle name="Calculation 2 3 4 2 5" xfId="15459"/>
    <cellStyle name="Calculation 2 3 4 2 5 2" xfId="15460"/>
    <cellStyle name="Calculation 2 3 4 2 5 3" xfId="15461"/>
    <cellStyle name="Calculation 2 3 4 2 5 4" xfId="15462"/>
    <cellStyle name="Calculation 2 3 4 2 5 5" xfId="15463"/>
    <cellStyle name="Calculation 2 3 4 2 5 6" xfId="15464"/>
    <cellStyle name="Calculation 2 3 4 2 5 7" xfId="15465"/>
    <cellStyle name="Calculation 2 3 4 2 5 8" xfId="15466"/>
    <cellStyle name="Calculation 2 3 4 2 6" xfId="15467"/>
    <cellStyle name="Calculation 2 3 4 2 6 2" xfId="15468"/>
    <cellStyle name="Calculation 2 3 4 2 6 3" xfId="15469"/>
    <cellStyle name="Calculation 2 3 4 2 6 4" xfId="15470"/>
    <cellStyle name="Calculation 2 3 4 2 6 5" xfId="15471"/>
    <cellStyle name="Calculation 2 3 4 2 6 6" xfId="15472"/>
    <cellStyle name="Calculation 2 3 4 2 6 7" xfId="15473"/>
    <cellStyle name="Calculation 2 3 4 2 6 8" xfId="15474"/>
    <cellStyle name="Calculation 2 3 4 2 7" xfId="15475"/>
    <cellStyle name="Calculation 2 3 4 2 7 2" xfId="15476"/>
    <cellStyle name="Calculation 2 3 4 2 7 3" xfId="15477"/>
    <cellStyle name="Calculation 2 3 4 2 7 4" xfId="15478"/>
    <cellStyle name="Calculation 2 3 4 2 7 5" xfId="15479"/>
    <cellStyle name="Calculation 2 3 4 2 7 6" xfId="15480"/>
    <cellStyle name="Calculation 2 3 4 2 7 7" xfId="15481"/>
    <cellStyle name="Calculation 2 3 4 2 7 8" xfId="15482"/>
    <cellStyle name="Calculation 2 3 4 2 8" xfId="15483"/>
    <cellStyle name="Calculation 2 3 4 2 8 2" xfId="15484"/>
    <cellStyle name="Calculation 2 3 4 2 8 3" xfId="15485"/>
    <cellStyle name="Calculation 2 3 4 2 8 4" xfId="15486"/>
    <cellStyle name="Calculation 2 3 4 2 8 5" xfId="15487"/>
    <cellStyle name="Calculation 2 3 4 2 8 6" xfId="15488"/>
    <cellStyle name="Calculation 2 3 4 2 8 7" xfId="15489"/>
    <cellStyle name="Calculation 2 3 4 2 8 8" xfId="15490"/>
    <cellStyle name="Calculation 2 3 4 2 9" xfId="15491"/>
    <cellStyle name="Calculation 2 3 4 2 9 2" xfId="15492"/>
    <cellStyle name="Calculation 2 3 4 2 9 3" xfId="15493"/>
    <cellStyle name="Calculation 2 3 4 2 9 4" xfId="15494"/>
    <cellStyle name="Calculation 2 3 4 2 9 5" xfId="15495"/>
    <cellStyle name="Calculation 2 3 4 2 9 6" xfId="15496"/>
    <cellStyle name="Calculation 2 3 4 2 9 7" xfId="15497"/>
    <cellStyle name="Calculation 2 3 4 2 9 8" xfId="15498"/>
    <cellStyle name="Calculation 2 3 4 20" xfId="15499"/>
    <cellStyle name="Calculation 2 3 4 21" xfId="15500"/>
    <cellStyle name="Calculation 2 3 4 22" xfId="15501"/>
    <cellStyle name="Calculation 2 3 4 23" xfId="15502"/>
    <cellStyle name="Calculation 2 3 4 24" xfId="15503"/>
    <cellStyle name="Calculation 2 3 4 3" xfId="15504"/>
    <cellStyle name="Calculation 2 3 4 3 10" xfId="15505"/>
    <cellStyle name="Calculation 2 3 4 3 11" xfId="15506"/>
    <cellStyle name="Calculation 2 3 4 3 12" xfId="15507"/>
    <cellStyle name="Calculation 2 3 4 3 13" xfId="15508"/>
    <cellStyle name="Calculation 2 3 4 3 14" xfId="15509"/>
    <cellStyle name="Calculation 2 3 4 3 15" xfId="15510"/>
    <cellStyle name="Calculation 2 3 4 3 16" xfId="15511"/>
    <cellStyle name="Calculation 2 3 4 3 17" xfId="15512"/>
    <cellStyle name="Calculation 2 3 4 3 18" xfId="15513"/>
    <cellStyle name="Calculation 2 3 4 3 19" xfId="15514"/>
    <cellStyle name="Calculation 2 3 4 3 2" xfId="15515"/>
    <cellStyle name="Calculation 2 3 4 3 2 10" xfId="15516"/>
    <cellStyle name="Calculation 2 3 4 3 2 2" xfId="15517"/>
    <cellStyle name="Calculation 2 3 4 3 2 2 2" xfId="15518"/>
    <cellStyle name="Calculation 2 3 4 3 2 2 3" xfId="15519"/>
    <cellStyle name="Calculation 2 3 4 3 2 2 4" xfId="15520"/>
    <cellStyle name="Calculation 2 3 4 3 2 2 5" xfId="15521"/>
    <cellStyle name="Calculation 2 3 4 3 2 2 6" xfId="15522"/>
    <cellStyle name="Calculation 2 3 4 3 2 2 7" xfId="15523"/>
    <cellStyle name="Calculation 2 3 4 3 2 2 8" xfId="15524"/>
    <cellStyle name="Calculation 2 3 4 3 2 2 9" xfId="15525"/>
    <cellStyle name="Calculation 2 3 4 3 2 3" xfId="15526"/>
    <cellStyle name="Calculation 2 3 4 3 2 4" xfId="15527"/>
    <cellStyle name="Calculation 2 3 4 3 2 5" xfId="15528"/>
    <cellStyle name="Calculation 2 3 4 3 2 6" xfId="15529"/>
    <cellStyle name="Calculation 2 3 4 3 2 7" xfId="15530"/>
    <cellStyle name="Calculation 2 3 4 3 2 8" xfId="15531"/>
    <cellStyle name="Calculation 2 3 4 3 2 9" xfId="15532"/>
    <cellStyle name="Calculation 2 3 4 3 20" xfId="15533"/>
    <cellStyle name="Calculation 2 3 4 3 21" xfId="15534"/>
    <cellStyle name="Calculation 2 3 4 3 22" xfId="15535"/>
    <cellStyle name="Calculation 2 3 4 3 23" xfId="15536"/>
    <cellStyle name="Calculation 2 3 4 3 24" xfId="15537"/>
    <cellStyle name="Calculation 2 3 4 3 3" xfId="15538"/>
    <cellStyle name="Calculation 2 3 4 3 3 2" xfId="15539"/>
    <cellStyle name="Calculation 2 3 4 3 3 3" xfId="15540"/>
    <cellStyle name="Calculation 2 3 4 3 3 4" xfId="15541"/>
    <cellStyle name="Calculation 2 3 4 3 3 5" xfId="15542"/>
    <cellStyle name="Calculation 2 3 4 3 3 6" xfId="15543"/>
    <cellStyle name="Calculation 2 3 4 3 3 7" xfId="15544"/>
    <cellStyle name="Calculation 2 3 4 3 3 8" xfId="15545"/>
    <cellStyle name="Calculation 2 3 4 3 4" xfId="15546"/>
    <cellStyle name="Calculation 2 3 4 3 4 2" xfId="15547"/>
    <cellStyle name="Calculation 2 3 4 3 4 3" xfId="15548"/>
    <cellStyle name="Calculation 2 3 4 3 4 4" xfId="15549"/>
    <cellStyle name="Calculation 2 3 4 3 4 5" xfId="15550"/>
    <cellStyle name="Calculation 2 3 4 3 4 6" xfId="15551"/>
    <cellStyle name="Calculation 2 3 4 3 4 7" xfId="15552"/>
    <cellStyle name="Calculation 2 3 4 3 4 8" xfId="15553"/>
    <cellStyle name="Calculation 2 3 4 3 4 9" xfId="15554"/>
    <cellStyle name="Calculation 2 3 4 3 5" xfId="15555"/>
    <cellStyle name="Calculation 2 3 4 3 5 2" xfId="15556"/>
    <cellStyle name="Calculation 2 3 4 3 5 3" xfId="15557"/>
    <cellStyle name="Calculation 2 3 4 3 5 4" xfId="15558"/>
    <cellStyle name="Calculation 2 3 4 3 5 5" xfId="15559"/>
    <cellStyle name="Calculation 2 3 4 3 5 6" xfId="15560"/>
    <cellStyle name="Calculation 2 3 4 3 5 7" xfId="15561"/>
    <cellStyle name="Calculation 2 3 4 3 5 8" xfId="15562"/>
    <cellStyle name="Calculation 2 3 4 3 6" xfId="15563"/>
    <cellStyle name="Calculation 2 3 4 3 6 2" xfId="15564"/>
    <cellStyle name="Calculation 2 3 4 3 6 3" xfId="15565"/>
    <cellStyle name="Calculation 2 3 4 3 6 4" xfId="15566"/>
    <cellStyle name="Calculation 2 3 4 3 6 5" xfId="15567"/>
    <cellStyle name="Calculation 2 3 4 3 6 6" xfId="15568"/>
    <cellStyle name="Calculation 2 3 4 3 6 7" xfId="15569"/>
    <cellStyle name="Calculation 2 3 4 3 6 8" xfId="15570"/>
    <cellStyle name="Calculation 2 3 4 3 7" xfId="15571"/>
    <cellStyle name="Calculation 2 3 4 3 7 2" xfId="15572"/>
    <cellStyle name="Calculation 2 3 4 3 7 3" xfId="15573"/>
    <cellStyle name="Calculation 2 3 4 3 7 4" xfId="15574"/>
    <cellStyle name="Calculation 2 3 4 3 7 5" xfId="15575"/>
    <cellStyle name="Calculation 2 3 4 3 7 6" xfId="15576"/>
    <cellStyle name="Calculation 2 3 4 3 7 7" xfId="15577"/>
    <cellStyle name="Calculation 2 3 4 3 7 8" xfId="15578"/>
    <cellStyle name="Calculation 2 3 4 3 8" xfId="15579"/>
    <cellStyle name="Calculation 2 3 4 3 9" xfId="15580"/>
    <cellStyle name="Calculation 2 3 4 4" xfId="15581"/>
    <cellStyle name="Calculation 2 3 4 4 10" xfId="15582"/>
    <cellStyle name="Calculation 2 3 4 4 11" xfId="15583"/>
    <cellStyle name="Calculation 2 3 4 4 12" xfId="15584"/>
    <cellStyle name="Calculation 2 3 4 4 13" xfId="15585"/>
    <cellStyle name="Calculation 2 3 4 4 14" xfId="15586"/>
    <cellStyle name="Calculation 2 3 4 4 15" xfId="15587"/>
    <cellStyle name="Calculation 2 3 4 4 16" xfId="15588"/>
    <cellStyle name="Calculation 2 3 4 4 17" xfId="15589"/>
    <cellStyle name="Calculation 2 3 4 4 18" xfId="15590"/>
    <cellStyle name="Calculation 2 3 4 4 2" xfId="15591"/>
    <cellStyle name="Calculation 2 3 4 4 2 10" xfId="15592"/>
    <cellStyle name="Calculation 2 3 4 4 2 2" xfId="15593"/>
    <cellStyle name="Calculation 2 3 4 4 2 2 2" xfId="15594"/>
    <cellStyle name="Calculation 2 3 4 4 2 2 3" xfId="15595"/>
    <cellStyle name="Calculation 2 3 4 4 2 2 4" xfId="15596"/>
    <cellStyle name="Calculation 2 3 4 4 2 2 5" xfId="15597"/>
    <cellStyle name="Calculation 2 3 4 4 2 2 6" xfId="15598"/>
    <cellStyle name="Calculation 2 3 4 4 2 2 7" xfId="15599"/>
    <cellStyle name="Calculation 2 3 4 4 2 2 8" xfId="15600"/>
    <cellStyle name="Calculation 2 3 4 4 2 2 9" xfId="15601"/>
    <cellStyle name="Calculation 2 3 4 4 2 3" xfId="15602"/>
    <cellStyle name="Calculation 2 3 4 4 2 4" xfId="15603"/>
    <cellStyle name="Calculation 2 3 4 4 2 5" xfId="15604"/>
    <cellStyle name="Calculation 2 3 4 4 2 6" xfId="15605"/>
    <cellStyle name="Calculation 2 3 4 4 2 7" xfId="15606"/>
    <cellStyle name="Calculation 2 3 4 4 2 8" xfId="15607"/>
    <cellStyle name="Calculation 2 3 4 4 2 9" xfId="15608"/>
    <cellStyle name="Calculation 2 3 4 4 3" xfId="15609"/>
    <cellStyle name="Calculation 2 3 4 4 3 2" xfId="15610"/>
    <cellStyle name="Calculation 2 3 4 4 3 3" xfId="15611"/>
    <cellStyle name="Calculation 2 3 4 4 3 4" xfId="15612"/>
    <cellStyle name="Calculation 2 3 4 4 3 5" xfId="15613"/>
    <cellStyle name="Calculation 2 3 4 4 3 6" xfId="15614"/>
    <cellStyle name="Calculation 2 3 4 4 3 7" xfId="15615"/>
    <cellStyle name="Calculation 2 3 4 4 3 8" xfId="15616"/>
    <cellStyle name="Calculation 2 3 4 4 4" xfId="15617"/>
    <cellStyle name="Calculation 2 3 4 4 4 2" xfId="15618"/>
    <cellStyle name="Calculation 2 3 4 4 4 3" xfId="15619"/>
    <cellStyle name="Calculation 2 3 4 4 4 4" xfId="15620"/>
    <cellStyle name="Calculation 2 3 4 4 4 5" xfId="15621"/>
    <cellStyle name="Calculation 2 3 4 4 4 6" xfId="15622"/>
    <cellStyle name="Calculation 2 3 4 4 4 7" xfId="15623"/>
    <cellStyle name="Calculation 2 3 4 4 4 8" xfId="15624"/>
    <cellStyle name="Calculation 2 3 4 4 4 9" xfId="15625"/>
    <cellStyle name="Calculation 2 3 4 4 5" xfId="15626"/>
    <cellStyle name="Calculation 2 3 4 4 6" xfId="15627"/>
    <cellStyle name="Calculation 2 3 4 4 7" xfId="15628"/>
    <cellStyle name="Calculation 2 3 4 4 8" xfId="15629"/>
    <cellStyle name="Calculation 2 3 4 4 9" xfId="15630"/>
    <cellStyle name="Calculation 2 3 4 5" xfId="15631"/>
    <cellStyle name="Calculation 2 3 4 5 10" xfId="15632"/>
    <cellStyle name="Calculation 2 3 4 5 11" xfId="15633"/>
    <cellStyle name="Calculation 2 3 4 5 12" xfId="15634"/>
    <cellStyle name="Calculation 2 3 4 5 13" xfId="15635"/>
    <cellStyle name="Calculation 2 3 4 5 14" xfId="15636"/>
    <cellStyle name="Calculation 2 3 4 5 15" xfId="15637"/>
    <cellStyle name="Calculation 2 3 4 5 16" xfId="15638"/>
    <cellStyle name="Calculation 2 3 4 5 17" xfId="15639"/>
    <cellStyle name="Calculation 2 3 4 5 18" xfId="15640"/>
    <cellStyle name="Calculation 2 3 4 5 2" xfId="15641"/>
    <cellStyle name="Calculation 2 3 4 5 2 10" xfId="15642"/>
    <cellStyle name="Calculation 2 3 4 5 2 2" xfId="15643"/>
    <cellStyle name="Calculation 2 3 4 5 2 2 2" xfId="15644"/>
    <cellStyle name="Calculation 2 3 4 5 2 2 3" xfId="15645"/>
    <cellStyle name="Calculation 2 3 4 5 2 2 4" xfId="15646"/>
    <cellStyle name="Calculation 2 3 4 5 2 2 5" xfId="15647"/>
    <cellStyle name="Calculation 2 3 4 5 2 2 6" xfId="15648"/>
    <cellStyle name="Calculation 2 3 4 5 2 2 7" xfId="15649"/>
    <cellStyle name="Calculation 2 3 4 5 2 2 8" xfId="15650"/>
    <cellStyle name="Calculation 2 3 4 5 2 2 9" xfId="15651"/>
    <cellStyle name="Calculation 2 3 4 5 2 3" xfId="15652"/>
    <cellStyle name="Calculation 2 3 4 5 2 4" xfId="15653"/>
    <cellStyle name="Calculation 2 3 4 5 2 5" xfId="15654"/>
    <cellStyle name="Calculation 2 3 4 5 2 6" xfId="15655"/>
    <cellStyle name="Calculation 2 3 4 5 2 7" xfId="15656"/>
    <cellStyle name="Calculation 2 3 4 5 2 8" xfId="15657"/>
    <cellStyle name="Calculation 2 3 4 5 2 9" xfId="15658"/>
    <cellStyle name="Calculation 2 3 4 5 3" xfId="15659"/>
    <cellStyle name="Calculation 2 3 4 5 3 2" xfId="15660"/>
    <cellStyle name="Calculation 2 3 4 5 3 3" xfId="15661"/>
    <cellStyle name="Calculation 2 3 4 5 3 4" xfId="15662"/>
    <cellStyle name="Calculation 2 3 4 5 3 5" xfId="15663"/>
    <cellStyle name="Calculation 2 3 4 5 3 6" xfId="15664"/>
    <cellStyle name="Calculation 2 3 4 5 3 7" xfId="15665"/>
    <cellStyle name="Calculation 2 3 4 5 3 8" xfId="15666"/>
    <cellStyle name="Calculation 2 3 4 5 4" xfId="15667"/>
    <cellStyle name="Calculation 2 3 4 5 4 2" xfId="15668"/>
    <cellStyle name="Calculation 2 3 4 5 4 3" xfId="15669"/>
    <cellStyle name="Calculation 2 3 4 5 4 4" xfId="15670"/>
    <cellStyle name="Calculation 2 3 4 5 4 5" xfId="15671"/>
    <cellStyle name="Calculation 2 3 4 5 4 6" xfId="15672"/>
    <cellStyle name="Calculation 2 3 4 5 4 7" xfId="15673"/>
    <cellStyle name="Calculation 2 3 4 5 4 8" xfId="15674"/>
    <cellStyle name="Calculation 2 3 4 5 4 9" xfId="15675"/>
    <cellStyle name="Calculation 2 3 4 5 5" xfId="15676"/>
    <cellStyle name="Calculation 2 3 4 5 6" xfId="15677"/>
    <cellStyle name="Calculation 2 3 4 5 7" xfId="15678"/>
    <cellStyle name="Calculation 2 3 4 5 8" xfId="15679"/>
    <cellStyle name="Calculation 2 3 4 5 9" xfId="15680"/>
    <cellStyle name="Calculation 2 3 4 6" xfId="15681"/>
    <cellStyle name="Calculation 2 3 4 6 10" xfId="15682"/>
    <cellStyle name="Calculation 2 3 4 6 11" xfId="15683"/>
    <cellStyle name="Calculation 2 3 4 6 12" xfId="15684"/>
    <cellStyle name="Calculation 2 3 4 6 13" xfId="15685"/>
    <cellStyle name="Calculation 2 3 4 6 14" xfId="15686"/>
    <cellStyle name="Calculation 2 3 4 6 15" xfId="15687"/>
    <cellStyle name="Calculation 2 3 4 6 16" xfId="15688"/>
    <cellStyle name="Calculation 2 3 4 6 17" xfId="15689"/>
    <cellStyle name="Calculation 2 3 4 6 18" xfId="15690"/>
    <cellStyle name="Calculation 2 3 4 6 2" xfId="15691"/>
    <cellStyle name="Calculation 2 3 4 6 2 2" xfId="15692"/>
    <cellStyle name="Calculation 2 3 4 6 2 3" xfId="15693"/>
    <cellStyle name="Calculation 2 3 4 6 2 4" xfId="15694"/>
    <cellStyle name="Calculation 2 3 4 6 2 5" xfId="15695"/>
    <cellStyle name="Calculation 2 3 4 6 2 6" xfId="15696"/>
    <cellStyle name="Calculation 2 3 4 6 2 7" xfId="15697"/>
    <cellStyle name="Calculation 2 3 4 6 2 8" xfId="15698"/>
    <cellStyle name="Calculation 2 3 4 6 2 9" xfId="15699"/>
    <cellStyle name="Calculation 2 3 4 6 3" xfId="15700"/>
    <cellStyle name="Calculation 2 3 4 6 4" xfId="15701"/>
    <cellStyle name="Calculation 2 3 4 6 5" xfId="15702"/>
    <cellStyle name="Calculation 2 3 4 6 6" xfId="15703"/>
    <cellStyle name="Calculation 2 3 4 6 7" xfId="15704"/>
    <cellStyle name="Calculation 2 3 4 6 8" xfId="15705"/>
    <cellStyle name="Calculation 2 3 4 6 9" xfId="15706"/>
    <cellStyle name="Calculation 2 3 4 7" xfId="15707"/>
    <cellStyle name="Calculation 2 3 4 7 2" xfId="15708"/>
    <cellStyle name="Calculation 2 3 4 7 3" xfId="15709"/>
    <cellStyle name="Calculation 2 3 4 7 4" xfId="15710"/>
    <cellStyle name="Calculation 2 3 4 7 5" xfId="15711"/>
    <cellStyle name="Calculation 2 3 4 7 6" xfId="15712"/>
    <cellStyle name="Calculation 2 3 4 7 7" xfId="15713"/>
    <cellStyle name="Calculation 2 3 4 7 8" xfId="15714"/>
    <cellStyle name="Calculation 2 3 4 7 9" xfId="15715"/>
    <cellStyle name="Calculation 2 3 4 8" xfId="15716"/>
    <cellStyle name="Calculation 2 3 4 8 2" xfId="15717"/>
    <cellStyle name="Calculation 2 3 4 8 3" xfId="15718"/>
    <cellStyle name="Calculation 2 3 4 8 4" xfId="15719"/>
    <cellStyle name="Calculation 2 3 4 8 5" xfId="15720"/>
    <cellStyle name="Calculation 2 3 4 8 6" xfId="15721"/>
    <cellStyle name="Calculation 2 3 4 8 7" xfId="15722"/>
    <cellStyle name="Calculation 2 3 4 8 8" xfId="15723"/>
    <cellStyle name="Calculation 2 3 4 8 9" xfId="15724"/>
    <cellStyle name="Calculation 2 3 4 9" xfId="15725"/>
    <cellStyle name="Calculation 2 3 5" xfId="15726"/>
    <cellStyle name="Calculation 2 3 5 10" xfId="15727"/>
    <cellStyle name="Calculation 2 3 5 11" xfId="15728"/>
    <cellStyle name="Calculation 2 3 5 12" xfId="15729"/>
    <cellStyle name="Calculation 2 3 5 13" xfId="15730"/>
    <cellStyle name="Calculation 2 3 5 14" xfId="15731"/>
    <cellStyle name="Calculation 2 3 5 15" xfId="15732"/>
    <cellStyle name="Calculation 2 3 5 16" xfId="15733"/>
    <cellStyle name="Calculation 2 3 5 17" xfId="15734"/>
    <cellStyle name="Calculation 2 3 5 18" xfId="15735"/>
    <cellStyle name="Calculation 2 3 5 19" xfId="15736"/>
    <cellStyle name="Calculation 2 3 5 2" xfId="15737"/>
    <cellStyle name="Calculation 2 3 5 2 10" xfId="15738"/>
    <cellStyle name="Calculation 2 3 5 2 2" xfId="15739"/>
    <cellStyle name="Calculation 2 3 5 2 2 2" xfId="15740"/>
    <cellStyle name="Calculation 2 3 5 2 2 3" xfId="15741"/>
    <cellStyle name="Calculation 2 3 5 2 2 4" xfId="15742"/>
    <cellStyle name="Calculation 2 3 5 2 2 5" xfId="15743"/>
    <cellStyle name="Calculation 2 3 5 2 2 6" xfId="15744"/>
    <cellStyle name="Calculation 2 3 5 2 2 7" xfId="15745"/>
    <cellStyle name="Calculation 2 3 5 2 2 8" xfId="15746"/>
    <cellStyle name="Calculation 2 3 5 2 2 9" xfId="15747"/>
    <cellStyle name="Calculation 2 3 5 2 3" xfId="15748"/>
    <cellStyle name="Calculation 2 3 5 2 4" xfId="15749"/>
    <cellStyle name="Calculation 2 3 5 2 5" xfId="15750"/>
    <cellStyle name="Calculation 2 3 5 2 6" xfId="15751"/>
    <cellStyle name="Calculation 2 3 5 2 7" xfId="15752"/>
    <cellStyle name="Calculation 2 3 5 2 8" xfId="15753"/>
    <cellStyle name="Calculation 2 3 5 2 9" xfId="15754"/>
    <cellStyle name="Calculation 2 3 5 3" xfId="15755"/>
    <cellStyle name="Calculation 2 3 5 3 2" xfId="15756"/>
    <cellStyle name="Calculation 2 3 5 3 3" xfId="15757"/>
    <cellStyle name="Calculation 2 3 5 3 4" xfId="15758"/>
    <cellStyle name="Calculation 2 3 5 3 5" xfId="15759"/>
    <cellStyle name="Calculation 2 3 5 3 6" xfId="15760"/>
    <cellStyle name="Calculation 2 3 5 3 7" xfId="15761"/>
    <cellStyle name="Calculation 2 3 5 3 8" xfId="15762"/>
    <cellStyle name="Calculation 2 3 5 4" xfId="15763"/>
    <cellStyle name="Calculation 2 3 5 4 2" xfId="15764"/>
    <cellStyle name="Calculation 2 3 5 4 3" xfId="15765"/>
    <cellStyle name="Calculation 2 3 5 4 4" xfId="15766"/>
    <cellStyle name="Calculation 2 3 5 4 5" xfId="15767"/>
    <cellStyle name="Calculation 2 3 5 4 6" xfId="15768"/>
    <cellStyle name="Calculation 2 3 5 4 7" xfId="15769"/>
    <cellStyle name="Calculation 2 3 5 4 8" xfId="15770"/>
    <cellStyle name="Calculation 2 3 5 4 9" xfId="15771"/>
    <cellStyle name="Calculation 2 3 5 5" xfId="15772"/>
    <cellStyle name="Calculation 2 3 5 6" xfId="15773"/>
    <cellStyle name="Calculation 2 3 5 7" xfId="15774"/>
    <cellStyle name="Calculation 2 3 5 8" xfId="15775"/>
    <cellStyle name="Calculation 2 3 5 9" xfId="15776"/>
    <cellStyle name="Calculation 2 3 6" xfId="15777"/>
    <cellStyle name="Calculation 2 3 6 10" xfId="15778"/>
    <cellStyle name="Calculation 2 3 6 11" xfId="15779"/>
    <cellStyle name="Calculation 2 3 6 12" xfId="15780"/>
    <cellStyle name="Calculation 2 3 6 13" xfId="15781"/>
    <cellStyle name="Calculation 2 3 6 14" xfId="15782"/>
    <cellStyle name="Calculation 2 3 6 15" xfId="15783"/>
    <cellStyle name="Calculation 2 3 6 16" xfId="15784"/>
    <cellStyle name="Calculation 2 3 6 17" xfId="15785"/>
    <cellStyle name="Calculation 2 3 6 18" xfId="15786"/>
    <cellStyle name="Calculation 2 3 6 2" xfId="15787"/>
    <cellStyle name="Calculation 2 3 6 2 10" xfId="15788"/>
    <cellStyle name="Calculation 2 3 6 2 2" xfId="15789"/>
    <cellStyle name="Calculation 2 3 6 2 2 2" xfId="15790"/>
    <cellStyle name="Calculation 2 3 6 2 2 3" xfId="15791"/>
    <cellStyle name="Calculation 2 3 6 2 2 4" xfId="15792"/>
    <cellStyle name="Calculation 2 3 6 2 2 5" xfId="15793"/>
    <cellStyle name="Calculation 2 3 6 2 2 6" xfId="15794"/>
    <cellStyle name="Calculation 2 3 6 2 2 7" xfId="15795"/>
    <cellStyle name="Calculation 2 3 6 2 2 8" xfId="15796"/>
    <cellStyle name="Calculation 2 3 6 2 2 9" xfId="15797"/>
    <cellStyle name="Calculation 2 3 6 2 3" xfId="15798"/>
    <cellStyle name="Calculation 2 3 6 2 4" xfId="15799"/>
    <cellStyle name="Calculation 2 3 6 2 5" xfId="15800"/>
    <cellStyle name="Calculation 2 3 6 2 6" xfId="15801"/>
    <cellStyle name="Calculation 2 3 6 2 7" xfId="15802"/>
    <cellStyle name="Calculation 2 3 6 2 8" xfId="15803"/>
    <cellStyle name="Calculation 2 3 6 2 9" xfId="15804"/>
    <cellStyle name="Calculation 2 3 6 3" xfId="15805"/>
    <cellStyle name="Calculation 2 3 6 3 2" xfId="15806"/>
    <cellStyle name="Calculation 2 3 6 3 3" xfId="15807"/>
    <cellStyle name="Calculation 2 3 6 3 4" xfId="15808"/>
    <cellStyle name="Calculation 2 3 6 3 5" xfId="15809"/>
    <cellStyle name="Calculation 2 3 6 3 6" xfId="15810"/>
    <cellStyle name="Calculation 2 3 6 3 7" xfId="15811"/>
    <cellStyle name="Calculation 2 3 6 3 8" xfId="15812"/>
    <cellStyle name="Calculation 2 3 6 4" xfId="15813"/>
    <cellStyle name="Calculation 2 3 6 4 2" xfId="15814"/>
    <cellStyle name="Calculation 2 3 6 4 3" xfId="15815"/>
    <cellStyle name="Calculation 2 3 6 4 4" xfId="15816"/>
    <cellStyle name="Calculation 2 3 6 4 5" xfId="15817"/>
    <cellStyle name="Calculation 2 3 6 4 6" xfId="15818"/>
    <cellStyle name="Calculation 2 3 6 4 7" xfId="15819"/>
    <cellStyle name="Calculation 2 3 6 4 8" xfId="15820"/>
    <cellStyle name="Calculation 2 3 6 4 9" xfId="15821"/>
    <cellStyle name="Calculation 2 3 6 5" xfId="15822"/>
    <cellStyle name="Calculation 2 3 6 6" xfId="15823"/>
    <cellStyle name="Calculation 2 3 6 7" xfId="15824"/>
    <cellStyle name="Calculation 2 3 6 8" xfId="15825"/>
    <cellStyle name="Calculation 2 3 6 9" xfId="15826"/>
    <cellStyle name="Calculation 2 3 7" xfId="15827"/>
    <cellStyle name="Calculation 2 3 7 10" xfId="15828"/>
    <cellStyle name="Calculation 2 3 7 11" xfId="15829"/>
    <cellStyle name="Calculation 2 3 7 12" xfId="15830"/>
    <cellStyle name="Calculation 2 3 7 13" xfId="15831"/>
    <cellStyle name="Calculation 2 3 7 14" xfId="15832"/>
    <cellStyle name="Calculation 2 3 7 15" xfId="15833"/>
    <cellStyle name="Calculation 2 3 7 16" xfId="15834"/>
    <cellStyle name="Calculation 2 3 7 17" xfId="15835"/>
    <cellStyle name="Calculation 2 3 7 18" xfId="15836"/>
    <cellStyle name="Calculation 2 3 7 2" xfId="15837"/>
    <cellStyle name="Calculation 2 3 7 3" xfId="15838"/>
    <cellStyle name="Calculation 2 3 7 4" xfId="15839"/>
    <cellStyle name="Calculation 2 3 7 5" xfId="15840"/>
    <cellStyle name="Calculation 2 3 7 6" xfId="15841"/>
    <cellStyle name="Calculation 2 3 7 7" xfId="15842"/>
    <cellStyle name="Calculation 2 3 7 8" xfId="15843"/>
    <cellStyle name="Calculation 2 3 7 9" xfId="15844"/>
    <cellStyle name="Calculation 2 3 8" xfId="15845"/>
    <cellStyle name="Calculation 2 3 8 10" xfId="15846"/>
    <cellStyle name="Calculation 2 3 8 11" xfId="15847"/>
    <cellStyle name="Calculation 2 3 8 12" xfId="15848"/>
    <cellStyle name="Calculation 2 3 8 13" xfId="15849"/>
    <cellStyle name="Calculation 2 3 8 14" xfId="15850"/>
    <cellStyle name="Calculation 2 3 8 15" xfId="15851"/>
    <cellStyle name="Calculation 2 3 8 16" xfId="15852"/>
    <cellStyle name="Calculation 2 3 8 17" xfId="15853"/>
    <cellStyle name="Calculation 2 3 8 18" xfId="15854"/>
    <cellStyle name="Calculation 2 3 8 2" xfId="15855"/>
    <cellStyle name="Calculation 2 3 8 3" xfId="15856"/>
    <cellStyle name="Calculation 2 3 8 4" xfId="15857"/>
    <cellStyle name="Calculation 2 3 8 5" xfId="15858"/>
    <cellStyle name="Calculation 2 3 8 6" xfId="15859"/>
    <cellStyle name="Calculation 2 3 8 7" xfId="15860"/>
    <cellStyle name="Calculation 2 3 8 8" xfId="15861"/>
    <cellStyle name="Calculation 2 3 8 9" xfId="15862"/>
    <cellStyle name="Calculation 2 3 9" xfId="15863"/>
    <cellStyle name="Calculation 2 3 9 10" xfId="15864"/>
    <cellStyle name="Calculation 2 3 9 11" xfId="15865"/>
    <cellStyle name="Calculation 2 3 9 12" xfId="15866"/>
    <cellStyle name="Calculation 2 3 9 13" xfId="15867"/>
    <cellStyle name="Calculation 2 3 9 14" xfId="15868"/>
    <cellStyle name="Calculation 2 3 9 15" xfId="15869"/>
    <cellStyle name="Calculation 2 3 9 16" xfId="15870"/>
    <cellStyle name="Calculation 2 3 9 17" xfId="15871"/>
    <cellStyle name="Calculation 2 3 9 18" xfId="15872"/>
    <cellStyle name="Calculation 2 3 9 2" xfId="15873"/>
    <cellStyle name="Calculation 2 3 9 3" xfId="15874"/>
    <cellStyle name="Calculation 2 3 9 4" xfId="15875"/>
    <cellStyle name="Calculation 2 3 9 5" xfId="15876"/>
    <cellStyle name="Calculation 2 3 9 6" xfId="15877"/>
    <cellStyle name="Calculation 2 3 9 7" xfId="15878"/>
    <cellStyle name="Calculation 2 3 9 8" xfId="15879"/>
    <cellStyle name="Calculation 2 3 9 9" xfId="15880"/>
    <cellStyle name="Calculation 2 4" xfId="1400"/>
    <cellStyle name="Calculation 2 4 10" xfId="15881"/>
    <cellStyle name="Calculation 2 4 10 2" xfId="15882"/>
    <cellStyle name="Calculation 2 4 10 3" xfId="15883"/>
    <cellStyle name="Calculation 2 4 10 4" xfId="15884"/>
    <cellStyle name="Calculation 2 4 10 5" xfId="15885"/>
    <cellStyle name="Calculation 2 4 10 6" xfId="15886"/>
    <cellStyle name="Calculation 2 4 10 7" xfId="15887"/>
    <cellStyle name="Calculation 2 4 10 8" xfId="15888"/>
    <cellStyle name="Calculation 2 4 11" xfId="15889"/>
    <cellStyle name="Calculation 2 4 12" xfId="15890"/>
    <cellStyle name="Calculation 2 4 13" xfId="15891"/>
    <cellStyle name="Calculation 2 4 14" xfId="15892"/>
    <cellStyle name="Calculation 2 4 15" xfId="15893"/>
    <cellStyle name="Calculation 2 4 16" xfId="15894"/>
    <cellStyle name="Calculation 2 4 17" xfId="15895"/>
    <cellStyle name="Calculation 2 4 18" xfId="15896"/>
    <cellStyle name="Calculation 2 4 19" xfId="15897"/>
    <cellStyle name="Calculation 2 4 2" xfId="15898"/>
    <cellStyle name="Calculation 2 4 2 10" xfId="15899"/>
    <cellStyle name="Calculation 2 4 2 11" xfId="15900"/>
    <cellStyle name="Calculation 2 4 2 12" xfId="15901"/>
    <cellStyle name="Calculation 2 4 2 13" xfId="15902"/>
    <cellStyle name="Calculation 2 4 2 14" xfId="15903"/>
    <cellStyle name="Calculation 2 4 2 15" xfId="15904"/>
    <cellStyle name="Calculation 2 4 2 16" xfId="15905"/>
    <cellStyle name="Calculation 2 4 2 17" xfId="15906"/>
    <cellStyle name="Calculation 2 4 2 18" xfId="15907"/>
    <cellStyle name="Calculation 2 4 2 19" xfId="15908"/>
    <cellStyle name="Calculation 2 4 2 2" xfId="15909"/>
    <cellStyle name="Calculation 2 4 2 2 10" xfId="15910"/>
    <cellStyle name="Calculation 2 4 2 2 11" xfId="15911"/>
    <cellStyle name="Calculation 2 4 2 2 12" xfId="15912"/>
    <cellStyle name="Calculation 2 4 2 2 13" xfId="15913"/>
    <cellStyle name="Calculation 2 4 2 2 14" xfId="15914"/>
    <cellStyle name="Calculation 2 4 2 2 15" xfId="15915"/>
    <cellStyle name="Calculation 2 4 2 2 16" xfId="15916"/>
    <cellStyle name="Calculation 2 4 2 2 17" xfId="15917"/>
    <cellStyle name="Calculation 2 4 2 2 18" xfId="15918"/>
    <cellStyle name="Calculation 2 4 2 2 19" xfId="15919"/>
    <cellStyle name="Calculation 2 4 2 2 2" xfId="15920"/>
    <cellStyle name="Calculation 2 4 2 2 2 10" xfId="15921"/>
    <cellStyle name="Calculation 2 4 2 2 2 11" xfId="15922"/>
    <cellStyle name="Calculation 2 4 2 2 2 12" xfId="15923"/>
    <cellStyle name="Calculation 2 4 2 2 2 13" xfId="15924"/>
    <cellStyle name="Calculation 2 4 2 2 2 2" xfId="15925"/>
    <cellStyle name="Calculation 2 4 2 2 2 2 10" xfId="15926"/>
    <cellStyle name="Calculation 2 4 2 2 2 2 2" xfId="15927"/>
    <cellStyle name="Calculation 2 4 2 2 2 2 2 2" xfId="15928"/>
    <cellStyle name="Calculation 2 4 2 2 2 2 2 3" xfId="15929"/>
    <cellStyle name="Calculation 2 4 2 2 2 2 2 4" xfId="15930"/>
    <cellStyle name="Calculation 2 4 2 2 2 2 2 5" xfId="15931"/>
    <cellStyle name="Calculation 2 4 2 2 2 2 2 6" xfId="15932"/>
    <cellStyle name="Calculation 2 4 2 2 2 2 2 7" xfId="15933"/>
    <cellStyle name="Calculation 2 4 2 2 2 2 2 8" xfId="15934"/>
    <cellStyle name="Calculation 2 4 2 2 2 2 2 9" xfId="15935"/>
    <cellStyle name="Calculation 2 4 2 2 2 2 3" xfId="15936"/>
    <cellStyle name="Calculation 2 4 2 2 2 2 4" xfId="15937"/>
    <cellStyle name="Calculation 2 4 2 2 2 2 5" xfId="15938"/>
    <cellStyle name="Calculation 2 4 2 2 2 2 6" xfId="15939"/>
    <cellStyle name="Calculation 2 4 2 2 2 2 7" xfId="15940"/>
    <cellStyle name="Calculation 2 4 2 2 2 2 8" xfId="15941"/>
    <cellStyle name="Calculation 2 4 2 2 2 2 9" xfId="15942"/>
    <cellStyle name="Calculation 2 4 2 2 2 3" xfId="15943"/>
    <cellStyle name="Calculation 2 4 2 2 2 3 2" xfId="15944"/>
    <cellStyle name="Calculation 2 4 2 2 2 3 3" xfId="15945"/>
    <cellStyle name="Calculation 2 4 2 2 2 3 4" xfId="15946"/>
    <cellStyle name="Calculation 2 4 2 2 2 3 5" xfId="15947"/>
    <cellStyle name="Calculation 2 4 2 2 2 3 6" xfId="15948"/>
    <cellStyle name="Calculation 2 4 2 2 2 3 7" xfId="15949"/>
    <cellStyle name="Calculation 2 4 2 2 2 3 8" xfId="15950"/>
    <cellStyle name="Calculation 2 4 2 2 2 4" xfId="15951"/>
    <cellStyle name="Calculation 2 4 2 2 2 4 2" xfId="15952"/>
    <cellStyle name="Calculation 2 4 2 2 2 4 3" xfId="15953"/>
    <cellStyle name="Calculation 2 4 2 2 2 4 4" xfId="15954"/>
    <cellStyle name="Calculation 2 4 2 2 2 4 5" xfId="15955"/>
    <cellStyle name="Calculation 2 4 2 2 2 4 6" xfId="15956"/>
    <cellStyle name="Calculation 2 4 2 2 2 4 7" xfId="15957"/>
    <cellStyle name="Calculation 2 4 2 2 2 4 8" xfId="15958"/>
    <cellStyle name="Calculation 2 4 2 2 2 4 9" xfId="15959"/>
    <cellStyle name="Calculation 2 4 2 2 2 5" xfId="15960"/>
    <cellStyle name="Calculation 2 4 2 2 2 6" xfId="15961"/>
    <cellStyle name="Calculation 2 4 2 2 2 7" xfId="15962"/>
    <cellStyle name="Calculation 2 4 2 2 2 8" xfId="15963"/>
    <cellStyle name="Calculation 2 4 2 2 2 9" xfId="15964"/>
    <cellStyle name="Calculation 2 4 2 2 3" xfId="15965"/>
    <cellStyle name="Calculation 2 4 2 2 3 10" xfId="15966"/>
    <cellStyle name="Calculation 2 4 2 2 3 11" xfId="15967"/>
    <cellStyle name="Calculation 2 4 2 2 3 12" xfId="15968"/>
    <cellStyle name="Calculation 2 4 2 2 3 13" xfId="15969"/>
    <cellStyle name="Calculation 2 4 2 2 3 2" xfId="15970"/>
    <cellStyle name="Calculation 2 4 2 2 3 2 10" xfId="15971"/>
    <cellStyle name="Calculation 2 4 2 2 3 2 2" xfId="15972"/>
    <cellStyle name="Calculation 2 4 2 2 3 2 2 2" xfId="15973"/>
    <cellStyle name="Calculation 2 4 2 2 3 2 2 3" xfId="15974"/>
    <cellStyle name="Calculation 2 4 2 2 3 2 2 4" xfId="15975"/>
    <cellStyle name="Calculation 2 4 2 2 3 2 2 5" xfId="15976"/>
    <cellStyle name="Calculation 2 4 2 2 3 2 2 6" xfId="15977"/>
    <cellStyle name="Calculation 2 4 2 2 3 2 2 7" xfId="15978"/>
    <cellStyle name="Calculation 2 4 2 2 3 2 2 8" xfId="15979"/>
    <cellStyle name="Calculation 2 4 2 2 3 2 2 9" xfId="15980"/>
    <cellStyle name="Calculation 2 4 2 2 3 2 3" xfId="15981"/>
    <cellStyle name="Calculation 2 4 2 2 3 2 4" xfId="15982"/>
    <cellStyle name="Calculation 2 4 2 2 3 2 5" xfId="15983"/>
    <cellStyle name="Calculation 2 4 2 2 3 2 6" xfId="15984"/>
    <cellStyle name="Calculation 2 4 2 2 3 2 7" xfId="15985"/>
    <cellStyle name="Calculation 2 4 2 2 3 2 8" xfId="15986"/>
    <cellStyle name="Calculation 2 4 2 2 3 2 9" xfId="15987"/>
    <cellStyle name="Calculation 2 4 2 2 3 3" xfId="15988"/>
    <cellStyle name="Calculation 2 4 2 2 3 3 2" xfId="15989"/>
    <cellStyle name="Calculation 2 4 2 2 3 3 3" xfId="15990"/>
    <cellStyle name="Calculation 2 4 2 2 3 3 4" xfId="15991"/>
    <cellStyle name="Calculation 2 4 2 2 3 3 5" xfId="15992"/>
    <cellStyle name="Calculation 2 4 2 2 3 3 6" xfId="15993"/>
    <cellStyle name="Calculation 2 4 2 2 3 3 7" xfId="15994"/>
    <cellStyle name="Calculation 2 4 2 2 3 3 8" xfId="15995"/>
    <cellStyle name="Calculation 2 4 2 2 3 4" xfId="15996"/>
    <cellStyle name="Calculation 2 4 2 2 3 4 2" xfId="15997"/>
    <cellStyle name="Calculation 2 4 2 2 3 4 3" xfId="15998"/>
    <cellStyle name="Calculation 2 4 2 2 3 4 4" xfId="15999"/>
    <cellStyle name="Calculation 2 4 2 2 3 4 5" xfId="16000"/>
    <cellStyle name="Calculation 2 4 2 2 3 4 6" xfId="16001"/>
    <cellStyle name="Calculation 2 4 2 2 3 4 7" xfId="16002"/>
    <cellStyle name="Calculation 2 4 2 2 3 4 8" xfId="16003"/>
    <cellStyle name="Calculation 2 4 2 2 3 4 9" xfId="16004"/>
    <cellStyle name="Calculation 2 4 2 2 3 5" xfId="16005"/>
    <cellStyle name="Calculation 2 4 2 2 3 6" xfId="16006"/>
    <cellStyle name="Calculation 2 4 2 2 3 7" xfId="16007"/>
    <cellStyle name="Calculation 2 4 2 2 3 8" xfId="16008"/>
    <cellStyle name="Calculation 2 4 2 2 3 9" xfId="16009"/>
    <cellStyle name="Calculation 2 4 2 2 4" xfId="16010"/>
    <cellStyle name="Calculation 2 4 2 2 4 10" xfId="16011"/>
    <cellStyle name="Calculation 2 4 2 2 4 11" xfId="16012"/>
    <cellStyle name="Calculation 2 4 2 2 4 12" xfId="16013"/>
    <cellStyle name="Calculation 2 4 2 2 4 13" xfId="16014"/>
    <cellStyle name="Calculation 2 4 2 2 4 2" xfId="16015"/>
    <cellStyle name="Calculation 2 4 2 2 4 2 10" xfId="16016"/>
    <cellStyle name="Calculation 2 4 2 2 4 2 2" xfId="16017"/>
    <cellStyle name="Calculation 2 4 2 2 4 2 2 2" xfId="16018"/>
    <cellStyle name="Calculation 2 4 2 2 4 2 2 3" xfId="16019"/>
    <cellStyle name="Calculation 2 4 2 2 4 2 2 4" xfId="16020"/>
    <cellStyle name="Calculation 2 4 2 2 4 2 2 5" xfId="16021"/>
    <cellStyle name="Calculation 2 4 2 2 4 2 2 6" xfId="16022"/>
    <cellStyle name="Calculation 2 4 2 2 4 2 2 7" xfId="16023"/>
    <cellStyle name="Calculation 2 4 2 2 4 2 2 8" xfId="16024"/>
    <cellStyle name="Calculation 2 4 2 2 4 2 2 9" xfId="16025"/>
    <cellStyle name="Calculation 2 4 2 2 4 2 3" xfId="16026"/>
    <cellStyle name="Calculation 2 4 2 2 4 2 4" xfId="16027"/>
    <cellStyle name="Calculation 2 4 2 2 4 2 5" xfId="16028"/>
    <cellStyle name="Calculation 2 4 2 2 4 2 6" xfId="16029"/>
    <cellStyle name="Calculation 2 4 2 2 4 2 7" xfId="16030"/>
    <cellStyle name="Calculation 2 4 2 2 4 2 8" xfId="16031"/>
    <cellStyle name="Calculation 2 4 2 2 4 2 9" xfId="16032"/>
    <cellStyle name="Calculation 2 4 2 2 4 3" xfId="16033"/>
    <cellStyle name="Calculation 2 4 2 2 4 3 2" xfId="16034"/>
    <cellStyle name="Calculation 2 4 2 2 4 3 3" xfId="16035"/>
    <cellStyle name="Calculation 2 4 2 2 4 3 4" xfId="16036"/>
    <cellStyle name="Calculation 2 4 2 2 4 3 5" xfId="16037"/>
    <cellStyle name="Calculation 2 4 2 2 4 3 6" xfId="16038"/>
    <cellStyle name="Calculation 2 4 2 2 4 3 7" xfId="16039"/>
    <cellStyle name="Calculation 2 4 2 2 4 3 8" xfId="16040"/>
    <cellStyle name="Calculation 2 4 2 2 4 4" xfId="16041"/>
    <cellStyle name="Calculation 2 4 2 2 4 4 2" xfId="16042"/>
    <cellStyle name="Calculation 2 4 2 2 4 4 3" xfId="16043"/>
    <cellStyle name="Calculation 2 4 2 2 4 4 4" xfId="16044"/>
    <cellStyle name="Calculation 2 4 2 2 4 4 5" xfId="16045"/>
    <cellStyle name="Calculation 2 4 2 2 4 4 6" xfId="16046"/>
    <cellStyle name="Calculation 2 4 2 2 4 4 7" xfId="16047"/>
    <cellStyle name="Calculation 2 4 2 2 4 4 8" xfId="16048"/>
    <cellStyle name="Calculation 2 4 2 2 4 4 9" xfId="16049"/>
    <cellStyle name="Calculation 2 4 2 2 4 5" xfId="16050"/>
    <cellStyle name="Calculation 2 4 2 2 4 6" xfId="16051"/>
    <cellStyle name="Calculation 2 4 2 2 4 7" xfId="16052"/>
    <cellStyle name="Calculation 2 4 2 2 4 8" xfId="16053"/>
    <cellStyle name="Calculation 2 4 2 2 4 9" xfId="16054"/>
    <cellStyle name="Calculation 2 4 2 2 5" xfId="16055"/>
    <cellStyle name="Calculation 2 4 2 2 5 10" xfId="16056"/>
    <cellStyle name="Calculation 2 4 2 2 5 11" xfId="16057"/>
    <cellStyle name="Calculation 2 4 2 2 5 12" xfId="16058"/>
    <cellStyle name="Calculation 2 4 2 2 5 13" xfId="16059"/>
    <cellStyle name="Calculation 2 4 2 2 5 2" xfId="16060"/>
    <cellStyle name="Calculation 2 4 2 2 5 2 10" xfId="16061"/>
    <cellStyle name="Calculation 2 4 2 2 5 2 2" xfId="16062"/>
    <cellStyle name="Calculation 2 4 2 2 5 2 2 2" xfId="16063"/>
    <cellStyle name="Calculation 2 4 2 2 5 2 2 3" xfId="16064"/>
    <cellStyle name="Calculation 2 4 2 2 5 2 2 4" xfId="16065"/>
    <cellStyle name="Calculation 2 4 2 2 5 2 2 5" xfId="16066"/>
    <cellStyle name="Calculation 2 4 2 2 5 2 2 6" xfId="16067"/>
    <cellStyle name="Calculation 2 4 2 2 5 2 2 7" xfId="16068"/>
    <cellStyle name="Calculation 2 4 2 2 5 2 2 8" xfId="16069"/>
    <cellStyle name="Calculation 2 4 2 2 5 2 2 9" xfId="16070"/>
    <cellStyle name="Calculation 2 4 2 2 5 2 3" xfId="16071"/>
    <cellStyle name="Calculation 2 4 2 2 5 2 4" xfId="16072"/>
    <cellStyle name="Calculation 2 4 2 2 5 2 5" xfId="16073"/>
    <cellStyle name="Calculation 2 4 2 2 5 2 6" xfId="16074"/>
    <cellStyle name="Calculation 2 4 2 2 5 2 7" xfId="16075"/>
    <cellStyle name="Calculation 2 4 2 2 5 2 8" xfId="16076"/>
    <cellStyle name="Calculation 2 4 2 2 5 2 9" xfId="16077"/>
    <cellStyle name="Calculation 2 4 2 2 5 3" xfId="16078"/>
    <cellStyle name="Calculation 2 4 2 2 5 3 2" xfId="16079"/>
    <cellStyle name="Calculation 2 4 2 2 5 3 3" xfId="16080"/>
    <cellStyle name="Calculation 2 4 2 2 5 3 4" xfId="16081"/>
    <cellStyle name="Calculation 2 4 2 2 5 3 5" xfId="16082"/>
    <cellStyle name="Calculation 2 4 2 2 5 3 6" xfId="16083"/>
    <cellStyle name="Calculation 2 4 2 2 5 3 7" xfId="16084"/>
    <cellStyle name="Calculation 2 4 2 2 5 3 8" xfId="16085"/>
    <cellStyle name="Calculation 2 4 2 2 5 4" xfId="16086"/>
    <cellStyle name="Calculation 2 4 2 2 5 4 2" xfId="16087"/>
    <cellStyle name="Calculation 2 4 2 2 5 4 3" xfId="16088"/>
    <cellStyle name="Calculation 2 4 2 2 5 4 4" xfId="16089"/>
    <cellStyle name="Calculation 2 4 2 2 5 4 5" xfId="16090"/>
    <cellStyle name="Calculation 2 4 2 2 5 4 6" xfId="16091"/>
    <cellStyle name="Calculation 2 4 2 2 5 4 7" xfId="16092"/>
    <cellStyle name="Calculation 2 4 2 2 5 4 8" xfId="16093"/>
    <cellStyle name="Calculation 2 4 2 2 5 4 9" xfId="16094"/>
    <cellStyle name="Calculation 2 4 2 2 5 5" xfId="16095"/>
    <cellStyle name="Calculation 2 4 2 2 5 6" xfId="16096"/>
    <cellStyle name="Calculation 2 4 2 2 5 7" xfId="16097"/>
    <cellStyle name="Calculation 2 4 2 2 5 8" xfId="16098"/>
    <cellStyle name="Calculation 2 4 2 2 5 9" xfId="16099"/>
    <cellStyle name="Calculation 2 4 2 2 6" xfId="16100"/>
    <cellStyle name="Calculation 2 4 2 2 6 10" xfId="16101"/>
    <cellStyle name="Calculation 2 4 2 2 6 2" xfId="16102"/>
    <cellStyle name="Calculation 2 4 2 2 6 2 2" xfId="16103"/>
    <cellStyle name="Calculation 2 4 2 2 6 2 3" xfId="16104"/>
    <cellStyle name="Calculation 2 4 2 2 6 2 4" xfId="16105"/>
    <cellStyle name="Calculation 2 4 2 2 6 2 5" xfId="16106"/>
    <cellStyle name="Calculation 2 4 2 2 6 2 6" xfId="16107"/>
    <cellStyle name="Calculation 2 4 2 2 6 2 7" xfId="16108"/>
    <cellStyle name="Calculation 2 4 2 2 6 2 8" xfId="16109"/>
    <cellStyle name="Calculation 2 4 2 2 6 2 9" xfId="16110"/>
    <cellStyle name="Calculation 2 4 2 2 6 3" xfId="16111"/>
    <cellStyle name="Calculation 2 4 2 2 6 4" xfId="16112"/>
    <cellStyle name="Calculation 2 4 2 2 6 5" xfId="16113"/>
    <cellStyle name="Calculation 2 4 2 2 6 6" xfId="16114"/>
    <cellStyle name="Calculation 2 4 2 2 6 7" xfId="16115"/>
    <cellStyle name="Calculation 2 4 2 2 6 8" xfId="16116"/>
    <cellStyle name="Calculation 2 4 2 2 6 9" xfId="16117"/>
    <cellStyle name="Calculation 2 4 2 2 7" xfId="16118"/>
    <cellStyle name="Calculation 2 4 2 2 7 2" xfId="16119"/>
    <cellStyle name="Calculation 2 4 2 2 7 3" xfId="16120"/>
    <cellStyle name="Calculation 2 4 2 2 7 4" xfId="16121"/>
    <cellStyle name="Calculation 2 4 2 2 7 5" xfId="16122"/>
    <cellStyle name="Calculation 2 4 2 2 7 6" xfId="16123"/>
    <cellStyle name="Calculation 2 4 2 2 7 7" xfId="16124"/>
    <cellStyle name="Calculation 2 4 2 2 7 8" xfId="16125"/>
    <cellStyle name="Calculation 2 4 2 2 8" xfId="16126"/>
    <cellStyle name="Calculation 2 4 2 2 8 2" xfId="16127"/>
    <cellStyle name="Calculation 2 4 2 2 8 3" xfId="16128"/>
    <cellStyle name="Calculation 2 4 2 2 8 4" xfId="16129"/>
    <cellStyle name="Calculation 2 4 2 2 8 5" xfId="16130"/>
    <cellStyle name="Calculation 2 4 2 2 8 6" xfId="16131"/>
    <cellStyle name="Calculation 2 4 2 2 8 7" xfId="16132"/>
    <cellStyle name="Calculation 2 4 2 2 8 8" xfId="16133"/>
    <cellStyle name="Calculation 2 4 2 2 8 9" xfId="16134"/>
    <cellStyle name="Calculation 2 4 2 2 9" xfId="16135"/>
    <cellStyle name="Calculation 2 4 2 20" xfId="16136"/>
    <cellStyle name="Calculation 2 4 2 21" xfId="16137"/>
    <cellStyle name="Calculation 2 4 2 22" xfId="16138"/>
    <cellStyle name="Calculation 2 4 2 23" xfId="16139"/>
    <cellStyle name="Calculation 2 4 2 24" xfId="16140"/>
    <cellStyle name="Calculation 2 4 2 25" xfId="16141"/>
    <cellStyle name="Calculation 2 4 2 26" xfId="16142"/>
    <cellStyle name="Calculation 2 4 2 27" xfId="16143"/>
    <cellStyle name="Calculation 2 4 2 3" xfId="16144"/>
    <cellStyle name="Calculation 2 4 2 3 10" xfId="16145"/>
    <cellStyle name="Calculation 2 4 2 3 11" xfId="16146"/>
    <cellStyle name="Calculation 2 4 2 3 12" xfId="16147"/>
    <cellStyle name="Calculation 2 4 2 3 13" xfId="16148"/>
    <cellStyle name="Calculation 2 4 2 3 14" xfId="16149"/>
    <cellStyle name="Calculation 2 4 2 3 15" xfId="16150"/>
    <cellStyle name="Calculation 2 4 2 3 16" xfId="16151"/>
    <cellStyle name="Calculation 2 4 2 3 17" xfId="16152"/>
    <cellStyle name="Calculation 2 4 2 3 2" xfId="16153"/>
    <cellStyle name="Calculation 2 4 2 3 2 10" xfId="16154"/>
    <cellStyle name="Calculation 2 4 2 3 2 11" xfId="16155"/>
    <cellStyle name="Calculation 2 4 2 3 2 12" xfId="16156"/>
    <cellStyle name="Calculation 2 4 2 3 2 13" xfId="16157"/>
    <cellStyle name="Calculation 2 4 2 3 2 2" xfId="16158"/>
    <cellStyle name="Calculation 2 4 2 3 2 2 10" xfId="16159"/>
    <cellStyle name="Calculation 2 4 2 3 2 2 2" xfId="16160"/>
    <cellStyle name="Calculation 2 4 2 3 2 2 2 2" xfId="16161"/>
    <cellStyle name="Calculation 2 4 2 3 2 2 2 3" xfId="16162"/>
    <cellStyle name="Calculation 2 4 2 3 2 2 2 4" xfId="16163"/>
    <cellStyle name="Calculation 2 4 2 3 2 2 2 5" xfId="16164"/>
    <cellStyle name="Calculation 2 4 2 3 2 2 2 6" xfId="16165"/>
    <cellStyle name="Calculation 2 4 2 3 2 2 2 7" xfId="16166"/>
    <cellStyle name="Calculation 2 4 2 3 2 2 2 8" xfId="16167"/>
    <cellStyle name="Calculation 2 4 2 3 2 2 2 9" xfId="16168"/>
    <cellStyle name="Calculation 2 4 2 3 2 2 3" xfId="16169"/>
    <cellStyle name="Calculation 2 4 2 3 2 2 4" xfId="16170"/>
    <cellStyle name="Calculation 2 4 2 3 2 2 5" xfId="16171"/>
    <cellStyle name="Calculation 2 4 2 3 2 2 6" xfId="16172"/>
    <cellStyle name="Calculation 2 4 2 3 2 2 7" xfId="16173"/>
    <cellStyle name="Calculation 2 4 2 3 2 2 8" xfId="16174"/>
    <cellStyle name="Calculation 2 4 2 3 2 2 9" xfId="16175"/>
    <cellStyle name="Calculation 2 4 2 3 2 3" xfId="16176"/>
    <cellStyle name="Calculation 2 4 2 3 2 3 2" xfId="16177"/>
    <cellStyle name="Calculation 2 4 2 3 2 3 3" xfId="16178"/>
    <cellStyle name="Calculation 2 4 2 3 2 3 4" xfId="16179"/>
    <cellStyle name="Calculation 2 4 2 3 2 3 5" xfId="16180"/>
    <cellStyle name="Calculation 2 4 2 3 2 3 6" xfId="16181"/>
    <cellStyle name="Calculation 2 4 2 3 2 3 7" xfId="16182"/>
    <cellStyle name="Calculation 2 4 2 3 2 3 8" xfId="16183"/>
    <cellStyle name="Calculation 2 4 2 3 2 4" xfId="16184"/>
    <cellStyle name="Calculation 2 4 2 3 2 4 2" xfId="16185"/>
    <cellStyle name="Calculation 2 4 2 3 2 4 3" xfId="16186"/>
    <cellStyle name="Calculation 2 4 2 3 2 4 4" xfId="16187"/>
    <cellStyle name="Calculation 2 4 2 3 2 4 5" xfId="16188"/>
    <cellStyle name="Calculation 2 4 2 3 2 4 6" xfId="16189"/>
    <cellStyle name="Calculation 2 4 2 3 2 4 7" xfId="16190"/>
    <cellStyle name="Calculation 2 4 2 3 2 4 8" xfId="16191"/>
    <cellStyle name="Calculation 2 4 2 3 2 4 9" xfId="16192"/>
    <cellStyle name="Calculation 2 4 2 3 2 5" xfId="16193"/>
    <cellStyle name="Calculation 2 4 2 3 2 6" xfId="16194"/>
    <cellStyle name="Calculation 2 4 2 3 2 7" xfId="16195"/>
    <cellStyle name="Calculation 2 4 2 3 2 8" xfId="16196"/>
    <cellStyle name="Calculation 2 4 2 3 2 9" xfId="16197"/>
    <cellStyle name="Calculation 2 4 2 3 3" xfId="16198"/>
    <cellStyle name="Calculation 2 4 2 3 3 10" xfId="16199"/>
    <cellStyle name="Calculation 2 4 2 3 3 11" xfId="16200"/>
    <cellStyle name="Calculation 2 4 2 3 3 12" xfId="16201"/>
    <cellStyle name="Calculation 2 4 2 3 3 13" xfId="16202"/>
    <cellStyle name="Calculation 2 4 2 3 3 2" xfId="16203"/>
    <cellStyle name="Calculation 2 4 2 3 3 2 10" xfId="16204"/>
    <cellStyle name="Calculation 2 4 2 3 3 2 2" xfId="16205"/>
    <cellStyle name="Calculation 2 4 2 3 3 2 2 2" xfId="16206"/>
    <cellStyle name="Calculation 2 4 2 3 3 2 2 3" xfId="16207"/>
    <cellStyle name="Calculation 2 4 2 3 3 2 2 4" xfId="16208"/>
    <cellStyle name="Calculation 2 4 2 3 3 2 2 5" xfId="16209"/>
    <cellStyle name="Calculation 2 4 2 3 3 2 2 6" xfId="16210"/>
    <cellStyle name="Calculation 2 4 2 3 3 2 2 7" xfId="16211"/>
    <cellStyle name="Calculation 2 4 2 3 3 2 2 8" xfId="16212"/>
    <cellStyle name="Calculation 2 4 2 3 3 2 2 9" xfId="16213"/>
    <cellStyle name="Calculation 2 4 2 3 3 2 3" xfId="16214"/>
    <cellStyle name="Calculation 2 4 2 3 3 2 4" xfId="16215"/>
    <cellStyle name="Calculation 2 4 2 3 3 2 5" xfId="16216"/>
    <cellStyle name="Calculation 2 4 2 3 3 2 6" xfId="16217"/>
    <cellStyle name="Calculation 2 4 2 3 3 2 7" xfId="16218"/>
    <cellStyle name="Calculation 2 4 2 3 3 2 8" xfId="16219"/>
    <cellStyle name="Calculation 2 4 2 3 3 2 9" xfId="16220"/>
    <cellStyle name="Calculation 2 4 2 3 3 3" xfId="16221"/>
    <cellStyle name="Calculation 2 4 2 3 3 3 2" xfId="16222"/>
    <cellStyle name="Calculation 2 4 2 3 3 3 3" xfId="16223"/>
    <cellStyle name="Calculation 2 4 2 3 3 3 4" xfId="16224"/>
    <cellStyle name="Calculation 2 4 2 3 3 3 5" xfId="16225"/>
    <cellStyle name="Calculation 2 4 2 3 3 3 6" xfId="16226"/>
    <cellStyle name="Calculation 2 4 2 3 3 3 7" xfId="16227"/>
    <cellStyle name="Calculation 2 4 2 3 3 3 8" xfId="16228"/>
    <cellStyle name="Calculation 2 4 2 3 3 4" xfId="16229"/>
    <cellStyle name="Calculation 2 4 2 3 3 4 2" xfId="16230"/>
    <cellStyle name="Calculation 2 4 2 3 3 4 3" xfId="16231"/>
    <cellStyle name="Calculation 2 4 2 3 3 4 4" xfId="16232"/>
    <cellStyle name="Calculation 2 4 2 3 3 4 5" xfId="16233"/>
    <cellStyle name="Calculation 2 4 2 3 3 4 6" xfId="16234"/>
    <cellStyle name="Calculation 2 4 2 3 3 4 7" xfId="16235"/>
    <cellStyle name="Calculation 2 4 2 3 3 4 8" xfId="16236"/>
    <cellStyle name="Calculation 2 4 2 3 3 4 9" xfId="16237"/>
    <cellStyle name="Calculation 2 4 2 3 3 5" xfId="16238"/>
    <cellStyle name="Calculation 2 4 2 3 3 6" xfId="16239"/>
    <cellStyle name="Calculation 2 4 2 3 3 7" xfId="16240"/>
    <cellStyle name="Calculation 2 4 2 3 3 8" xfId="16241"/>
    <cellStyle name="Calculation 2 4 2 3 3 9" xfId="16242"/>
    <cellStyle name="Calculation 2 4 2 3 4" xfId="16243"/>
    <cellStyle name="Calculation 2 4 2 3 4 10" xfId="16244"/>
    <cellStyle name="Calculation 2 4 2 3 4 11" xfId="16245"/>
    <cellStyle name="Calculation 2 4 2 3 4 12" xfId="16246"/>
    <cellStyle name="Calculation 2 4 2 3 4 13" xfId="16247"/>
    <cellStyle name="Calculation 2 4 2 3 4 2" xfId="16248"/>
    <cellStyle name="Calculation 2 4 2 3 4 2 10" xfId="16249"/>
    <cellStyle name="Calculation 2 4 2 3 4 2 2" xfId="16250"/>
    <cellStyle name="Calculation 2 4 2 3 4 2 2 2" xfId="16251"/>
    <cellStyle name="Calculation 2 4 2 3 4 2 2 3" xfId="16252"/>
    <cellStyle name="Calculation 2 4 2 3 4 2 2 4" xfId="16253"/>
    <cellStyle name="Calculation 2 4 2 3 4 2 2 5" xfId="16254"/>
    <cellStyle name="Calculation 2 4 2 3 4 2 2 6" xfId="16255"/>
    <cellStyle name="Calculation 2 4 2 3 4 2 2 7" xfId="16256"/>
    <cellStyle name="Calculation 2 4 2 3 4 2 2 8" xfId="16257"/>
    <cellStyle name="Calculation 2 4 2 3 4 2 2 9" xfId="16258"/>
    <cellStyle name="Calculation 2 4 2 3 4 2 3" xfId="16259"/>
    <cellStyle name="Calculation 2 4 2 3 4 2 4" xfId="16260"/>
    <cellStyle name="Calculation 2 4 2 3 4 2 5" xfId="16261"/>
    <cellStyle name="Calculation 2 4 2 3 4 2 6" xfId="16262"/>
    <cellStyle name="Calculation 2 4 2 3 4 2 7" xfId="16263"/>
    <cellStyle name="Calculation 2 4 2 3 4 2 8" xfId="16264"/>
    <cellStyle name="Calculation 2 4 2 3 4 2 9" xfId="16265"/>
    <cellStyle name="Calculation 2 4 2 3 4 3" xfId="16266"/>
    <cellStyle name="Calculation 2 4 2 3 4 3 2" xfId="16267"/>
    <cellStyle name="Calculation 2 4 2 3 4 3 3" xfId="16268"/>
    <cellStyle name="Calculation 2 4 2 3 4 3 4" xfId="16269"/>
    <cellStyle name="Calculation 2 4 2 3 4 3 5" xfId="16270"/>
    <cellStyle name="Calculation 2 4 2 3 4 3 6" xfId="16271"/>
    <cellStyle name="Calculation 2 4 2 3 4 3 7" xfId="16272"/>
    <cellStyle name="Calculation 2 4 2 3 4 3 8" xfId="16273"/>
    <cellStyle name="Calculation 2 4 2 3 4 4" xfId="16274"/>
    <cellStyle name="Calculation 2 4 2 3 4 4 2" xfId="16275"/>
    <cellStyle name="Calculation 2 4 2 3 4 4 3" xfId="16276"/>
    <cellStyle name="Calculation 2 4 2 3 4 4 4" xfId="16277"/>
    <cellStyle name="Calculation 2 4 2 3 4 4 5" xfId="16278"/>
    <cellStyle name="Calculation 2 4 2 3 4 4 6" xfId="16279"/>
    <cellStyle name="Calculation 2 4 2 3 4 4 7" xfId="16280"/>
    <cellStyle name="Calculation 2 4 2 3 4 4 8" xfId="16281"/>
    <cellStyle name="Calculation 2 4 2 3 4 4 9" xfId="16282"/>
    <cellStyle name="Calculation 2 4 2 3 4 5" xfId="16283"/>
    <cellStyle name="Calculation 2 4 2 3 4 6" xfId="16284"/>
    <cellStyle name="Calculation 2 4 2 3 4 7" xfId="16285"/>
    <cellStyle name="Calculation 2 4 2 3 4 8" xfId="16286"/>
    <cellStyle name="Calculation 2 4 2 3 4 9" xfId="16287"/>
    <cellStyle name="Calculation 2 4 2 3 5" xfId="16288"/>
    <cellStyle name="Calculation 2 4 2 3 5 10" xfId="16289"/>
    <cellStyle name="Calculation 2 4 2 3 5 2" xfId="16290"/>
    <cellStyle name="Calculation 2 4 2 3 5 2 2" xfId="16291"/>
    <cellStyle name="Calculation 2 4 2 3 5 2 3" xfId="16292"/>
    <cellStyle name="Calculation 2 4 2 3 5 2 4" xfId="16293"/>
    <cellStyle name="Calculation 2 4 2 3 5 2 5" xfId="16294"/>
    <cellStyle name="Calculation 2 4 2 3 5 2 6" xfId="16295"/>
    <cellStyle name="Calculation 2 4 2 3 5 2 7" xfId="16296"/>
    <cellStyle name="Calculation 2 4 2 3 5 2 8" xfId="16297"/>
    <cellStyle name="Calculation 2 4 2 3 5 2 9" xfId="16298"/>
    <cellStyle name="Calculation 2 4 2 3 5 3" xfId="16299"/>
    <cellStyle name="Calculation 2 4 2 3 5 4" xfId="16300"/>
    <cellStyle name="Calculation 2 4 2 3 5 5" xfId="16301"/>
    <cellStyle name="Calculation 2 4 2 3 5 6" xfId="16302"/>
    <cellStyle name="Calculation 2 4 2 3 5 7" xfId="16303"/>
    <cellStyle name="Calculation 2 4 2 3 5 8" xfId="16304"/>
    <cellStyle name="Calculation 2 4 2 3 5 9" xfId="16305"/>
    <cellStyle name="Calculation 2 4 2 3 6" xfId="16306"/>
    <cellStyle name="Calculation 2 4 2 3 6 2" xfId="16307"/>
    <cellStyle name="Calculation 2 4 2 3 6 3" xfId="16308"/>
    <cellStyle name="Calculation 2 4 2 3 6 4" xfId="16309"/>
    <cellStyle name="Calculation 2 4 2 3 6 5" xfId="16310"/>
    <cellStyle name="Calculation 2 4 2 3 6 6" xfId="16311"/>
    <cellStyle name="Calculation 2 4 2 3 6 7" xfId="16312"/>
    <cellStyle name="Calculation 2 4 2 3 6 8" xfId="16313"/>
    <cellStyle name="Calculation 2 4 2 3 7" xfId="16314"/>
    <cellStyle name="Calculation 2 4 2 3 7 2" xfId="16315"/>
    <cellStyle name="Calculation 2 4 2 3 7 3" xfId="16316"/>
    <cellStyle name="Calculation 2 4 2 3 7 4" xfId="16317"/>
    <cellStyle name="Calculation 2 4 2 3 7 5" xfId="16318"/>
    <cellStyle name="Calculation 2 4 2 3 7 6" xfId="16319"/>
    <cellStyle name="Calculation 2 4 2 3 7 7" xfId="16320"/>
    <cellStyle name="Calculation 2 4 2 3 7 8" xfId="16321"/>
    <cellStyle name="Calculation 2 4 2 3 7 9" xfId="16322"/>
    <cellStyle name="Calculation 2 4 2 3 8" xfId="16323"/>
    <cellStyle name="Calculation 2 4 2 3 9" xfId="16324"/>
    <cellStyle name="Calculation 2 4 2 4" xfId="16325"/>
    <cellStyle name="Calculation 2 4 2 4 10" xfId="16326"/>
    <cellStyle name="Calculation 2 4 2 4 11" xfId="16327"/>
    <cellStyle name="Calculation 2 4 2 4 12" xfId="16328"/>
    <cellStyle name="Calculation 2 4 2 4 13" xfId="16329"/>
    <cellStyle name="Calculation 2 4 2 4 2" xfId="16330"/>
    <cellStyle name="Calculation 2 4 2 4 2 10" xfId="16331"/>
    <cellStyle name="Calculation 2 4 2 4 2 2" xfId="16332"/>
    <cellStyle name="Calculation 2 4 2 4 2 2 2" xfId="16333"/>
    <cellStyle name="Calculation 2 4 2 4 2 2 3" xfId="16334"/>
    <cellStyle name="Calculation 2 4 2 4 2 2 4" xfId="16335"/>
    <cellStyle name="Calculation 2 4 2 4 2 2 5" xfId="16336"/>
    <cellStyle name="Calculation 2 4 2 4 2 2 6" xfId="16337"/>
    <cellStyle name="Calculation 2 4 2 4 2 2 7" xfId="16338"/>
    <cellStyle name="Calculation 2 4 2 4 2 2 8" xfId="16339"/>
    <cellStyle name="Calculation 2 4 2 4 2 2 9" xfId="16340"/>
    <cellStyle name="Calculation 2 4 2 4 2 3" xfId="16341"/>
    <cellStyle name="Calculation 2 4 2 4 2 4" xfId="16342"/>
    <cellStyle name="Calculation 2 4 2 4 2 5" xfId="16343"/>
    <cellStyle name="Calculation 2 4 2 4 2 6" xfId="16344"/>
    <cellStyle name="Calculation 2 4 2 4 2 7" xfId="16345"/>
    <cellStyle name="Calculation 2 4 2 4 2 8" xfId="16346"/>
    <cellStyle name="Calculation 2 4 2 4 2 9" xfId="16347"/>
    <cellStyle name="Calculation 2 4 2 4 3" xfId="16348"/>
    <cellStyle name="Calculation 2 4 2 4 3 2" xfId="16349"/>
    <cellStyle name="Calculation 2 4 2 4 3 3" xfId="16350"/>
    <cellStyle name="Calculation 2 4 2 4 3 4" xfId="16351"/>
    <cellStyle name="Calculation 2 4 2 4 3 5" xfId="16352"/>
    <cellStyle name="Calculation 2 4 2 4 3 6" xfId="16353"/>
    <cellStyle name="Calculation 2 4 2 4 3 7" xfId="16354"/>
    <cellStyle name="Calculation 2 4 2 4 3 8" xfId="16355"/>
    <cellStyle name="Calculation 2 4 2 4 4" xfId="16356"/>
    <cellStyle name="Calculation 2 4 2 4 4 2" xfId="16357"/>
    <cellStyle name="Calculation 2 4 2 4 4 3" xfId="16358"/>
    <cellStyle name="Calculation 2 4 2 4 4 4" xfId="16359"/>
    <cellStyle name="Calculation 2 4 2 4 4 5" xfId="16360"/>
    <cellStyle name="Calculation 2 4 2 4 4 6" xfId="16361"/>
    <cellStyle name="Calculation 2 4 2 4 4 7" xfId="16362"/>
    <cellStyle name="Calculation 2 4 2 4 4 8" xfId="16363"/>
    <cellStyle name="Calculation 2 4 2 4 4 9" xfId="16364"/>
    <cellStyle name="Calculation 2 4 2 4 5" xfId="16365"/>
    <cellStyle name="Calculation 2 4 2 4 6" xfId="16366"/>
    <cellStyle name="Calculation 2 4 2 4 7" xfId="16367"/>
    <cellStyle name="Calculation 2 4 2 4 8" xfId="16368"/>
    <cellStyle name="Calculation 2 4 2 4 9" xfId="16369"/>
    <cellStyle name="Calculation 2 4 2 5" xfId="16370"/>
    <cellStyle name="Calculation 2 4 2 5 2" xfId="16371"/>
    <cellStyle name="Calculation 2 4 2 5 3" xfId="16372"/>
    <cellStyle name="Calculation 2 4 2 5 4" xfId="16373"/>
    <cellStyle name="Calculation 2 4 2 5 5" xfId="16374"/>
    <cellStyle name="Calculation 2 4 2 5 6" xfId="16375"/>
    <cellStyle name="Calculation 2 4 2 5 7" xfId="16376"/>
    <cellStyle name="Calculation 2 4 2 5 8" xfId="16377"/>
    <cellStyle name="Calculation 2 4 2 5 9" xfId="16378"/>
    <cellStyle name="Calculation 2 4 2 6" xfId="16379"/>
    <cellStyle name="Calculation 2 4 2 6 2" xfId="16380"/>
    <cellStyle name="Calculation 2 4 2 6 3" xfId="16381"/>
    <cellStyle name="Calculation 2 4 2 6 4" xfId="16382"/>
    <cellStyle name="Calculation 2 4 2 6 5" xfId="16383"/>
    <cellStyle name="Calculation 2 4 2 6 6" xfId="16384"/>
    <cellStyle name="Calculation 2 4 2 6 7" xfId="16385"/>
    <cellStyle name="Calculation 2 4 2 6 8" xfId="16386"/>
    <cellStyle name="Calculation 2 4 2 6 9" xfId="16387"/>
    <cellStyle name="Calculation 2 4 2 7" xfId="16388"/>
    <cellStyle name="Calculation 2 4 2 7 2" xfId="16389"/>
    <cellStyle name="Calculation 2 4 2 7 3" xfId="16390"/>
    <cellStyle name="Calculation 2 4 2 7 4" xfId="16391"/>
    <cellStyle name="Calculation 2 4 2 7 5" xfId="16392"/>
    <cellStyle name="Calculation 2 4 2 7 6" xfId="16393"/>
    <cellStyle name="Calculation 2 4 2 7 7" xfId="16394"/>
    <cellStyle name="Calculation 2 4 2 7 8" xfId="16395"/>
    <cellStyle name="Calculation 2 4 2 8" xfId="16396"/>
    <cellStyle name="Calculation 2 4 2 8 2" xfId="16397"/>
    <cellStyle name="Calculation 2 4 2 8 3" xfId="16398"/>
    <cellStyle name="Calculation 2 4 2 8 4" xfId="16399"/>
    <cellStyle name="Calculation 2 4 2 8 5" xfId="16400"/>
    <cellStyle name="Calculation 2 4 2 8 6" xfId="16401"/>
    <cellStyle name="Calculation 2 4 2 8 7" xfId="16402"/>
    <cellStyle name="Calculation 2 4 2 8 8" xfId="16403"/>
    <cellStyle name="Calculation 2 4 2 9" xfId="16404"/>
    <cellStyle name="Calculation 2 4 2 9 2" xfId="16405"/>
    <cellStyle name="Calculation 2 4 2 9 3" xfId="16406"/>
    <cellStyle name="Calculation 2 4 2 9 4" xfId="16407"/>
    <cellStyle name="Calculation 2 4 2 9 5" xfId="16408"/>
    <cellStyle name="Calculation 2 4 2 9 6" xfId="16409"/>
    <cellStyle name="Calculation 2 4 2 9 7" xfId="16410"/>
    <cellStyle name="Calculation 2 4 2 9 8" xfId="16411"/>
    <cellStyle name="Calculation 2 4 20" xfId="16412"/>
    <cellStyle name="Calculation 2 4 21" xfId="16413"/>
    <cellStyle name="Calculation 2 4 22" xfId="16414"/>
    <cellStyle name="Calculation 2 4 23" xfId="16415"/>
    <cellStyle name="Calculation 2 4 24" xfId="16416"/>
    <cellStyle name="Calculation 2 4 25" xfId="16417"/>
    <cellStyle name="Calculation 2 4 26" xfId="16418"/>
    <cellStyle name="Calculation 2 4 3" xfId="16419"/>
    <cellStyle name="Calculation 2 4 3 10" xfId="16420"/>
    <cellStyle name="Calculation 2 4 3 11" xfId="16421"/>
    <cellStyle name="Calculation 2 4 3 12" xfId="16422"/>
    <cellStyle name="Calculation 2 4 3 13" xfId="16423"/>
    <cellStyle name="Calculation 2 4 3 14" xfId="16424"/>
    <cellStyle name="Calculation 2 4 3 15" xfId="16425"/>
    <cellStyle name="Calculation 2 4 3 16" xfId="16426"/>
    <cellStyle name="Calculation 2 4 3 17" xfId="16427"/>
    <cellStyle name="Calculation 2 4 3 18" xfId="16428"/>
    <cellStyle name="Calculation 2 4 3 19" xfId="16429"/>
    <cellStyle name="Calculation 2 4 3 2" xfId="16430"/>
    <cellStyle name="Calculation 2 4 3 2 10" xfId="16431"/>
    <cellStyle name="Calculation 2 4 3 2 11" xfId="16432"/>
    <cellStyle name="Calculation 2 4 3 2 12" xfId="16433"/>
    <cellStyle name="Calculation 2 4 3 2 13" xfId="16434"/>
    <cellStyle name="Calculation 2 4 3 2 2" xfId="16435"/>
    <cellStyle name="Calculation 2 4 3 2 2 10" xfId="16436"/>
    <cellStyle name="Calculation 2 4 3 2 2 2" xfId="16437"/>
    <cellStyle name="Calculation 2 4 3 2 2 2 2" xfId="16438"/>
    <cellStyle name="Calculation 2 4 3 2 2 2 3" xfId="16439"/>
    <cellStyle name="Calculation 2 4 3 2 2 2 4" xfId="16440"/>
    <cellStyle name="Calculation 2 4 3 2 2 2 5" xfId="16441"/>
    <cellStyle name="Calculation 2 4 3 2 2 2 6" xfId="16442"/>
    <cellStyle name="Calculation 2 4 3 2 2 2 7" xfId="16443"/>
    <cellStyle name="Calculation 2 4 3 2 2 2 8" xfId="16444"/>
    <cellStyle name="Calculation 2 4 3 2 2 2 9" xfId="16445"/>
    <cellStyle name="Calculation 2 4 3 2 2 3" xfId="16446"/>
    <cellStyle name="Calculation 2 4 3 2 2 4" xfId="16447"/>
    <cellStyle name="Calculation 2 4 3 2 2 5" xfId="16448"/>
    <cellStyle name="Calculation 2 4 3 2 2 6" xfId="16449"/>
    <cellStyle name="Calculation 2 4 3 2 2 7" xfId="16450"/>
    <cellStyle name="Calculation 2 4 3 2 2 8" xfId="16451"/>
    <cellStyle name="Calculation 2 4 3 2 2 9" xfId="16452"/>
    <cellStyle name="Calculation 2 4 3 2 3" xfId="16453"/>
    <cellStyle name="Calculation 2 4 3 2 3 2" xfId="16454"/>
    <cellStyle name="Calculation 2 4 3 2 3 3" xfId="16455"/>
    <cellStyle name="Calculation 2 4 3 2 3 4" xfId="16456"/>
    <cellStyle name="Calculation 2 4 3 2 3 5" xfId="16457"/>
    <cellStyle name="Calculation 2 4 3 2 3 6" xfId="16458"/>
    <cellStyle name="Calculation 2 4 3 2 3 7" xfId="16459"/>
    <cellStyle name="Calculation 2 4 3 2 3 8" xfId="16460"/>
    <cellStyle name="Calculation 2 4 3 2 4" xfId="16461"/>
    <cellStyle name="Calculation 2 4 3 2 4 2" xfId="16462"/>
    <cellStyle name="Calculation 2 4 3 2 4 3" xfId="16463"/>
    <cellStyle name="Calculation 2 4 3 2 4 4" xfId="16464"/>
    <cellStyle name="Calculation 2 4 3 2 4 5" xfId="16465"/>
    <cellStyle name="Calculation 2 4 3 2 4 6" xfId="16466"/>
    <cellStyle name="Calculation 2 4 3 2 4 7" xfId="16467"/>
    <cellStyle name="Calculation 2 4 3 2 4 8" xfId="16468"/>
    <cellStyle name="Calculation 2 4 3 2 4 9" xfId="16469"/>
    <cellStyle name="Calculation 2 4 3 2 5" xfId="16470"/>
    <cellStyle name="Calculation 2 4 3 2 6" xfId="16471"/>
    <cellStyle name="Calculation 2 4 3 2 7" xfId="16472"/>
    <cellStyle name="Calculation 2 4 3 2 8" xfId="16473"/>
    <cellStyle name="Calculation 2 4 3 2 9" xfId="16474"/>
    <cellStyle name="Calculation 2 4 3 20" xfId="16475"/>
    <cellStyle name="Calculation 2 4 3 21" xfId="16476"/>
    <cellStyle name="Calculation 2 4 3 22" xfId="16477"/>
    <cellStyle name="Calculation 2 4 3 23" xfId="16478"/>
    <cellStyle name="Calculation 2 4 3 24" xfId="16479"/>
    <cellStyle name="Calculation 2 4 3 3" xfId="16480"/>
    <cellStyle name="Calculation 2 4 3 3 10" xfId="16481"/>
    <cellStyle name="Calculation 2 4 3 3 11" xfId="16482"/>
    <cellStyle name="Calculation 2 4 3 3 12" xfId="16483"/>
    <cellStyle name="Calculation 2 4 3 3 13" xfId="16484"/>
    <cellStyle name="Calculation 2 4 3 3 2" xfId="16485"/>
    <cellStyle name="Calculation 2 4 3 3 2 10" xfId="16486"/>
    <cellStyle name="Calculation 2 4 3 3 2 2" xfId="16487"/>
    <cellStyle name="Calculation 2 4 3 3 2 2 2" xfId="16488"/>
    <cellStyle name="Calculation 2 4 3 3 2 2 3" xfId="16489"/>
    <cellStyle name="Calculation 2 4 3 3 2 2 4" xfId="16490"/>
    <cellStyle name="Calculation 2 4 3 3 2 2 5" xfId="16491"/>
    <cellStyle name="Calculation 2 4 3 3 2 2 6" xfId="16492"/>
    <cellStyle name="Calculation 2 4 3 3 2 2 7" xfId="16493"/>
    <cellStyle name="Calculation 2 4 3 3 2 2 8" xfId="16494"/>
    <cellStyle name="Calculation 2 4 3 3 2 2 9" xfId="16495"/>
    <cellStyle name="Calculation 2 4 3 3 2 3" xfId="16496"/>
    <cellStyle name="Calculation 2 4 3 3 2 4" xfId="16497"/>
    <cellStyle name="Calculation 2 4 3 3 2 5" xfId="16498"/>
    <cellStyle name="Calculation 2 4 3 3 2 6" xfId="16499"/>
    <cellStyle name="Calculation 2 4 3 3 2 7" xfId="16500"/>
    <cellStyle name="Calculation 2 4 3 3 2 8" xfId="16501"/>
    <cellStyle name="Calculation 2 4 3 3 2 9" xfId="16502"/>
    <cellStyle name="Calculation 2 4 3 3 3" xfId="16503"/>
    <cellStyle name="Calculation 2 4 3 3 3 2" xfId="16504"/>
    <cellStyle name="Calculation 2 4 3 3 3 3" xfId="16505"/>
    <cellStyle name="Calculation 2 4 3 3 3 4" xfId="16506"/>
    <cellStyle name="Calculation 2 4 3 3 3 5" xfId="16507"/>
    <cellStyle name="Calculation 2 4 3 3 3 6" xfId="16508"/>
    <cellStyle name="Calculation 2 4 3 3 3 7" xfId="16509"/>
    <cellStyle name="Calculation 2 4 3 3 3 8" xfId="16510"/>
    <cellStyle name="Calculation 2 4 3 3 4" xfId="16511"/>
    <cellStyle name="Calculation 2 4 3 3 4 2" xfId="16512"/>
    <cellStyle name="Calculation 2 4 3 3 4 3" xfId="16513"/>
    <cellStyle name="Calculation 2 4 3 3 4 4" xfId="16514"/>
    <cellStyle name="Calculation 2 4 3 3 4 5" xfId="16515"/>
    <cellStyle name="Calculation 2 4 3 3 4 6" xfId="16516"/>
    <cellStyle name="Calculation 2 4 3 3 4 7" xfId="16517"/>
    <cellStyle name="Calculation 2 4 3 3 4 8" xfId="16518"/>
    <cellStyle name="Calculation 2 4 3 3 4 9" xfId="16519"/>
    <cellStyle name="Calculation 2 4 3 3 5" xfId="16520"/>
    <cellStyle name="Calculation 2 4 3 3 6" xfId="16521"/>
    <cellStyle name="Calculation 2 4 3 3 7" xfId="16522"/>
    <cellStyle name="Calculation 2 4 3 3 8" xfId="16523"/>
    <cellStyle name="Calculation 2 4 3 3 9" xfId="16524"/>
    <cellStyle name="Calculation 2 4 3 4" xfId="16525"/>
    <cellStyle name="Calculation 2 4 3 4 10" xfId="16526"/>
    <cellStyle name="Calculation 2 4 3 4 11" xfId="16527"/>
    <cellStyle name="Calculation 2 4 3 4 12" xfId="16528"/>
    <cellStyle name="Calculation 2 4 3 4 13" xfId="16529"/>
    <cellStyle name="Calculation 2 4 3 4 2" xfId="16530"/>
    <cellStyle name="Calculation 2 4 3 4 2 10" xfId="16531"/>
    <cellStyle name="Calculation 2 4 3 4 2 2" xfId="16532"/>
    <cellStyle name="Calculation 2 4 3 4 2 2 2" xfId="16533"/>
    <cellStyle name="Calculation 2 4 3 4 2 2 3" xfId="16534"/>
    <cellStyle name="Calculation 2 4 3 4 2 2 4" xfId="16535"/>
    <cellStyle name="Calculation 2 4 3 4 2 2 5" xfId="16536"/>
    <cellStyle name="Calculation 2 4 3 4 2 2 6" xfId="16537"/>
    <cellStyle name="Calculation 2 4 3 4 2 2 7" xfId="16538"/>
    <cellStyle name="Calculation 2 4 3 4 2 2 8" xfId="16539"/>
    <cellStyle name="Calculation 2 4 3 4 2 2 9" xfId="16540"/>
    <cellStyle name="Calculation 2 4 3 4 2 3" xfId="16541"/>
    <cellStyle name="Calculation 2 4 3 4 2 4" xfId="16542"/>
    <cellStyle name="Calculation 2 4 3 4 2 5" xfId="16543"/>
    <cellStyle name="Calculation 2 4 3 4 2 6" xfId="16544"/>
    <cellStyle name="Calculation 2 4 3 4 2 7" xfId="16545"/>
    <cellStyle name="Calculation 2 4 3 4 2 8" xfId="16546"/>
    <cellStyle name="Calculation 2 4 3 4 2 9" xfId="16547"/>
    <cellStyle name="Calculation 2 4 3 4 3" xfId="16548"/>
    <cellStyle name="Calculation 2 4 3 4 3 2" xfId="16549"/>
    <cellStyle name="Calculation 2 4 3 4 3 3" xfId="16550"/>
    <cellStyle name="Calculation 2 4 3 4 3 4" xfId="16551"/>
    <cellStyle name="Calculation 2 4 3 4 3 5" xfId="16552"/>
    <cellStyle name="Calculation 2 4 3 4 3 6" xfId="16553"/>
    <cellStyle name="Calculation 2 4 3 4 3 7" xfId="16554"/>
    <cellStyle name="Calculation 2 4 3 4 3 8" xfId="16555"/>
    <cellStyle name="Calculation 2 4 3 4 4" xfId="16556"/>
    <cellStyle name="Calculation 2 4 3 4 4 2" xfId="16557"/>
    <cellStyle name="Calculation 2 4 3 4 4 3" xfId="16558"/>
    <cellStyle name="Calculation 2 4 3 4 4 4" xfId="16559"/>
    <cellStyle name="Calculation 2 4 3 4 4 5" xfId="16560"/>
    <cellStyle name="Calculation 2 4 3 4 4 6" xfId="16561"/>
    <cellStyle name="Calculation 2 4 3 4 4 7" xfId="16562"/>
    <cellStyle name="Calculation 2 4 3 4 4 8" xfId="16563"/>
    <cellStyle name="Calculation 2 4 3 4 4 9" xfId="16564"/>
    <cellStyle name="Calculation 2 4 3 4 5" xfId="16565"/>
    <cellStyle name="Calculation 2 4 3 4 6" xfId="16566"/>
    <cellStyle name="Calculation 2 4 3 4 7" xfId="16567"/>
    <cellStyle name="Calculation 2 4 3 4 8" xfId="16568"/>
    <cellStyle name="Calculation 2 4 3 4 9" xfId="16569"/>
    <cellStyle name="Calculation 2 4 3 5" xfId="16570"/>
    <cellStyle name="Calculation 2 4 3 5 10" xfId="16571"/>
    <cellStyle name="Calculation 2 4 3 5 11" xfId="16572"/>
    <cellStyle name="Calculation 2 4 3 5 12" xfId="16573"/>
    <cellStyle name="Calculation 2 4 3 5 13" xfId="16574"/>
    <cellStyle name="Calculation 2 4 3 5 2" xfId="16575"/>
    <cellStyle name="Calculation 2 4 3 5 2 10" xfId="16576"/>
    <cellStyle name="Calculation 2 4 3 5 2 2" xfId="16577"/>
    <cellStyle name="Calculation 2 4 3 5 2 2 2" xfId="16578"/>
    <cellStyle name="Calculation 2 4 3 5 2 2 3" xfId="16579"/>
    <cellStyle name="Calculation 2 4 3 5 2 2 4" xfId="16580"/>
    <cellStyle name="Calculation 2 4 3 5 2 2 5" xfId="16581"/>
    <cellStyle name="Calculation 2 4 3 5 2 2 6" xfId="16582"/>
    <cellStyle name="Calculation 2 4 3 5 2 2 7" xfId="16583"/>
    <cellStyle name="Calculation 2 4 3 5 2 2 8" xfId="16584"/>
    <cellStyle name="Calculation 2 4 3 5 2 2 9" xfId="16585"/>
    <cellStyle name="Calculation 2 4 3 5 2 3" xfId="16586"/>
    <cellStyle name="Calculation 2 4 3 5 2 4" xfId="16587"/>
    <cellStyle name="Calculation 2 4 3 5 2 5" xfId="16588"/>
    <cellStyle name="Calculation 2 4 3 5 2 6" xfId="16589"/>
    <cellStyle name="Calculation 2 4 3 5 2 7" xfId="16590"/>
    <cellStyle name="Calculation 2 4 3 5 2 8" xfId="16591"/>
    <cellStyle name="Calculation 2 4 3 5 2 9" xfId="16592"/>
    <cellStyle name="Calculation 2 4 3 5 3" xfId="16593"/>
    <cellStyle name="Calculation 2 4 3 5 3 2" xfId="16594"/>
    <cellStyle name="Calculation 2 4 3 5 3 3" xfId="16595"/>
    <cellStyle name="Calculation 2 4 3 5 3 4" xfId="16596"/>
    <cellStyle name="Calculation 2 4 3 5 3 5" xfId="16597"/>
    <cellStyle name="Calculation 2 4 3 5 3 6" xfId="16598"/>
    <cellStyle name="Calculation 2 4 3 5 3 7" xfId="16599"/>
    <cellStyle name="Calculation 2 4 3 5 3 8" xfId="16600"/>
    <cellStyle name="Calculation 2 4 3 5 4" xfId="16601"/>
    <cellStyle name="Calculation 2 4 3 5 4 2" xfId="16602"/>
    <cellStyle name="Calculation 2 4 3 5 4 3" xfId="16603"/>
    <cellStyle name="Calculation 2 4 3 5 4 4" xfId="16604"/>
    <cellStyle name="Calculation 2 4 3 5 4 5" xfId="16605"/>
    <cellStyle name="Calculation 2 4 3 5 4 6" xfId="16606"/>
    <cellStyle name="Calculation 2 4 3 5 4 7" xfId="16607"/>
    <cellStyle name="Calculation 2 4 3 5 4 8" xfId="16608"/>
    <cellStyle name="Calculation 2 4 3 5 4 9" xfId="16609"/>
    <cellStyle name="Calculation 2 4 3 5 5" xfId="16610"/>
    <cellStyle name="Calculation 2 4 3 5 6" xfId="16611"/>
    <cellStyle name="Calculation 2 4 3 5 7" xfId="16612"/>
    <cellStyle name="Calculation 2 4 3 5 8" xfId="16613"/>
    <cellStyle name="Calculation 2 4 3 5 9" xfId="16614"/>
    <cellStyle name="Calculation 2 4 3 6" xfId="16615"/>
    <cellStyle name="Calculation 2 4 3 6 10" xfId="16616"/>
    <cellStyle name="Calculation 2 4 3 6 2" xfId="16617"/>
    <cellStyle name="Calculation 2 4 3 6 2 2" xfId="16618"/>
    <cellStyle name="Calculation 2 4 3 6 2 3" xfId="16619"/>
    <cellStyle name="Calculation 2 4 3 6 2 4" xfId="16620"/>
    <cellStyle name="Calculation 2 4 3 6 2 5" xfId="16621"/>
    <cellStyle name="Calculation 2 4 3 6 2 6" xfId="16622"/>
    <cellStyle name="Calculation 2 4 3 6 2 7" xfId="16623"/>
    <cellStyle name="Calculation 2 4 3 6 2 8" xfId="16624"/>
    <cellStyle name="Calculation 2 4 3 6 2 9" xfId="16625"/>
    <cellStyle name="Calculation 2 4 3 6 3" xfId="16626"/>
    <cellStyle name="Calculation 2 4 3 6 4" xfId="16627"/>
    <cellStyle name="Calculation 2 4 3 6 5" xfId="16628"/>
    <cellStyle name="Calculation 2 4 3 6 6" xfId="16629"/>
    <cellStyle name="Calculation 2 4 3 6 7" xfId="16630"/>
    <cellStyle name="Calculation 2 4 3 6 8" xfId="16631"/>
    <cellStyle name="Calculation 2 4 3 6 9" xfId="16632"/>
    <cellStyle name="Calculation 2 4 3 7" xfId="16633"/>
    <cellStyle name="Calculation 2 4 3 7 2" xfId="16634"/>
    <cellStyle name="Calculation 2 4 3 7 3" xfId="16635"/>
    <cellStyle name="Calculation 2 4 3 7 4" xfId="16636"/>
    <cellStyle name="Calculation 2 4 3 7 5" xfId="16637"/>
    <cellStyle name="Calculation 2 4 3 7 6" xfId="16638"/>
    <cellStyle name="Calculation 2 4 3 7 7" xfId="16639"/>
    <cellStyle name="Calculation 2 4 3 7 8" xfId="16640"/>
    <cellStyle name="Calculation 2 4 3 8" xfId="16641"/>
    <cellStyle name="Calculation 2 4 3 8 2" xfId="16642"/>
    <cellStyle name="Calculation 2 4 3 8 3" xfId="16643"/>
    <cellStyle name="Calculation 2 4 3 8 4" xfId="16644"/>
    <cellStyle name="Calculation 2 4 3 8 5" xfId="16645"/>
    <cellStyle name="Calculation 2 4 3 8 6" xfId="16646"/>
    <cellStyle name="Calculation 2 4 3 8 7" xfId="16647"/>
    <cellStyle name="Calculation 2 4 3 8 8" xfId="16648"/>
    <cellStyle name="Calculation 2 4 3 8 9" xfId="16649"/>
    <cellStyle name="Calculation 2 4 3 9" xfId="16650"/>
    <cellStyle name="Calculation 2 4 4" xfId="16651"/>
    <cellStyle name="Calculation 2 4 4 10" xfId="16652"/>
    <cellStyle name="Calculation 2 4 4 11" xfId="16653"/>
    <cellStyle name="Calculation 2 4 4 12" xfId="16654"/>
    <cellStyle name="Calculation 2 4 4 13" xfId="16655"/>
    <cellStyle name="Calculation 2 4 4 14" xfId="16656"/>
    <cellStyle name="Calculation 2 4 4 15" xfId="16657"/>
    <cellStyle name="Calculation 2 4 4 16" xfId="16658"/>
    <cellStyle name="Calculation 2 4 4 17" xfId="16659"/>
    <cellStyle name="Calculation 2 4 4 18" xfId="16660"/>
    <cellStyle name="Calculation 2 4 4 2" xfId="16661"/>
    <cellStyle name="Calculation 2 4 4 2 10" xfId="16662"/>
    <cellStyle name="Calculation 2 4 4 2 11" xfId="16663"/>
    <cellStyle name="Calculation 2 4 4 2 12" xfId="16664"/>
    <cellStyle name="Calculation 2 4 4 2 13" xfId="16665"/>
    <cellStyle name="Calculation 2 4 4 2 2" xfId="16666"/>
    <cellStyle name="Calculation 2 4 4 2 2 10" xfId="16667"/>
    <cellStyle name="Calculation 2 4 4 2 2 2" xfId="16668"/>
    <cellStyle name="Calculation 2 4 4 2 2 2 2" xfId="16669"/>
    <cellStyle name="Calculation 2 4 4 2 2 2 3" xfId="16670"/>
    <cellStyle name="Calculation 2 4 4 2 2 2 4" xfId="16671"/>
    <cellStyle name="Calculation 2 4 4 2 2 2 5" xfId="16672"/>
    <cellStyle name="Calculation 2 4 4 2 2 2 6" xfId="16673"/>
    <cellStyle name="Calculation 2 4 4 2 2 2 7" xfId="16674"/>
    <cellStyle name="Calculation 2 4 4 2 2 2 8" xfId="16675"/>
    <cellStyle name="Calculation 2 4 4 2 2 2 9" xfId="16676"/>
    <cellStyle name="Calculation 2 4 4 2 2 3" xfId="16677"/>
    <cellStyle name="Calculation 2 4 4 2 2 4" xfId="16678"/>
    <cellStyle name="Calculation 2 4 4 2 2 5" xfId="16679"/>
    <cellStyle name="Calculation 2 4 4 2 2 6" xfId="16680"/>
    <cellStyle name="Calculation 2 4 4 2 2 7" xfId="16681"/>
    <cellStyle name="Calculation 2 4 4 2 2 8" xfId="16682"/>
    <cellStyle name="Calculation 2 4 4 2 2 9" xfId="16683"/>
    <cellStyle name="Calculation 2 4 4 2 3" xfId="16684"/>
    <cellStyle name="Calculation 2 4 4 2 3 2" xfId="16685"/>
    <cellStyle name="Calculation 2 4 4 2 3 3" xfId="16686"/>
    <cellStyle name="Calculation 2 4 4 2 3 4" xfId="16687"/>
    <cellStyle name="Calculation 2 4 4 2 3 5" xfId="16688"/>
    <cellStyle name="Calculation 2 4 4 2 3 6" xfId="16689"/>
    <cellStyle name="Calculation 2 4 4 2 3 7" xfId="16690"/>
    <cellStyle name="Calculation 2 4 4 2 3 8" xfId="16691"/>
    <cellStyle name="Calculation 2 4 4 2 4" xfId="16692"/>
    <cellStyle name="Calculation 2 4 4 2 4 2" xfId="16693"/>
    <cellStyle name="Calculation 2 4 4 2 4 3" xfId="16694"/>
    <cellStyle name="Calculation 2 4 4 2 4 4" xfId="16695"/>
    <cellStyle name="Calculation 2 4 4 2 4 5" xfId="16696"/>
    <cellStyle name="Calculation 2 4 4 2 4 6" xfId="16697"/>
    <cellStyle name="Calculation 2 4 4 2 4 7" xfId="16698"/>
    <cellStyle name="Calculation 2 4 4 2 4 8" xfId="16699"/>
    <cellStyle name="Calculation 2 4 4 2 4 9" xfId="16700"/>
    <cellStyle name="Calculation 2 4 4 2 5" xfId="16701"/>
    <cellStyle name="Calculation 2 4 4 2 6" xfId="16702"/>
    <cellStyle name="Calculation 2 4 4 2 7" xfId="16703"/>
    <cellStyle name="Calculation 2 4 4 2 8" xfId="16704"/>
    <cellStyle name="Calculation 2 4 4 2 9" xfId="16705"/>
    <cellStyle name="Calculation 2 4 4 3" xfId="16706"/>
    <cellStyle name="Calculation 2 4 4 3 10" xfId="16707"/>
    <cellStyle name="Calculation 2 4 4 3 11" xfId="16708"/>
    <cellStyle name="Calculation 2 4 4 3 12" xfId="16709"/>
    <cellStyle name="Calculation 2 4 4 3 13" xfId="16710"/>
    <cellStyle name="Calculation 2 4 4 3 2" xfId="16711"/>
    <cellStyle name="Calculation 2 4 4 3 2 10" xfId="16712"/>
    <cellStyle name="Calculation 2 4 4 3 2 2" xfId="16713"/>
    <cellStyle name="Calculation 2 4 4 3 2 2 2" xfId="16714"/>
    <cellStyle name="Calculation 2 4 4 3 2 2 3" xfId="16715"/>
    <cellStyle name="Calculation 2 4 4 3 2 2 4" xfId="16716"/>
    <cellStyle name="Calculation 2 4 4 3 2 2 5" xfId="16717"/>
    <cellStyle name="Calculation 2 4 4 3 2 2 6" xfId="16718"/>
    <cellStyle name="Calculation 2 4 4 3 2 2 7" xfId="16719"/>
    <cellStyle name="Calculation 2 4 4 3 2 2 8" xfId="16720"/>
    <cellStyle name="Calculation 2 4 4 3 2 2 9" xfId="16721"/>
    <cellStyle name="Calculation 2 4 4 3 2 3" xfId="16722"/>
    <cellStyle name="Calculation 2 4 4 3 2 4" xfId="16723"/>
    <cellStyle name="Calculation 2 4 4 3 2 5" xfId="16724"/>
    <cellStyle name="Calculation 2 4 4 3 2 6" xfId="16725"/>
    <cellStyle name="Calculation 2 4 4 3 2 7" xfId="16726"/>
    <cellStyle name="Calculation 2 4 4 3 2 8" xfId="16727"/>
    <cellStyle name="Calculation 2 4 4 3 2 9" xfId="16728"/>
    <cellStyle name="Calculation 2 4 4 3 3" xfId="16729"/>
    <cellStyle name="Calculation 2 4 4 3 3 2" xfId="16730"/>
    <cellStyle name="Calculation 2 4 4 3 3 3" xfId="16731"/>
    <cellStyle name="Calculation 2 4 4 3 3 4" xfId="16732"/>
    <cellStyle name="Calculation 2 4 4 3 3 5" xfId="16733"/>
    <cellStyle name="Calculation 2 4 4 3 3 6" xfId="16734"/>
    <cellStyle name="Calculation 2 4 4 3 3 7" xfId="16735"/>
    <cellStyle name="Calculation 2 4 4 3 3 8" xfId="16736"/>
    <cellStyle name="Calculation 2 4 4 3 4" xfId="16737"/>
    <cellStyle name="Calculation 2 4 4 3 4 2" xfId="16738"/>
    <cellStyle name="Calculation 2 4 4 3 4 3" xfId="16739"/>
    <cellStyle name="Calculation 2 4 4 3 4 4" xfId="16740"/>
    <cellStyle name="Calculation 2 4 4 3 4 5" xfId="16741"/>
    <cellStyle name="Calculation 2 4 4 3 4 6" xfId="16742"/>
    <cellStyle name="Calculation 2 4 4 3 4 7" xfId="16743"/>
    <cellStyle name="Calculation 2 4 4 3 4 8" xfId="16744"/>
    <cellStyle name="Calculation 2 4 4 3 4 9" xfId="16745"/>
    <cellStyle name="Calculation 2 4 4 3 5" xfId="16746"/>
    <cellStyle name="Calculation 2 4 4 3 6" xfId="16747"/>
    <cellStyle name="Calculation 2 4 4 3 7" xfId="16748"/>
    <cellStyle name="Calculation 2 4 4 3 8" xfId="16749"/>
    <cellStyle name="Calculation 2 4 4 3 9" xfId="16750"/>
    <cellStyle name="Calculation 2 4 4 4" xfId="16751"/>
    <cellStyle name="Calculation 2 4 4 4 10" xfId="16752"/>
    <cellStyle name="Calculation 2 4 4 4 11" xfId="16753"/>
    <cellStyle name="Calculation 2 4 4 4 12" xfId="16754"/>
    <cellStyle name="Calculation 2 4 4 4 13" xfId="16755"/>
    <cellStyle name="Calculation 2 4 4 4 2" xfId="16756"/>
    <cellStyle name="Calculation 2 4 4 4 2 10" xfId="16757"/>
    <cellStyle name="Calculation 2 4 4 4 2 2" xfId="16758"/>
    <cellStyle name="Calculation 2 4 4 4 2 2 2" xfId="16759"/>
    <cellStyle name="Calculation 2 4 4 4 2 2 3" xfId="16760"/>
    <cellStyle name="Calculation 2 4 4 4 2 2 4" xfId="16761"/>
    <cellStyle name="Calculation 2 4 4 4 2 2 5" xfId="16762"/>
    <cellStyle name="Calculation 2 4 4 4 2 2 6" xfId="16763"/>
    <cellStyle name="Calculation 2 4 4 4 2 2 7" xfId="16764"/>
    <cellStyle name="Calculation 2 4 4 4 2 2 8" xfId="16765"/>
    <cellStyle name="Calculation 2 4 4 4 2 2 9" xfId="16766"/>
    <cellStyle name="Calculation 2 4 4 4 2 3" xfId="16767"/>
    <cellStyle name="Calculation 2 4 4 4 2 4" xfId="16768"/>
    <cellStyle name="Calculation 2 4 4 4 2 5" xfId="16769"/>
    <cellStyle name="Calculation 2 4 4 4 2 6" xfId="16770"/>
    <cellStyle name="Calculation 2 4 4 4 2 7" xfId="16771"/>
    <cellStyle name="Calculation 2 4 4 4 2 8" xfId="16772"/>
    <cellStyle name="Calculation 2 4 4 4 2 9" xfId="16773"/>
    <cellStyle name="Calculation 2 4 4 4 3" xfId="16774"/>
    <cellStyle name="Calculation 2 4 4 4 3 2" xfId="16775"/>
    <cellStyle name="Calculation 2 4 4 4 3 3" xfId="16776"/>
    <cellStyle name="Calculation 2 4 4 4 3 4" xfId="16777"/>
    <cellStyle name="Calculation 2 4 4 4 3 5" xfId="16778"/>
    <cellStyle name="Calculation 2 4 4 4 3 6" xfId="16779"/>
    <cellStyle name="Calculation 2 4 4 4 3 7" xfId="16780"/>
    <cellStyle name="Calculation 2 4 4 4 3 8" xfId="16781"/>
    <cellStyle name="Calculation 2 4 4 4 4" xfId="16782"/>
    <cellStyle name="Calculation 2 4 4 4 4 2" xfId="16783"/>
    <cellStyle name="Calculation 2 4 4 4 4 3" xfId="16784"/>
    <cellStyle name="Calculation 2 4 4 4 4 4" xfId="16785"/>
    <cellStyle name="Calculation 2 4 4 4 4 5" xfId="16786"/>
    <cellStyle name="Calculation 2 4 4 4 4 6" xfId="16787"/>
    <cellStyle name="Calculation 2 4 4 4 4 7" xfId="16788"/>
    <cellStyle name="Calculation 2 4 4 4 4 8" xfId="16789"/>
    <cellStyle name="Calculation 2 4 4 4 4 9" xfId="16790"/>
    <cellStyle name="Calculation 2 4 4 4 5" xfId="16791"/>
    <cellStyle name="Calculation 2 4 4 4 6" xfId="16792"/>
    <cellStyle name="Calculation 2 4 4 4 7" xfId="16793"/>
    <cellStyle name="Calculation 2 4 4 4 8" xfId="16794"/>
    <cellStyle name="Calculation 2 4 4 4 9" xfId="16795"/>
    <cellStyle name="Calculation 2 4 4 5" xfId="16796"/>
    <cellStyle name="Calculation 2 4 4 5 10" xfId="16797"/>
    <cellStyle name="Calculation 2 4 4 5 11" xfId="16798"/>
    <cellStyle name="Calculation 2 4 4 5 12" xfId="16799"/>
    <cellStyle name="Calculation 2 4 4 5 13" xfId="16800"/>
    <cellStyle name="Calculation 2 4 4 5 2" xfId="16801"/>
    <cellStyle name="Calculation 2 4 4 5 2 10" xfId="16802"/>
    <cellStyle name="Calculation 2 4 4 5 2 2" xfId="16803"/>
    <cellStyle name="Calculation 2 4 4 5 2 2 2" xfId="16804"/>
    <cellStyle name="Calculation 2 4 4 5 2 2 3" xfId="16805"/>
    <cellStyle name="Calculation 2 4 4 5 2 2 4" xfId="16806"/>
    <cellStyle name="Calculation 2 4 4 5 2 2 5" xfId="16807"/>
    <cellStyle name="Calculation 2 4 4 5 2 2 6" xfId="16808"/>
    <cellStyle name="Calculation 2 4 4 5 2 2 7" xfId="16809"/>
    <cellStyle name="Calculation 2 4 4 5 2 2 8" xfId="16810"/>
    <cellStyle name="Calculation 2 4 4 5 2 2 9" xfId="16811"/>
    <cellStyle name="Calculation 2 4 4 5 2 3" xfId="16812"/>
    <cellStyle name="Calculation 2 4 4 5 2 4" xfId="16813"/>
    <cellStyle name="Calculation 2 4 4 5 2 5" xfId="16814"/>
    <cellStyle name="Calculation 2 4 4 5 2 6" xfId="16815"/>
    <cellStyle name="Calculation 2 4 4 5 2 7" xfId="16816"/>
    <cellStyle name="Calculation 2 4 4 5 2 8" xfId="16817"/>
    <cellStyle name="Calculation 2 4 4 5 2 9" xfId="16818"/>
    <cellStyle name="Calculation 2 4 4 5 3" xfId="16819"/>
    <cellStyle name="Calculation 2 4 4 5 3 2" xfId="16820"/>
    <cellStyle name="Calculation 2 4 4 5 3 3" xfId="16821"/>
    <cellStyle name="Calculation 2 4 4 5 3 4" xfId="16822"/>
    <cellStyle name="Calculation 2 4 4 5 3 5" xfId="16823"/>
    <cellStyle name="Calculation 2 4 4 5 3 6" xfId="16824"/>
    <cellStyle name="Calculation 2 4 4 5 3 7" xfId="16825"/>
    <cellStyle name="Calculation 2 4 4 5 3 8" xfId="16826"/>
    <cellStyle name="Calculation 2 4 4 5 4" xfId="16827"/>
    <cellStyle name="Calculation 2 4 4 5 4 2" xfId="16828"/>
    <cellStyle name="Calculation 2 4 4 5 4 3" xfId="16829"/>
    <cellStyle name="Calculation 2 4 4 5 4 4" xfId="16830"/>
    <cellStyle name="Calculation 2 4 4 5 4 5" xfId="16831"/>
    <cellStyle name="Calculation 2 4 4 5 4 6" xfId="16832"/>
    <cellStyle name="Calculation 2 4 4 5 4 7" xfId="16833"/>
    <cellStyle name="Calculation 2 4 4 5 4 8" xfId="16834"/>
    <cellStyle name="Calculation 2 4 4 5 4 9" xfId="16835"/>
    <cellStyle name="Calculation 2 4 4 5 5" xfId="16836"/>
    <cellStyle name="Calculation 2 4 4 5 6" xfId="16837"/>
    <cellStyle name="Calculation 2 4 4 5 7" xfId="16838"/>
    <cellStyle name="Calculation 2 4 4 5 8" xfId="16839"/>
    <cellStyle name="Calculation 2 4 4 5 9" xfId="16840"/>
    <cellStyle name="Calculation 2 4 4 6" xfId="16841"/>
    <cellStyle name="Calculation 2 4 4 6 10" xfId="16842"/>
    <cellStyle name="Calculation 2 4 4 6 2" xfId="16843"/>
    <cellStyle name="Calculation 2 4 4 6 2 2" xfId="16844"/>
    <cellStyle name="Calculation 2 4 4 6 2 3" xfId="16845"/>
    <cellStyle name="Calculation 2 4 4 6 2 4" xfId="16846"/>
    <cellStyle name="Calculation 2 4 4 6 2 5" xfId="16847"/>
    <cellStyle name="Calculation 2 4 4 6 2 6" xfId="16848"/>
    <cellStyle name="Calculation 2 4 4 6 2 7" xfId="16849"/>
    <cellStyle name="Calculation 2 4 4 6 2 8" xfId="16850"/>
    <cellStyle name="Calculation 2 4 4 6 2 9" xfId="16851"/>
    <cellStyle name="Calculation 2 4 4 6 3" xfId="16852"/>
    <cellStyle name="Calculation 2 4 4 6 4" xfId="16853"/>
    <cellStyle name="Calculation 2 4 4 6 5" xfId="16854"/>
    <cellStyle name="Calculation 2 4 4 6 6" xfId="16855"/>
    <cellStyle name="Calculation 2 4 4 6 7" xfId="16856"/>
    <cellStyle name="Calculation 2 4 4 6 8" xfId="16857"/>
    <cellStyle name="Calculation 2 4 4 6 9" xfId="16858"/>
    <cellStyle name="Calculation 2 4 4 7" xfId="16859"/>
    <cellStyle name="Calculation 2 4 4 7 2" xfId="16860"/>
    <cellStyle name="Calculation 2 4 4 7 3" xfId="16861"/>
    <cellStyle name="Calculation 2 4 4 7 4" xfId="16862"/>
    <cellStyle name="Calculation 2 4 4 7 5" xfId="16863"/>
    <cellStyle name="Calculation 2 4 4 7 6" xfId="16864"/>
    <cellStyle name="Calculation 2 4 4 7 7" xfId="16865"/>
    <cellStyle name="Calculation 2 4 4 7 8" xfId="16866"/>
    <cellStyle name="Calculation 2 4 4 8" xfId="16867"/>
    <cellStyle name="Calculation 2 4 4 8 2" xfId="16868"/>
    <cellStyle name="Calculation 2 4 4 8 3" xfId="16869"/>
    <cellStyle name="Calculation 2 4 4 8 4" xfId="16870"/>
    <cellStyle name="Calculation 2 4 4 8 5" xfId="16871"/>
    <cellStyle name="Calculation 2 4 4 8 6" xfId="16872"/>
    <cellStyle name="Calculation 2 4 4 8 7" xfId="16873"/>
    <cellStyle name="Calculation 2 4 4 8 8" xfId="16874"/>
    <cellStyle name="Calculation 2 4 4 8 9" xfId="16875"/>
    <cellStyle name="Calculation 2 4 4 9" xfId="16876"/>
    <cellStyle name="Calculation 2 4 5" xfId="16877"/>
    <cellStyle name="Calculation 2 4 5 10" xfId="16878"/>
    <cellStyle name="Calculation 2 4 5 11" xfId="16879"/>
    <cellStyle name="Calculation 2 4 5 12" xfId="16880"/>
    <cellStyle name="Calculation 2 4 5 13" xfId="16881"/>
    <cellStyle name="Calculation 2 4 5 14" xfId="16882"/>
    <cellStyle name="Calculation 2 4 5 15" xfId="16883"/>
    <cellStyle name="Calculation 2 4 5 16" xfId="16884"/>
    <cellStyle name="Calculation 2 4 5 17" xfId="16885"/>
    <cellStyle name="Calculation 2 4 5 18" xfId="16886"/>
    <cellStyle name="Calculation 2 4 5 2" xfId="16887"/>
    <cellStyle name="Calculation 2 4 5 2 10" xfId="16888"/>
    <cellStyle name="Calculation 2 4 5 2 2" xfId="16889"/>
    <cellStyle name="Calculation 2 4 5 2 2 2" xfId="16890"/>
    <cellStyle name="Calculation 2 4 5 2 2 3" xfId="16891"/>
    <cellStyle name="Calculation 2 4 5 2 2 4" xfId="16892"/>
    <cellStyle name="Calculation 2 4 5 2 2 5" xfId="16893"/>
    <cellStyle name="Calculation 2 4 5 2 2 6" xfId="16894"/>
    <cellStyle name="Calculation 2 4 5 2 2 7" xfId="16895"/>
    <cellStyle name="Calculation 2 4 5 2 2 8" xfId="16896"/>
    <cellStyle name="Calculation 2 4 5 2 2 9" xfId="16897"/>
    <cellStyle name="Calculation 2 4 5 2 3" xfId="16898"/>
    <cellStyle name="Calculation 2 4 5 2 4" xfId="16899"/>
    <cellStyle name="Calculation 2 4 5 2 5" xfId="16900"/>
    <cellStyle name="Calculation 2 4 5 2 6" xfId="16901"/>
    <cellStyle name="Calculation 2 4 5 2 7" xfId="16902"/>
    <cellStyle name="Calculation 2 4 5 2 8" xfId="16903"/>
    <cellStyle name="Calculation 2 4 5 2 9" xfId="16904"/>
    <cellStyle name="Calculation 2 4 5 3" xfId="16905"/>
    <cellStyle name="Calculation 2 4 5 3 2" xfId="16906"/>
    <cellStyle name="Calculation 2 4 5 3 3" xfId="16907"/>
    <cellStyle name="Calculation 2 4 5 3 4" xfId="16908"/>
    <cellStyle name="Calculation 2 4 5 3 5" xfId="16909"/>
    <cellStyle name="Calculation 2 4 5 3 6" xfId="16910"/>
    <cellStyle name="Calculation 2 4 5 3 7" xfId="16911"/>
    <cellStyle name="Calculation 2 4 5 3 8" xfId="16912"/>
    <cellStyle name="Calculation 2 4 5 4" xfId="16913"/>
    <cellStyle name="Calculation 2 4 5 4 2" xfId="16914"/>
    <cellStyle name="Calculation 2 4 5 4 3" xfId="16915"/>
    <cellStyle name="Calculation 2 4 5 4 4" xfId="16916"/>
    <cellStyle name="Calculation 2 4 5 4 5" xfId="16917"/>
    <cellStyle name="Calculation 2 4 5 4 6" xfId="16918"/>
    <cellStyle name="Calculation 2 4 5 4 7" xfId="16919"/>
    <cellStyle name="Calculation 2 4 5 4 8" xfId="16920"/>
    <cellStyle name="Calculation 2 4 5 4 9" xfId="16921"/>
    <cellStyle name="Calculation 2 4 5 5" xfId="16922"/>
    <cellStyle name="Calculation 2 4 5 6" xfId="16923"/>
    <cellStyle name="Calculation 2 4 5 7" xfId="16924"/>
    <cellStyle name="Calculation 2 4 5 8" xfId="16925"/>
    <cellStyle name="Calculation 2 4 5 9" xfId="16926"/>
    <cellStyle name="Calculation 2 4 6" xfId="16927"/>
    <cellStyle name="Calculation 2 4 6 10" xfId="16928"/>
    <cellStyle name="Calculation 2 4 6 11" xfId="16929"/>
    <cellStyle name="Calculation 2 4 6 12" xfId="16930"/>
    <cellStyle name="Calculation 2 4 6 13" xfId="16931"/>
    <cellStyle name="Calculation 2 4 6 14" xfId="16932"/>
    <cellStyle name="Calculation 2 4 6 15" xfId="16933"/>
    <cellStyle name="Calculation 2 4 6 16" xfId="16934"/>
    <cellStyle name="Calculation 2 4 6 17" xfId="16935"/>
    <cellStyle name="Calculation 2 4 6 18" xfId="16936"/>
    <cellStyle name="Calculation 2 4 6 2" xfId="16937"/>
    <cellStyle name="Calculation 2 4 6 2 10" xfId="16938"/>
    <cellStyle name="Calculation 2 4 6 2 2" xfId="16939"/>
    <cellStyle name="Calculation 2 4 6 2 2 2" xfId="16940"/>
    <cellStyle name="Calculation 2 4 6 2 2 3" xfId="16941"/>
    <cellStyle name="Calculation 2 4 6 2 2 4" xfId="16942"/>
    <cellStyle name="Calculation 2 4 6 2 2 5" xfId="16943"/>
    <cellStyle name="Calculation 2 4 6 2 2 6" xfId="16944"/>
    <cellStyle name="Calculation 2 4 6 2 2 7" xfId="16945"/>
    <cellStyle name="Calculation 2 4 6 2 2 8" xfId="16946"/>
    <cellStyle name="Calculation 2 4 6 2 2 9" xfId="16947"/>
    <cellStyle name="Calculation 2 4 6 2 3" xfId="16948"/>
    <cellStyle name="Calculation 2 4 6 2 4" xfId="16949"/>
    <cellStyle name="Calculation 2 4 6 2 5" xfId="16950"/>
    <cellStyle name="Calculation 2 4 6 2 6" xfId="16951"/>
    <cellStyle name="Calculation 2 4 6 2 7" xfId="16952"/>
    <cellStyle name="Calculation 2 4 6 2 8" xfId="16953"/>
    <cellStyle name="Calculation 2 4 6 2 9" xfId="16954"/>
    <cellStyle name="Calculation 2 4 6 3" xfId="16955"/>
    <cellStyle name="Calculation 2 4 6 3 2" xfId="16956"/>
    <cellStyle name="Calculation 2 4 6 3 3" xfId="16957"/>
    <cellStyle name="Calculation 2 4 6 3 4" xfId="16958"/>
    <cellStyle name="Calculation 2 4 6 3 5" xfId="16959"/>
    <cellStyle name="Calculation 2 4 6 3 6" xfId="16960"/>
    <cellStyle name="Calculation 2 4 6 3 7" xfId="16961"/>
    <cellStyle name="Calculation 2 4 6 3 8" xfId="16962"/>
    <cellStyle name="Calculation 2 4 6 4" xfId="16963"/>
    <cellStyle name="Calculation 2 4 6 4 2" xfId="16964"/>
    <cellStyle name="Calculation 2 4 6 4 3" xfId="16965"/>
    <cellStyle name="Calculation 2 4 6 4 4" xfId="16966"/>
    <cellStyle name="Calculation 2 4 6 4 5" xfId="16967"/>
    <cellStyle name="Calculation 2 4 6 4 6" xfId="16968"/>
    <cellStyle name="Calculation 2 4 6 4 7" xfId="16969"/>
    <cellStyle name="Calculation 2 4 6 4 8" xfId="16970"/>
    <cellStyle name="Calculation 2 4 6 4 9" xfId="16971"/>
    <cellStyle name="Calculation 2 4 6 5" xfId="16972"/>
    <cellStyle name="Calculation 2 4 6 6" xfId="16973"/>
    <cellStyle name="Calculation 2 4 6 7" xfId="16974"/>
    <cellStyle name="Calculation 2 4 6 8" xfId="16975"/>
    <cellStyle name="Calculation 2 4 6 9" xfId="16976"/>
    <cellStyle name="Calculation 2 4 7" xfId="16977"/>
    <cellStyle name="Calculation 2 4 7 2" xfId="16978"/>
    <cellStyle name="Calculation 2 4 7 3" xfId="16979"/>
    <cellStyle name="Calculation 2 4 7 4" xfId="16980"/>
    <cellStyle name="Calculation 2 4 7 5" xfId="16981"/>
    <cellStyle name="Calculation 2 4 7 6" xfId="16982"/>
    <cellStyle name="Calculation 2 4 7 7" xfId="16983"/>
    <cellStyle name="Calculation 2 4 7 8" xfId="16984"/>
    <cellStyle name="Calculation 2 4 7 9" xfId="16985"/>
    <cellStyle name="Calculation 2 4 8" xfId="16986"/>
    <cellStyle name="Calculation 2 4 8 2" xfId="16987"/>
    <cellStyle name="Calculation 2 4 8 3" xfId="16988"/>
    <cellStyle name="Calculation 2 4 8 4" xfId="16989"/>
    <cellStyle name="Calculation 2 4 8 5" xfId="16990"/>
    <cellStyle name="Calculation 2 4 8 6" xfId="16991"/>
    <cellStyle name="Calculation 2 4 8 7" xfId="16992"/>
    <cellStyle name="Calculation 2 4 8 8" xfId="16993"/>
    <cellStyle name="Calculation 2 4 8 9" xfId="16994"/>
    <cellStyle name="Calculation 2 4 9" xfId="16995"/>
    <cellStyle name="Calculation 2 4 9 2" xfId="16996"/>
    <cellStyle name="Calculation 2 4 9 3" xfId="16997"/>
    <cellStyle name="Calculation 2 4 9 4" xfId="16998"/>
    <cellStyle name="Calculation 2 4 9 5" xfId="16999"/>
    <cellStyle name="Calculation 2 4 9 6" xfId="17000"/>
    <cellStyle name="Calculation 2 4 9 7" xfId="17001"/>
    <cellStyle name="Calculation 2 4 9 8" xfId="17002"/>
    <cellStyle name="Calculation 2 5" xfId="1401"/>
    <cellStyle name="Calculation 2 5 10" xfId="17003"/>
    <cellStyle name="Calculation 2 5 10 2" xfId="17004"/>
    <cellStyle name="Calculation 2 5 10 3" xfId="17005"/>
    <cellStyle name="Calculation 2 5 10 4" xfId="17006"/>
    <cellStyle name="Calculation 2 5 10 5" xfId="17007"/>
    <cellStyle name="Calculation 2 5 10 6" xfId="17008"/>
    <cellStyle name="Calculation 2 5 10 7" xfId="17009"/>
    <cellStyle name="Calculation 2 5 10 8" xfId="17010"/>
    <cellStyle name="Calculation 2 5 11" xfId="17011"/>
    <cellStyle name="Calculation 2 5 11 2" xfId="17012"/>
    <cellStyle name="Calculation 2 5 11 3" xfId="17013"/>
    <cellStyle name="Calculation 2 5 11 4" xfId="17014"/>
    <cellStyle name="Calculation 2 5 11 5" xfId="17015"/>
    <cellStyle name="Calculation 2 5 11 6" xfId="17016"/>
    <cellStyle name="Calculation 2 5 11 7" xfId="17017"/>
    <cellStyle name="Calculation 2 5 11 8" xfId="17018"/>
    <cellStyle name="Calculation 2 5 12" xfId="17019"/>
    <cellStyle name="Calculation 2 5 13" xfId="17020"/>
    <cellStyle name="Calculation 2 5 14" xfId="17021"/>
    <cellStyle name="Calculation 2 5 15" xfId="17022"/>
    <cellStyle name="Calculation 2 5 16" xfId="17023"/>
    <cellStyle name="Calculation 2 5 17" xfId="17024"/>
    <cellStyle name="Calculation 2 5 18" xfId="17025"/>
    <cellStyle name="Calculation 2 5 19" xfId="17026"/>
    <cellStyle name="Calculation 2 5 2" xfId="17027"/>
    <cellStyle name="Calculation 2 5 2 10" xfId="17028"/>
    <cellStyle name="Calculation 2 5 2 10 2" xfId="17029"/>
    <cellStyle name="Calculation 2 5 2 10 3" xfId="17030"/>
    <cellStyle name="Calculation 2 5 2 10 4" xfId="17031"/>
    <cellStyle name="Calculation 2 5 2 10 5" xfId="17032"/>
    <cellStyle name="Calculation 2 5 2 10 6" xfId="17033"/>
    <cellStyle name="Calculation 2 5 2 10 7" xfId="17034"/>
    <cellStyle name="Calculation 2 5 2 10 8" xfId="17035"/>
    <cellStyle name="Calculation 2 5 2 11" xfId="17036"/>
    <cellStyle name="Calculation 2 5 2 12" xfId="17037"/>
    <cellStyle name="Calculation 2 5 2 13" xfId="17038"/>
    <cellStyle name="Calculation 2 5 2 14" xfId="17039"/>
    <cellStyle name="Calculation 2 5 2 15" xfId="17040"/>
    <cellStyle name="Calculation 2 5 2 16" xfId="17041"/>
    <cellStyle name="Calculation 2 5 2 17" xfId="17042"/>
    <cellStyle name="Calculation 2 5 2 18" xfId="17043"/>
    <cellStyle name="Calculation 2 5 2 19" xfId="17044"/>
    <cellStyle name="Calculation 2 5 2 2" xfId="17045"/>
    <cellStyle name="Calculation 2 5 2 2 10" xfId="17046"/>
    <cellStyle name="Calculation 2 5 2 2 11" xfId="17047"/>
    <cellStyle name="Calculation 2 5 2 2 12" xfId="17048"/>
    <cellStyle name="Calculation 2 5 2 2 13" xfId="17049"/>
    <cellStyle name="Calculation 2 5 2 2 14" xfId="17050"/>
    <cellStyle name="Calculation 2 5 2 2 15" xfId="17051"/>
    <cellStyle name="Calculation 2 5 2 2 16" xfId="17052"/>
    <cellStyle name="Calculation 2 5 2 2 17" xfId="17053"/>
    <cellStyle name="Calculation 2 5 2 2 18" xfId="17054"/>
    <cellStyle name="Calculation 2 5 2 2 19" xfId="17055"/>
    <cellStyle name="Calculation 2 5 2 2 2" xfId="17056"/>
    <cellStyle name="Calculation 2 5 2 2 2 10" xfId="17057"/>
    <cellStyle name="Calculation 2 5 2 2 2 11" xfId="17058"/>
    <cellStyle name="Calculation 2 5 2 2 2 12" xfId="17059"/>
    <cellStyle name="Calculation 2 5 2 2 2 13" xfId="17060"/>
    <cellStyle name="Calculation 2 5 2 2 2 14" xfId="17061"/>
    <cellStyle name="Calculation 2 5 2 2 2 15" xfId="17062"/>
    <cellStyle name="Calculation 2 5 2 2 2 2" xfId="17063"/>
    <cellStyle name="Calculation 2 5 2 2 2 2 2" xfId="17064"/>
    <cellStyle name="Calculation 2 5 2 2 2 2 3" xfId="17065"/>
    <cellStyle name="Calculation 2 5 2 2 2 2 4" xfId="17066"/>
    <cellStyle name="Calculation 2 5 2 2 2 2 5" xfId="17067"/>
    <cellStyle name="Calculation 2 5 2 2 2 2 6" xfId="17068"/>
    <cellStyle name="Calculation 2 5 2 2 2 2 7" xfId="17069"/>
    <cellStyle name="Calculation 2 5 2 2 2 2 8" xfId="17070"/>
    <cellStyle name="Calculation 2 5 2 2 2 2 9" xfId="17071"/>
    <cellStyle name="Calculation 2 5 2 2 2 3" xfId="17072"/>
    <cellStyle name="Calculation 2 5 2 2 2 3 2" xfId="17073"/>
    <cellStyle name="Calculation 2 5 2 2 2 3 3" xfId="17074"/>
    <cellStyle name="Calculation 2 5 2 2 2 3 4" xfId="17075"/>
    <cellStyle name="Calculation 2 5 2 2 2 3 5" xfId="17076"/>
    <cellStyle name="Calculation 2 5 2 2 2 3 6" xfId="17077"/>
    <cellStyle name="Calculation 2 5 2 2 2 3 7" xfId="17078"/>
    <cellStyle name="Calculation 2 5 2 2 2 3 8" xfId="17079"/>
    <cellStyle name="Calculation 2 5 2 2 2 3 9" xfId="17080"/>
    <cellStyle name="Calculation 2 5 2 2 2 4" xfId="17081"/>
    <cellStyle name="Calculation 2 5 2 2 2 4 2" xfId="17082"/>
    <cellStyle name="Calculation 2 5 2 2 2 4 3" xfId="17083"/>
    <cellStyle name="Calculation 2 5 2 2 2 4 4" xfId="17084"/>
    <cellStyle name="Calculation 2 5 2 2 2 4 5" xfId="17085"/>
    <cellStyle name="Calculation 2 5 2 2 2 4 6" xfId="17086"/>
    <cellStyle name="Calculation 2 5 2 2 2 4 7" xfId="17087"/>
    <cellStyle name="Calculation 2 5 2 2 2 4 8" xfId="17088"/>
    <cellStyle name="Calculation 2 5 2 2 2 4 9" xfId="17089"/>
    <cellStyle name="Calculation 2 5 2 2 2 5" xfId="17090"/>
    <cellStyle name="Calculation 2 5 2 2 2 5 2" xfId="17091"/>
    <cellStyle name="Calculation 2 5 2 2 2 5 3" xfId="17092"/>
    <cellStyle name="Calculation 2 5 2 2 2 5 4" xfId="17093"/>
    <cellStyle name="Calculation 2 5 2 2 2 5 5" xfId="17094"/>
    <cellStyle name="Calculation 2 5 2 2 2 5 6" xfId="17095"/>
    <cellStyle name="Calculation 2 5 2 2 2 5 7" xfId="17096"/>
    <cellStyle name="Calculation 2 5 2 2 2 5 8" xfId="17097"/>
    <cellStyle name="Calculation 2 5 2 2 2 6" xfId="17098"/>
    <cellStyle name="Calculation 2 5 2 2 2 6 2" xfId="17099"/>
    <cellStyle name="Calculation 2 5 2 2 2 6 3" xfId="17100"/>
    <cellStyle name="Calculation 2 5 2 2 2 6 4" xfId="17101"/>
    <cellStyle name="Calculation 2 5 2 2 2 6 5" xfId="17102"/>
    <cellStyle name="Calculation 2 5 2 2 2 6 6" xfId="17103"/>
    <cellStyle name="Calculation 2 5 2 2 2 6 7" xfId="17104"/>
    <cellStyle name="Calculation 2 5 2 2 2 6 8" xfId="17105"/>
    <cellStyle name="Calculation 2 5 2 2 2 7" xfId="17106"/>
    <cellStyle name="Calculation 2 5 2 2 2 7 2" xfId="17107"/>
    <cellStyle name="Calculation 2 5 2 2 2 7 3" xfId="17108"/>
    <cellStyle name="Calculation 2 5 2 2 2 7 4" xfId="17109"/>
    <cellStyle name="Calculation 2 5 2 2 2 7 5" xfId="17110"/>
    <cellStyle name="Calculation 2 5 2 2 2 7 6" xfId="17111"/>
    <cellStyle name="Calculation 2 5 2 2 2 7 7" xfId="17112"/>
    <cellStyle name="Calculation 2 5 2 2 2 7 8" xfId="17113"/>
    <cellStyle name="Calculation 2 5 2 2 2 8" xfId="17114"/>
    <cellStyle name="Calculation 2 5 2 2 2 9" xfId="17115"/>
    <cellStyle name="Calculation 2 5 2 2 20" xfId="17116"/>
    <cellStyle name="Calculation 2 5 2 2 21" xfId="17117"/>
    <cellStyle name="Calculation 2 5 2 2 22" xfId="17118"/>
    <cellStyle name="Calculation 2 5 2 2 23" xfId="17119"/>
    <cellStyle name="Calculation 2 5 2 2 24" xfId="17120"/>
    <cellStyle name="Calculation 2 5 2 2 25" xfId="17121"/>
    <cellStyle name="Calculation 2 5 2 2 26" xfId="17122"/>
    <cellStyle name="Calculation 2 5 2 2 27" xfId="17123"/>
    <cellStyle name="Calculation 2 5 2 2 3" xfId="17124"/>
    <cellStyle name="Calculation 2 5 2 2 3 10" xfId="17125"/>
    <cellStyle name="Calculation 2 5 2 2 3 11" xfId="17126"/>
    <cellStyle name="Calculation 2 5 2 2 3 12" xfId="17127"/>
    <cellStyle name="Calculation 2 5 2 2 3 13" xfId="17128"/>
    <cellStyle name="Calculation 2 5 2 2 3 14" xfId="17129"/>
    <cellStyle name="Calculation 2 5 2 2 3 15" xfId="17130"/>
    <cellStyle name="Calculation 2 5 2 2 3 2" xfId="17131"/>
    <cellStyle name="Calculation 2 5 2 2 3 2 2" xfId="17132"/>
    <cellStyle name="Calculation 2 5 2 2 3 2 3" xfId="17133"/>
    <cellStyle name="Calculation 2 5 2 2 3 2 4" xfId="17134"/>
    <cellStyle name="Calculation 2 5 2 2 3 2 5" xfId="17135"/>
    <cellStyle name="Calculation 2 5 2 2 3 2 6" xfId="17136"/>
    <cellStyle name="Calculation 2 5 2 2 3 2 7" xfId="17137"/>
    <cellStyle name="Calculation 2 5 2 2 3 2 8" xfId="17138"/>
    <cellStyle name="Calculation 2 5 2 2 3 3" xfId="17139"/>
    <cellStyle name="Calculation 2 5 2 2 3 3 2" xfId="17140"/>
    <cellStyle name="Calculation 2 5 2 2 3 3 3" xfId="17141"/>
    <cellStyle name="Calculation 2 5 2 2 3 3 4" xfId="17142"/>
    <cellStyle name="Calculation 2 5 2 2 3 3 5" xfId="17143"/>
    <cellStyle name="Calculation 2 5 2 2 3 3 6" xfId="17144"/>
    <cellStyle name="Calculation 2 5 2 2 3 3 7" xfId="17145"/>
    <cellStyle name="Calculation 2 5 2 2 3 3 8" xfId="17146"/>
    <cellStyle name="Calculation 2 5 2 2 3 4" xfId="17147"/>
    <cellStyle name="Calculation 2 5 2 2 3 4 2" xfId="17148"/>
    <cellStyle name="Calculation 2 5 2 2 3 4 3" xfId="17149"/>
    <cellStyle name="Calculation 2 5 2 2 3 4 4" xfId="17150"/>
    <cellStyle name="Calculation 2 5 2 2 3 4 5" xfId="17151"/>
    <cellStyle name="Calculation 2 5 2 2 3 4 6" xfId="17152"/>
    <cellStyle name="Calculation 2 5 2 2 3 4 7" xfId="17153"/>
    <cellStyle name="Calculation 2 5 2 2 3 4 8" xfId="17154"/>
    <cellStyle name="Calculation 2 5 2 2 3 5" xfId="17155"/>
    <cellStyle name="Calculation 2 5 2 2 3 5 2" xfId="17156"/>
    <cellStyle name="Calculation 2 5 2 2 3 5 3" xfId="17157"/>
    <cellStyle name="Calculation 2 5 2 2 3 5 4" xfId="17158"/>
    <cellStyle name="Calculation 2 5 2 2 3 5 5" xfId="17159"/>
    <cellStyle name="Calculation 2 5 2 2 3 5 6" xfId="17160"/>
    <cellStyle name="Calculation 2 5 2 2 3 5 7" xfId="17161"/>
    <cellStyle name="Calculation 2 5 2 2 3 5 8" xfId="17162"/>
    <cellStyle name="Calculation 2 5 2 2 3 6" xfId="17163"/>
    <cellStyle name="Calculation 2 5 2 2 3 6 2" xfId="17164"/>
    <cellStyle name="Calculation 2 5 2 2 3 6 3" xfId="17165"/>
    <cellStyle name="Calculation 2 5 2 2 3 6 4" xfId="17166"/>
    <cellStyle name="Calculation 2 5 2 2 3 6 5" xfId="17167"/>
    <cellStyle name="Calculation 2 5 2 2 3 6 6" xfId="17168"/>
    <cellStyle name="Calculation 2 5 2 2 3 6 7" xfId="17169"/>
    <cellStyle name="Calculation 2 5 2 2 3 6 8" xfId="17170"/>
    <cellStyle name="Calculation 2 5 2 2 3 7" xfId="17171"/>
    <cellStyle name="Calculation 2 5 2 2 3 7 2" xfId="17172"/>
    <cellStyle name="Calculation 2 5 2 2 3 7 3" xfId="17173"/>
    <cellStyle name="Calculation 2 5 2 2 3 7 4" xfId="17174"/>
    <cellStyle name="Calculation 2 5 2 2 3 7 5" xfId="17175"/>
    <cellStyle name="Calculation 2 5 2 2 3 7 6" xfId="17176"/>
    <cellStyle name="Calculation 2 5 2 2 3 7 7" xfId="17177"/>
    <cellStyle name="Calculation 2 5 2 2 3 7 8" xfId="17178"/>
    <cellStyle name="Calculation 2 5 2 2 3 8" xfId="17179"/>
    <cellStyle name="Calculation 2 5 2 2 3 9" xfId="17180"/>
    <cellStyle name="Calculation 2 5 2 2 4" xfId="17181"/>
    <cellStyle name="Calculation 2 5 2 2 4 2" xfId="17182"/>
    <cellStyle name="Calculation 2 5 2 2 4 3" xfId="17183"/>
    <cellStyle name="Calculation 2 5 2 2 4 4" xfId="17184"/>
    <cellStyle name="Calculation 2 5 2 2 4 5" xfId="17185"/>
    <cellStyle name="Calculation 2 5 2 2 4 6" xfId="17186"/>
    <cellStyle name="Calculation 2 5 2 2 4 7" xfId="17187"/>
    <cellStyle name="Calculation 2 5 2 2 4 8" xfId="17188"/>
    <cellStyle name="Calculation 2 5 2 2 4 9" xfId="17189"/>
    <cellStyle name="Calculation 2 5 2 2 5" xfId="17190"/>
    <cellStyle name="Calculation 2 5 2 2 5 2" xfId="17191"/>
    <cellStyle name="Calculation 2 5 2 2 5 3" xfId="17192"/>
    <cellStyle name="Calculation 2 5 2 2 5 4" xfId="17193"/>
    <cellStyle name="Calculation 2 5 2 2 5 5" xfId="17194"/>
    <cellStyle name="Calculation 2 5 2 2 5 6" xfId="17195"/>
    <cellStyle name="Calculation 2 5 2 2 5 7" xfId="17196"/>
    <cellStyle name="Calculation 2 5 2 2 5 8" xfId="17197"/>
    <cellStyle name="Calculation 2 5 2 2 5 9" xfId="17198"/>
    <cellStyle name="Calculation 2 5 2 2 6" xfId="17199"/>
    <cellStyle name="Calculation 2 5 2 2 6 2" xfId="17200"/>
    <cellStyle name="Calculation 2 5 2 2 6 3" xfId="17201"/>
    <cellStyle name="Calculation 2 5 2 2 6 4" xfId="17202"/>
    <cellStyle name="Calculation 2 5 2 2 6 5" xfId="17203"/>
    <cellStyle name="Calculation 2 5 2 2 6 6" xfId="17204"/>
    <cellStyle name="Calculation 2 5 2 2 6 7" xfId="17205"/>
    <cellStyle name="Calculation 2 5 2 2 6 8" xfId="17206"/>
    <cellStyle name="Calculation 2 5 2 2 6 9" xfId="17207"/>
    <cellStyle name="Calculation 2 5 2 2 7" xfId="17208"/>
    <cellStyle name="Calculation 2 5 2 2 7 2" xfId="17209"/>
    <cellStyle name="Calculation 2 5 2 2 7 3" xfId="17210"/>
    <cellStyle name="Calculation 2 5 2 2 7 4" xfId="17211"/>
    <cellStyle name="Calculation 2 5 2 2 7 5" xfId="17212"/>
    <cellStyle name="Calculation 2 5 2 2 7 6" xfId="17213"/>
    <cellStyle name="Calculation 2 5 2 2 7 7" xfId="17214"/>
    <cellStyle name="Calculation 2 5 2 2 7 8" xfId="17215"/>
    <cellStyle name="Calculation 2 5 2 2 8" xfId="17216"/>
    <cellStyle name="Calculation 2 5 2 2 8 2" xfId="17217"/>
    <cellStyle name="Calculation 2 5 2 2 8 3" xfId="17218"/>
    <cellStyle name="Calculation 2 5 2 2 8 4" xfId="17219"/>
    <cellStyle name="Calculation 2 5 2 2 8 5" xfId="17220"/>
    <cellStyle name="Calculation 2 5 2 2 8 6" xfId="17221"/>
    <cellStyle name="Calculation 2 5 2 2 8 7" xfId="17222"/>
    <cellStyle name="Calculation 2 5 2 2 8 8" xfId="17223"/>
    <cellStyle name="Calculation 2 5 2 2 9" xfId="17224"/>
    <cellStyle name="Calculation 2 5 2 2 9 2" xfId="17225"/>
    <cellStyle name="Calculation 2 5 2 2 9 3" xfId="17226"/>
    <cellStyle name="Calculation 2 5 2 2 9 4" xfId="17227"/>
    <cellStyle name="Calculation 2 5 2 2 9 5" xfId="17228"/>
    <cellStyle name="Calculation 2 5 2 2 9 6" xfId="17229"/>
    <cellStyle name="Calculation 2 5 2 2 9 7" xfId="17230"/>
    <cellStyle name="Calculation 2 5 2 2 9 8" xfId="17231"/>
    <cellStyle name="Calculation 2 5 2 20" xfId="17232"/>
    <cellStyle name="Calculation 2 5 2 21" xfId="17233"/>
    <cellStyle name="Calculation 2 5 2 22" xfId="17234"/>
    <cellStyle name="Calculation 2 5 2 23" xfId="17235"/>
    <cellStyle name="Calculation 2 5 2 24" xfId="17236"/>
    <cellStyle name="Calculation 2 5 2 25" xfId="17237"/>
    <cellStyle name="Calculation 2 5 2 26" xfId="17238"/>
    <cellStyle name="Calculation 2 5 2 3" xfId="17239"/>
    <cellStyle name="Calculation 2 5 2 3 10" xfId="17240"/>
    <cellStyle name="Calculation 2 5 2 3 11" xfId="17241"/>
    <cellStyle name="Calculation 2 5 2 3 12" xfId="17242"/>
    <cellStyle name="Calculation 2 5 2 3 13" xfId="17243"/>
    <cellStyle name="Calculation 2 5 2 3 14" xfId="17244"/>
    <cellStyle name="Calculation 2 5 2 3 15" xfId="17245"/>
    <cellStyle name="Calculation 2 5 2 3 16" xfId="17246"/>
    <cellStyle name="Calculation 2 5 2 3 17" xfId="17247"/>
    <cellStyle name="Calculation 2 5 2 3 18" xfId="17248"/>
    <cellStyle name="Calculation 2 5 2 3 19" xfId="17249"/>
    <cellStyle name="Calculation 2 5 2 3 2" xfId="17250"/>
    <cellStyle name="Calculation 2 5 2 3 2 10" xfId="17251"/>
    <cellStyle name="Calculation 2 5 2 3 2 2" xfId="17252"/>
    <cellStyle name="Calculation 2 5 2 3 2 2 2" xfId="17253"/>
    <cellStyle name="Calculation 2 5 2 3 2 2 3" xfId="17254"/>
    <cellStyle name="Calculation 2 5 2 3 2 2 4" xfId="17255"/>
    <cellStyle name="Calculation 2 5 2 3 2 2 5" xfId="17256"/>
    <cellStyle name="Calculation 2 5 2 3 2 2 6" xfId="17257"/>
    <cellStyle name="Calculation 2 5 2 3 2 2 7" xfId="17258"/>
    <cellStyle name="Calculation 2 5 2 3 2 2 8" xfId="17259"/>
    <cellStyle name="Calculation 2 5 2 3 2 2 9" xfId="17260"/>
    <cellStyle name="Calculation 2 5 2 3 2 3" xfId="17261"/>
    <cellStyle name="Calculation 2 5 2 3 2 4" xfId="17262"/>
    <cellStyle name="Calculation 2 5 2 3 2 5" xfId="17263"/>
    <cellStyle name="Calculation 2 5 2 3 2 6" xfId="17264"/>
    <cellStyle name="Calculation 2 5 2 3 2 7" xfId="17265"/>
    <cellStyle name="Calculation 2 5 2 3 2 8" xfId="17266"/>
    <cellStyle name="Calculation 2 5 2 3 2 9" xfId="17267"/>
    <cellStyle name="Calculation 2 5 2 3 20" xfId="17268"/>
    <cellStyle name="Calculation 2 5 2 3 21" xfId="17269"/>
    <cellStyle name="Calculation 2 5 2 3 22" xfId="17270"/>
    <cellStyle name="Calculation 2 5 2 3 23" xfId="17271"/>
    <cellStyle name="Calculation 2 5 2 3 24" xfId="17272"/>
    <cellStyle name="Calculation 2 5 2 3 3" xfId="17273"/>
    <cellStyle name="Calculation 2 5 2 3 3 2" xfId="17274"/>
    <cellStyle name="Calculation 2 5 2 3 3 3" xfId="17275"/>
    <cellStyle name="Calculation 2 5 2 3 3 4" xfId="17276"/>
    <cellStyle name="Calculation 2 5 2 3 3 5" xfId="17277"/>
    <cellStyle name="Calculation 2 5 2 3 3 6" xfId="17278"/>
    <cellStyle name="Calculation 2 5 2 3 3 7" xfId="17279"/>
    <cellStyle name="Calculation 2 5 2 3 3 8" xfId="17280"/>
    <cellStyle name="Calculation 2 5 2 3 3 9" xfId="17281"/>
    <cellStyle name="Calculation 2 5 2 3 4" xfId="17282"/>
    <cellStyle name="Calculation 2 5 2 3 4 2" xfId="17283"/>
    <cellStyle name="Calculation 2 5 2 3 4 3" xfId="17284"/>
    <cellStyle name="Calculation 2 5 2 3 4 4" xfId="17285"/>
    <cellStyle name="Calculation 2 5 2 3 4 5" xfId="17286"/>
    <cellStyle name="Calculation 2 5 2 3 4 6" xfId="17287"/>
    <cellStyle name="Calculation 2 5 2 3 4 7" xfId="17288"/>
    <cellStyle name="Calculation 2 5 2 3 4 8" xfId="17289"/>
    <cellStyle name="Calculation 2 5 2 3 4 9" xfId="17290"/>
    <cellStyle name="Calculation 2 5 2 3 5" xfId="17291"/>
    <cellStyle name="Calculation 2 5 2 3 5 2" xfId="17292"/>
    <cellStyle name="Calculation 2 5 2 3 5 3" xfId="17293"/>
    <cellStyle name="Calculation 2 5 2 3 5 4" xfId="17294"/>
    <cellStyle name="Calculation 2 5 2 3 5 5" xfId="17295"/>
    <cellStyle name="Calculation 2 5 2 3 5 6" xfId="17296"/>
    <cellStyle name="Calculation 2 5 2 3 5 7" xfId="17297"/>
    <cellStyle name="Calculation 2 5 2 3 5 8" xfId="17298"/>
    <cellStyle name="Calculation 2 5 2 3 6" xfId="17299"/>
    <cellStyle name="Calculation 2 5 2 3 6 2" xfId="17300"/>
    <cellStyle name="Calculation 2 5 2 3 6 3" xfId="17301"/>
    <cellStyle name="Calculation 2 5 2 3 6 4" xfId="17302"/>
    <cellStyle name="Calculation 2 5 2 3 6 5" xfId="17303"/>
    <cellStyle name="Calculation 2 5 2 3 6 6" xfId="17304"/>
    <cellStyle name="Calculation 2 5 2 3 6 7" xfId="17305"/>
    <cellStyle name="Calculation 2 5 2 3 6 8" xfId="17306"/>
    <cellStyle name="Calculation 2 5 2 3 7" xfId="17307"/>
    <cellStyle name="Calculation 2 5 2 3 7 2" xfId="17308"/>
    <cellStyle name="Calculation 2 5 2 3 7 3" xfId="17309"/>
    <cellStyle name="Calculation 2 5 2 3 7 4" xfId="17310"/>
    <cellStyle name="Calculation 2 5 2 3 7 5" xfId="17311"/>
    <cellStyle name="Calculation 2 5 2 3 7 6" xfId="17312"/>
    <cellStyle name="Calculation 2 5 2 3 7 7" xfId="17313"/>
    <cellStyle name="Calculation 2 5 2 3 7 8" xfId="17314"/>
    <cellStyle name="Calculation 2 5 2 3 8" xfId="17315"/>
    <cellStyle name="Calculation 2 5 2 3 9" xfId="17316"/>
    <cellStyle name="Calculation 2 5 2 4" xfId="17317"/>
    <cellStyle name="Calculation 2 5 2 4 10" xfId="17318"/>
    <cellStyle name="Calculation 2 5 2 4 11" xfId="17319"/>
    <cellStyle name="Calculation 2 5 2 4 12" xfId="17320"/>
    <cellStyle name="Calculation 2 5 2 4 13" xfId="17321"/>
    <cellStyle name="Calculation 2 5 2 4 14" xfId="17322"/>
    <cellStyle name="Calculation 2 5 2 4 15" xfId="17323"/>
    <cellStyle name="Calculation 2 5 2 4 16" xfId="17324"/>
    <cellStyle name="Calculation 2 5 2 4 17" xfId="17325"/>
    <cellStyle name="Calculation 2 5 2 4 18" xfId="17326"/>
    <cellStyle name="Calculation 2 5 2 4 2" xfId="17327"/>
    <cellStyle name="Calculation 2 5 2 4 2 10" xfId="17328"/>
    <cellStyle name="Calculation 2 5 2 4 2 2" xfId="17329"/>
    <cellStyle name="Calculation 2 5 2 4 2 2 2" xfId="17330"/>
    <cellStyle name="Calculation 2 5 2 4 2 2 3" xfId="17331"/>
    <cellStyle name="Calculation 2 5 2 4 2 2 4" xfId="17332"/>
    <cellStyle name="Calculation 2 5 2 4 2 2 5" xfId="17333"/>
    <cellStyle name="Calculation 2 5 2 4 2 2 6" xfId="17334"/>
    <cellStyle name="Calculation 2 5 2 4 2 2 7" xfId="17335"/>
    <cellStyle name="Calculation 2 5 2 4 2 2 8" xfId="17336"/>
    <cellStyle name="Calculation 2 5 2 4 2 2 9" xfId="17337"/>
    <cellStyle name="Calculation 2 5 2 4 2 3" xfId="17338"/>
    <cellStyle name="Calculation 2 5 2 4 2 4" xfId="17339"/>
    <cellStyle name="Calculation 2 5 2 4 2 5" xfId="17340"/>
    <cellStyle name="Calculation 2 5 2 4 2 6" xfId="17341"/>
    <cellStyle name="Calculation 2 5 2 4 2 7" xfId="17342"/>
    <cellStyle name="Calculation 2 5 2 4 2 8" xfId="17343"/>
    <cellStyle name="Calculation 2 5 2 4 2 9" xfId="17344"/>
    <cellStyle name="Calculation 2 5 2 4 3" xfId="17345"/>
    <cellStyle name="Calculation 2 5 2 4 3 2" xfId="17346"/>
    <cellStyle name="Calculation 2 5 2 4 3 3" xfId="17347"/>
    <cellStyle name="Calculation 2 5 2 4 3 4" xfId="17348"/>
    <cellStyle name="Calculation 2 5 2 4 3 5" xfId="17349"/>
    <cellStyle name="Calculation 2 5 2 4 3 6" xfId="17350"/>
    <cellStyle name="Calculation 2 5 2 4 3 7" xfId="17351"/>
    <cellStyle name="Calculation 2 5 2 4 3 8" xfId="17352"/>
    <cellStyle name="Calculation 2 5 2 4 4" xfId="17353"/>
    <cellStyle name="Calculation 2 5 2 4 4 2" xfId="17354"/>
    <cellStyle name="Calculation 2 5 2 4 4 3" xfId="17355"/>
    <cellStyle name="Calculation 2 5 2 4 4 4" xfId="17356"/>
    <cellStyle name="Calculation 2 5 2 4 4 5" xfId="17357"/>
    <cellStyle name="Calculation 2 5 2 4 4 6" xfId="17358"/>
    <cellStyle name="Calculation 2 5 2 4 4 7" xfId="17359"/>
    <cellStyle name="Calculation 2 5 2 4 4 8" xfId="17360"/>
    <cellStyle name="Calculation 2 5 2 4 4 9" xfId="17361"/>
    <cellStyle name="Calculation 2 5 2 4 5" xfId="17362"/>
    <cellStyle name="Calculation 2 5 2 4 6" xfId="17363"/>
    <cellStyle name="Calculation 2 5 2 4 7" xfId="17364"/>
    <cellStyle name="Calculation 2 5 2 4 8" xfId="17365"/>
    <cellStyle name="Calculation 2 5 2 4 9" xfId="17366"/>
    <cellStyle name="Calculation 2 5 2 5" xfId="17367"/>
    <cellStyle name="Calculation 2 5 2 5 10" xfId="17368"/>
    <cellStyle name="Calculation 2 5 2 5 11" xfId="17369"/>
    <cellStyle name="Calculation 2 5 2 5 12" xfId="17370"/>
    <cellStyle name="Calculation 2 5 2 5 13" xfId="17371"/>
    <cellStyle name="Calculation 2 5 2 5 14" xfId="17372"/>
    <cellStyle name="Calculation 2 5 2 5 15" xfId="17373"/>
    <cellStyle name="Calculation 2 5 2 5 16" xfId="17374"/>
    <cellStyle name="Calculation 2 5 2 5 17" xfId="17375"/>
    <cellStyle name="Calculation 2 5 2 5 18" xfId="17376"/>
    <cellStyle name="Calculation 2 5 2 5 2" xfId="17377"/>
    <cellStyle name="Calculation 2 5 2 5 2 10" xfId="17378"/>
    <cellStyle name="Calculation 2 5 2 5 2 2" xfId="17379"/>
    <cellStyle name="Calculation 2 5 2 5 2 2 2" xfId="17380"/>
    <cellStyle name="Calculation 2 5 2 5 2 2 3" xfId="17381"/>
    <cellStyle name="Calculation 2 5 2 5 2 2 4" xfId="17382"/>
    <cellStyle name="Calculation 2 5 2 5 2 2 5" xfId="17383"/>
    <cellStyle name="Calculation 2 5 2 5 2 2 6" xfId="17384"/>
    <cellStyle name="Calculation 2 5 2 5 2 2 7" xfId="17385"/>
    <cellStyle name="Calculation 2 5 2 5 2 2 8" xfId="17386"/>
    <cellStyle name="Calculation 2 5 2 5 2 2 9" xfId="17387"/>
    <cellStyle name="Calculation 2 5 2 5 2 3" xfId="17388"/>
    <cellStyle name="Calculation 2 5 2 5 2 4" xfId="17389"/>
    <cellStyle name="Calculation 2 5 2 5 2 5" xfId="17390"/>
    <cellStyle name="Calculation 2 5 2 5 2 6" xfId="17391"/>
    <cellStyle name="Calculation 2 5 2 5 2 7" xfId="17392"/>
    <cellStyle name="Calculation 2 5 2 5 2 8" xfId="17393"/>
    <cellStyle name="Calculation 2 5 2 5 2 9" xfId="17394"/>
    <cellStyle name="Calculation 2 5 2 5 3" xfId="17395"/>
    <cellStyle name="Calculation 2 5 2 5 3 2" xfId="17396"/>
    <cellStyle name="Calculation 2 5 2 5 3 3" xfId="17397"/>
    <cellStyle name="Calculation 2 5 2 5 3 4" xfId="17398"/>
    <cellStyle name="Calculation 2 5 2 5 3 5" xfId="17399"/>
    <cellStyle name="Calculation 2 5 2 5 3 6" xfId="17400"/>
    <cellStyle name="Calculation 2 5 2 5 3 7" xfId="17401"/>
    <cellStyle name="Calculation 2 5 2 5 3 8" xfId="17402"/>
    <cellStyle name="Calculation 2 5 2 5 4" xfId="17403"/>
    <cellStyle name="Calculation 2 5 2 5 4 2" xfId="17404"/>
    <cellStyle name="Calculation 2 5 2 5 4 3" xfId="17405"/>
    <cellStyle name="Calculation 2 5 2 5 4 4" xfId="17406"/>
    <cellStyle name="Calculation 2 5 2 5 4 5" xfId="17407"/>
    <cellStyle name="Calculation 2 5 2 5 4 6" xfId="17408"/>
    <cellStyle name="Calculation 2 5 2 5 4 7" xfId="17409"/>
    <cellStyle name="Calculation 2 5 2 5 4 8" xfId="17410"/>
    <cellStyle name="Calculation 2 5 2 5 4 9" xfId="17411"/>
    <cellStyle name="Calculation 2 5 2 5 5" xfId="17412"/>
    <cellStyle name="Calculation 2 5 2 5 6" xfId="17413"/>
    <cellStyle name="Calculation 2 5 2 5 7" xfId="17414"/>
    <cellStyle name="Calculation 2 5 2 5 8" xfId="17415"/>
    <cellStyle name="Calculation 2 5 2 5 9" xfId="17416"/>
    <cellStyle name="Calculation 2 5 2 6" xfId="17417"/>
    <cellStyle name="Calculation 2 5 2 6 10" xfId="17418"/>
    <cellStyle name="Calculation 2 5 2 6 11" xfId="17419"/>
    <cellStyle name="Calculation 2 5 2 6 12" xfId="17420"/>
    <cellStyle name="Calculation 2 5 2 6 13" xfId="17421"/>
    <cellStyle name="Calculation 2 5 2 6 14" xfId="17422"/>
    <cellStyle name="Calculation 2 5 2 6 15" xfId="17423"/>
    <cellStyle name="Calculation 2 5 2 6 16" xfId="17424"/>
    <cellStyle name="Calculation 2 5 2 6 17" xfId="17425"/>
    <cellStyle name="Calculation 2 5 2 6 18" xfId="17426"/>
    <cellStyle name="Calculation 2 5 2 6 2" xfId="17427"/>
    <cellStyle name="Calculation 2 5 2 6 2 2" xfId="17428"/>
    <cellStyle name="Calculation 2 5 2 6 2 3" xfId="17429"/>
    <cellStyle name="Calculation 2 5 2 6 2 4" xfId="17430"/>
    <cellStyle name="Calculation 2 5 2 6 2 5" xfId="17431"/>
    <cellStyle name="Calculation 2 5 2 6 2 6" xfId="17432"/>
    <cellStyle name="Calculation 2 5 2 6 2 7" xfId="17433"/>
    <cellStyle name="Calculation 2 5 2 6 2 8" xfId="17434"/>
    <cellStyle name="Calculation 2 5 2 6 2 9" xfId="17435"/>
    <cellStyle name="Calculation 2 5 2 6 3" xfId="17436"/>
    <cellStyle name="Calculation 2 5 2 6 4" xfId="17437"/>
    <cellStyle name="Calculation 2 5 2 6 5" xfId="17438"/>
    <cellStyle name="Calculation 2 5 2 6 6" xfId="17439"/>
    <cellStyle name="Calculation 2 5 2 6 7" xfId="17440"/>
    <cellStyle name="Calculation 2 5 2 6 8" xfId="17441"/>
    <cellStyle name="Calculation 2 5 2 6 9" xfId="17442"/>
    <cellStyle name="Calculation 2 5 2 7" xfId="17443"/>
    <cellStyle name="Calculation 2 5 2 7 2" xfId="17444"/>
    <cellStyle name="Calculation 2 5 2 7 3" xfId="17445"/>
    <cellStyle name="Calculation 2 5 2 7 4" xfId="17446"/>
    <cellStyle name="Calculation 2 5 2 7 5" xfId="17447"/>
    <cellStyle name="Calculation 2 5 2 7 6" xfId="17448"/>
    <cellStyle name="Calculation 2 5 2 7 7" xfId="17449"/>
    <cellStyle name="Calculation 2 5 2 7 8" xfId="17450"/>
    <cellStyle name="Calculation 2 5 2 7 9" xfId="17451"/>
    <cellStyle name="Calculation 2 5 2 8" xfId="17452"/>
    <cellStyle name="Calculation 2 5 2 8 2" xfId="17453"/>
    <cellStyle name="Calculation 2 5 2 8 3" xfId="17454"/>
    <cellStyle name="Calculation 2 5 2 8 4" xfId="17455"/>
    <cellStyle name="Calculation 2 5 2 8 5" xfId="17456"/>
    <cellStyle name="Calculation 2 5 2 8 6" xfId="17457"/>
    <cellStyle name="Calculation 2 5 2 8 7" xfId="17458"/>
    <cellStyle name="Calculation 2 5 2 8 8" xfId="17459"/>
    <cellStyle name="Calculation 2 5 2 8 9" xfId="17460"/>
    <cellStyle name="Calculation 2 5 2 9" xfId="17461"/>
    <cellStyle name="Calculation 2 5 2 9 2" xfId="17462"/>
    <cellStyle name="Calculation 2 5 2 9 3" xfId="17463"/>
    <cellStyle name="Calculation 2 5 2 9 4" xfId="17464"/>
    <cellStyle name="Calculation 2 5 2 9 5" xfId="17465"/>
    <cellStyle name="Calculation 2 5 2 9 6" xfId="17466"/>
    <cellStyle name="Calculation 2 5 2 9 7" xfId="17467"/>
    <cellStyle name="Calculation 2 5 2 9 8" xfId="17468"/>
    <cellStyle name="Calculation 2 5 20" xfId="17469"/>
    <cellStyle name="Calculation 2 5 21" xfId="17470"/>
    <cellStyle name="Calculation 2 5 22" xfId="17471"/>
    <cellStyle name="Calculation 2 5 23" xfId="17472"/>
    <cellStyle name="Calculation 2 5 24" xfId="17473"/>
    <cellStyle name="Calculation 2 5 25" xfId="17474"/>
    <cellStyle name="Calculation 2 5 26" xfId="17475"/>
    <cellStyle name="Calculation 2 5 27" xfId="17476"/>
    <cellStyle name="Calculation 2 5 3" xfId="17477"/>
    <cellStyle name="Calculation 2 5 3 10" xfId="17478"/>
    <cellStyle name="Calculation 2 5 3 11" xfId="17479"/>
    <cellStyle name="Calculation 2 5 3 12" xfId="17480"/>
    <cellStyle name="Calculation 2 5 3 13" xfId="17481"/>
    <cellStyle name="Calculation 2 5 3 14" xfId="17482"/>
    <cellStyle name="Calculation 2 5 3 15" xfId="17483"/>
    <cellStyle name="Calculation 2 5 3 16" xfId="17484"/>
    <cellStyle name="Calculation 2 5 3 17" xfId="17485"/>
    <cellStyle name="Calculation 2 5 3 18" xfId="17486"/>
    <cellStyle name="Calculation 2 5 3 19" xfId="17487"/>
    <cellStyle name="Calculation 2 5 3 2" xfId="17488"/>
    <cellStyle name="Calculation 2 5 3 2 10" xfId="17489"/>
    <cellStyle name="Calculation 2 5 3 2 11" xfId="17490"/>
    <cellStyle name="Calculation 2 5 3 2 12" xfId="17491"/>
    <cellStyle name="Calculation 2 5 3 2 13" xfId="17492"/>
    <cellStyle name="Calculation 2 5 3 2 14" xfId="17493"/>
    <cellStyle name="Calculation 2 5 3 2 15" xfId="17494"/>
    <cellStyle name="Calculation 2 5 3 2 2" xfId="17495"/>
    <cellStyle name="Calculation 2 5 3 2 2 10" xfId="17496"/>
    <cellStyle name="Calculation 2 5 3 2 2 2" xfId="17497"/>
    <cellStyle name="Calculation 2 5 3 2 2 2 2" xfId="17498"/>
    <cellStyle name="Calculation 2 5 3 2 2 2 3" xfId="17499"/>
    <cellStyle name="Calculation 2 5 3 2 2 2 4" xfId="17500"/>
    <cellStyle name="Calculation 2 5 3 2 2 2 5" xfId="17501"/>
    <cellStyle name="Calculation 2 5 3 2 2 2 6" xfId="17502"/>
    <cellStyle name="Calculation 2 5 3 2 2 2 7" xfId="17503"/>
    <cellStyle name="Calculation 2 5 3 2 2 2 8" xfId="17504"/>
    <cellStyle name="Calculation 2 5 3 2 2 2 9" xfId="17505"/>
    <cellStyle name="Calculation 2 5 3 2 2 3" xfId="17506"/>
    <cellStyle name="Calculation 2 5 3 2 2 4" xfId="17507"/>
    <cellStyle name="Calculation 2 5 3 2 2 5" xfId="17508"/>
    <cellStyle name="Calculation 2 5 3 2 2 6" xfId="17509"/>
    <cellStyle name="Calculation 2 5 3 2 2 7" xfId="17510"/>
    <cellStyle name="Calculation 2 5 3 2 2 8" xfId="17511"/>
    <cellStyle name="Calculation 2 5 3 2 2 9" xfId="17512"/>
    <cellStyle name="Calculation 2 5 3 2 3" xfId="17513"/>
    <cellStyle name="Calculation 2 5 3 2 3 2" xfId="17514"/>
    <cellStyle name="Calculation 2 5 3 2 3 3" xfId="17515"/>
    <cellStyle name="Calculation 2 5 3 2 3 4" xfId="17516"/>
    <cellStyle name="Calculation 2 5 3 2 3 5" xfId="17517"/>
    <cellStyle name="Calculation 2 5 3 2 3 6" xfId="17518"/>
    <cellStyle name="Calculation 2 5 3 2 3 7" xfId="17519"/>
    <cellStyle name="Calculation 2 5 3 2 3 8" xfId="17520"/>
    <cellStyle name="Calculation 2 5 3 2 3 9" xfId="17521"/>
    <cellStyle name="Calculation 2 5 3 2 4" xfId="17522"/>
    <cellStyle name="Calculation 2 5 3 2 4 2" xfId="17523"/>
    <cellStyle name="Calculation 2 5 3 2 4 3" xfId="17524"/>
    <cellStyle name="Calculation 2 5 3 2 4 4" xfId="17525"/>
    <cellStyle name="Calculation 2 5 3 2 4 5" xfId="17526"/>
    <cellStyle name="Calculation 2 5 3 2 4 6" xfId="17527"/>
    <cellStyle name="Calculation 2 5 3 2 4 7" xfId="17528"/>
    <cellStyle name="Calculation 2 5 3 2 4 8" xfId="17529"/>
    <cellStyle name="Calculation 2 5 3 2 4 9" xfId="17530"/>
    <cellStyle name="Calculation 2 5 3 2 5" xfId="17531"/>
    <cellStyle name="Calculation 2 5 3 2 5 2" xfId="17532"/>
    <cellStyle name="Calculation 2 5 3 2 5 3" xfId="17533"/>
    <cellStyle name="Calculation 2 5 3 2 5 4" xfId="17534"/>
    <cellStyle name="Calculation 2 5 3 2 5 5" xfId="17535"/>
    <cellStyle name="Calculation 2 5 3 2 5 6" xfId="17536"/>
    <cellStyle name="Calculation 2 5 3 2 5 7" xfId="17537"/>
    <cellStyle name="Calculation 2 5 3 2 5 8" xfId="17538"/>
    <cellStyle name="Calculation 2 5 3 2 6" xfId="17539"/>
    <cellStyle name="Calculation 2 5 3 2 6 2" xfId="17540"/>
    <cellStyle name="Calculation 2 5 3 2 6 3" xfId="17541"/>
    <cellStyle name="Calculation 2 5 3 2 6 4" xfId="17542"/>
    <cellStyle name="Calculation 2 5 3 2 6 5" xfId="17543"/>
    <cellStyle name="Calculation 2 5 3 2 6 6" xfId="17544"/>
    <cellStyle name="Calculation 2 5 3 2 6 7" xfId="17545"/>
    <cellStyle name="Calculation 2 5 3 2 6 8" xfId="17546"/>
    <cellStyle name="Calculation 2 5 3 2 7" xfId="17547"/>
    <cellStyle name="Calculation 2 5 3 2 7 2" xfId="17548"/>
    <cellStyle name="Calculation 2 5 3 2 7 3" xfId="17549"/>
    <cellStyle name="Calculation 2 5 3 2 7 4" xfId="17550"/>
    <cellStyle name="Calculation 2 5 3 2 7 5" xfId="17551"/>
    <cellStyle name="Calculation 2 5 3 2 7 6" xfId="17552"/>
    <cellStyle name="Calculation 2 5 3 2 7 7" xfId="17553"/>
    <cellStyle name="Calculation 2 5 3 2 7 8" xfId="17554"/>
    <cellStyle name="Calculation 2 5 3 2 8" xfId="17555"/>
    <cellStyle name="Calculation 2 5 3 2 9" xfId="17556"/>
    <cellStyle name="Calculation 2 5 3 20" xfId="17557"/>
    <cellStyle name="Calculation 2 5 3 21" xfId="17558"/>
    <cellStyle name="Calculation 2 5 3 22" xfId="17559"/>
    <cellStyle name="Calculation 2 5 3 23" xfId="17560"/>
    <cellStyle name="Calculation 2 5 3 24" xfId="17561"/>
    <cellStyle name="Calculation 2 5 3 25" xfId="17562"/>
    <cellStyle name="Calculation 2 5 3 26" xfId="17563"/>
    <cellStyle name="Calculation 2 5 3 27" xfId="17564"/>
    <cellStyle name="Calculation 2 5 3 3" xfId="17565"/>
    <cellStyle name="Calculation 2 5 3 3 10" xfId="17566"/>
    <cellStyle name="Calculation 2 5 3 3 11" xfId="17567"/>
    <cellStyle name="Calculation 2 5 3 3 12" xfId="17568"/>
    <cellStyle name="Calculation 2 5 3 3 13" xfId="17569"/>
    <cellStyle name="Calculation 2 5 3 3 14" xfId="17570"/>
    <cellStyle name="Calculation 2 5 3 3 15" xfId="17571"/>
    <cellStyle name="Calculation 2 5 3 3 2" xfId="17572"/>
    <cellStyle name="Calculation 2 5 3 3 2 10" xfId="17573"/>
    <cellStyle name="Calculation 2 5 3 3 2 2" xfId="17574"/>
    <cellStyle name="Calculation 2 5 3 3 2 2 2" xfId="17575"/>
    <cellStyle name="Calculation 2 5 3 3 2 2 3" xfId="17576"/>
    <cellStyle name="Calculation 2 5 3 3 2 2 4" xfId="17577"/>
    <cellStyle name="Calculation 2 5 3 3 2 2 5" xfId="17578"/>
    <cellStyle name="Calculation 2 5 3 3 2 2 6" xfId="17579"/>
    <cellStyle name="Calculation 2 5 3 3 2 2 7" xfId="17580"/>
    <cellStyle name="Calculation 2 5 3 3 2 2 8" xfId="17581"/>
    <cellStyle name="Calculation 2 5 3 3 2 2 9" xfId="17582"/>
    <cellStyle name="Calculation 2 5 3 3 2 3" xfId="17583"/>
    <cellStyle name="Calculation 2 5 3 3 2 4" xfId="17584"/>
    <cellStyle name="Calculation 2 5 3 3 2 5" xfId="17585"/>
    <cellStyle name="Calculation 2 5 3 3 2 6" xfId="17586"/>
    <cellStyle name="Calculation 2 5 3 3 2 7" xfId="17587"/>
    <cellStyle name="Calculation 2 5 3 3 2 8" xfId="17588"/>
    <cellStyle name="Calculation 2 5 3 3 2 9" xfId="17589"/>
    <cellStyle name="Calculation 2 5 3 3 3" xfId="17590"/>
    <cellStyle name="Calculation 2 5 3 3 3 2" xfId="17591"/>
    <cellStyle name="Calculation 2 5 3 3 3 3" xfId="17592"/>
    <cellStyle name="Calculation 2 5 3 3 3 4" xfId="17593"/>
    <cellStyle name="Calculation 2 5 3 3 3 5" xfId="17594"/>
    <cellStyle name="Calculation 2 5 3 3 3 6" xfId="17595"/>
    <cellStyle name="Calculation 2 5 3 3 3 7" xfId="17596"/>
    <cellStyle name="Calculation 2 5 3 3 3 8" xfId="17597"/>
    <cellStyle name="Calculation 2 5 3 3 4" xfId="17598"/>
    <cellStyle name="Calculation 2 5 3 3 4 2" xfId="17599"/>
    <cellStyle name="Calculation 2 5 3 3 4 3" xfId="17600"/>
    <cellStyle name="Calculation 2 5 3 3 4 4" xfId="17601"/>
    <cellStyle name="Calculation 2 5 3 3 4 5" xfId="17602"/>
    <cellStyle name="Calculation 2 5 3 3 4 6" xfId="17603"/>
    <cellStyle name="Calculation 2 5 3 3 4 7" xfId="17604"/>
    <cellStyle name="Calculation 2 5 3 3 4 8" xfId="17605"/>
    <cellStyle name="Calculation 2 5 3 3 4 9" xfId="17606"/>
    <cellStyle name="Calculation 2 5 3 3 5" xfId="17607"/>
    <cellStyle name="Calculation 2 5 3 3 5 2" xfId="17608"/>
    <cellStyle name="Calculation 2 5 3 3 5 3" xfId="17609"/>
    <cellStyle name="Calculation 2 5 3 3 5 4" xfId="17610"/>
    <cellStyle name="Calculation 2 5 3 3 5 5" xfId="17611"/>
    <cellStyle name="Calculation 2 5 3 3 5 6" xfId="17612"/>
    <cellStyle name="Calculation 2 5 3 3 5 7" xfId="17613"/>
    <cellStyle name="Calculation 2 5 3 3 5 8" xfId="17614"/>
    <cellStyle name="Calculation 2 5 3 3 6" xfId="17615"/>
    <cellStyle name="Calculation 2 5 3 3 6 2" xfId="17616"/>
    <cellStyle name="Calculation 2 5 3 3 6 3" xfId="17617"/>
    <cellStyle name="Calculation 2 5 3 3 6 4" xfId="17618"/>
    <cellStyle name="Calculation 2 5 3 3 6 5" xfId="17619"/>
    <cellStyle name="Calculation 2 5 3 3 6 6" xfId="17620"/>
    <cellStyle name="Calculation 2 5 3 3 6 7" xfId="17621"/>
    <cellStyle name="Calculation 2 5 3 3 6 8" xfId="17622"/>
    <cellStyle name="Calculation 2 5 3 3 7" xfId="17623"/>
    <cellStyle name="Calculation 2 5 3 3 7 2" xfId="17624"/>
    <cellStyle name="Calculation 2 5 3 3 7 3" xfId="17625"/>
    <cellStyle name="Calculation 2 5 3 3 7 4" xfId="17626"/>
    <cellStyle name="Calculation 2 5 3 3 7 5" xfId="17627"/>
    <cellStyle name="Calculation 2 5 3 3 7 6" xfId="17628"/>
    <cellStyle name="Calculation 2 5 3 3 7 7" xfId="17629"/>
    <cellStyle name="Calculation 2 5 3 3 7 8" xfId="17630"/>
    <cellStyle name="Calculation 2 5 3 3 8" xfId="17631"/>
    <cellStyle name="Calculation 2 5 3 3 9" xfId="17632"/>
    <cellStyle name="Calculation 2 5 3 4" xfId="17633"/>
    <cellStyle name="Calculation 2 5 3 4 10" xfId="17634"/>
    <cellStyle name="Calculation 2 5 3 4 11" xfId="17635"/>
    <cellStyle name="Calculation 2 5 3 4 12" xfId="17636"/>
    <cellStyle name="Calculation 2 5 3 4 13" xfId="17637"/>
    <cellStyle name="Calculation 2 5 3 4 2" xfId="17638"/>
    <cellStyle name="Calculation 2 5 3 4 2 10" xfId="17639"/>
    <cellStyle name="Calculation 2 5 3 4 2 2" xfId="17640"/>
    <cellStyle name="Calculation 2 5 3 4 2 2 2" xfId="17641"/>
    <cellStyle name="Calculation 2 5 3 4 2 2 3" xfId="17642"/>
    <cellStyle name="Calculation 2 5 3 4 2 2 4" xfId="17643"/>
    <cellStyle name="Calculation 2 5 3 4 2 2 5" xfId="17644"/>
    <cellStyle name="Calculation 2 5 3 4 2 2 6" xfId="17645"/>
    <cellStyle name="Calculation 2 5 3 4 2 2 7" xfId="17646"/>
    <cellStyle name="Calculation 2 5 3 4 2 2 8" xfId="17647"/>
    <cellStyle name="Calculation 2 5 3 4 2 2 9" xfId="17648"/>
    <cellStyle name="Calculation 2 5 3 4 2 3" xfId="17649"/>
    <cellStyle name="Calculation 2 5 3 4 2 4" xfId="17650"/>
    <cellStyle name="Calculation 2 5 3 4 2 5" xfId="17651"/>
    <cellStyle name="Calculation 2 5 3 4 2 6" xfId="17652"/>
    <cellStyle name="Calculation 2 5 3 4 2 7" xfId="17653"/>
    <cellStyle name="Calculation 2 5 3 4 2 8" xfId="17654"/>
    <cellStyle name="Calculation 2 5 3 4 2 9" xfId="17655"/>
    <cellStyle name="Calculation 2 5 3 4 3" xfId="17656"/>
    <cellStyle name="Calculation 2 5 3 4 3 2" xfId="17657"/>
    <cellStyle name="Calculation 2 5 3 4 3 3" xfId="17658"/>
    <cellStyle name="Calculation 2 5 3 4 3 4" xfId="17659"/>
    <cellStyle name="Calculation 2 5 3 4 3 5" xfId="17660"/>
    <cellStyle name="Calculation 2 5 3 4 3 6" xfId="17661"/>
    <cellStyle name="Calculation 2 5 3 4 3 7" xfId="17662"/>
    <cellStyle name="Calculation 2 5 3 4 3 8" xfId="17663"/>
    <cellStyle name="Calculation 2 5 3 4 4" xfId="17664"/>
    <cellStyle name="Calculation 2 5 3 4 4 2" xfId="17665"/>
    <cellStyle name="Calculation 2 5 3 4 4 3" xfId="17666"/>
    <cellStyle name="Calculation 2 5 3 4 4 4" xfId="17667"/>
    <cellStyle name="Calculation 2 5 3 4 4 5" xfId="17668"/>
    <cellStyle name="Calculation 2 5 3 4 4 6" xfId="17669"/>
    <cellStyle name="Calculation 2 5 3 4 4 7" xfId="17670"/>
    <cellStyle name="Calculation 2 5 3 4 4 8" xfId="17671"/>
    <cellStyle name="Calculation 2 5 3 4 4 9" xfId="17672"/>
    <cellStyle name="Calculation 2 5 3 4 5" xfId="17673"/>
    <cellStyle name="Calculation 2 5 3 4 6" xfId="17674"/>
    <cellStyle name="Calculation 2 5 3 4 7" xfId="17675"/>
    <cellStyle name="Calculation 2 5 3 4 8" xfId="17676"/>
    <cellStyle name="Calculation 2 5 3 4 9" xfId="17677"/>
    <cellStyle name="Calculation 2 5 3 5" xfId="17678"/>
    <cellStyle name="Calculation 2 5 3 5 10" xfId="17679"/>
    <cellStyle name="Calculation 2 5 3 5 11" xfId="17680"/>
    <cellStyle name="Calculation 2 5 3 5 12" xfId="17681"/>
    <cellStyle name="Calculation 2 5 3 5 13" xfId="17682"/>
    <cellStyle name="Calculation 2 5 3 5 2" xfId="17683"/>
    <cellStyle name="Calculation 2 5 3 5 2 10" xfId="17684"/>
    <cellStyle name="Calculation 2 5 3 5 2 2" xfId="17685"/>
    <cellStyle name="Calculation 2 5 3 5 2 2 2" xfId="17686"/>
    <cellStyle name="Calculation 2 5 3 5 2 2 3" xfId="17687"/>
    <cellStyle name="Calculation 2 5 3 5 2 2 4" xfId="17688"/>
    <cellStyle name="Calculation 2 5 3 5 2 2 5" xfId="17689"/>
    <cellStyle name="Calculation 2 5 3 5 2 2 6" xfId="17690"/>
    <cellStyle name="Calculation 2 5 3 5 2 2 7" xfId="17691"/>
    <cellStyle name="Calculation 2 5 3 5 2 2 8" xfId="17692"/>
    <cellStyle name="Calculation 2 5 3 5 2 2 9" xfId="17693"/>
    <cellStyle name="Calculation 2 5 3 5 2 3" xfId="17694"/>
    <cellStyle name="Calculation 2 5 3 5 2 4" xfId="17695"/>
    <cellStyle name="Calculation 2 5 3 5 2 5" xfId="17696"/>
    <cellStyle name="Calculation 2 5 3 5 2 6" xfId="17697"/>
    <cellStyle name="Calculation 2 5 3 5 2 7" xfId="17698"/>
    <cellStyle name="Calculation 2 5 3 5 2 8" xfId="17699"/>
    <cellStyle name="Calculation 2 5 3 5 2 9" xfId="17700"/>
    <cellStyle name="Calculation 2 5 3 5 3" xfId="17701"/>
    <cellStyle name="Calculation 2 5 3 5 3 2" xfId="17702"/>
    <cellStyle name="Calculation 2 5 3 5 3 3" xfId="17703"/>
    <cellStyle name="Calculation 2 5 3 5 3 4" xfId="17704"/>
    <cellStyle name="Calculation 2 5 3 5 3 5" xfId="17705"/>
    <cellStyle name="Calculation 2 5 3 5 3 6" xfId="17706"/>
    <cellStyle name="Calculation 2 5 3 5 3 7" xfId="17707"/>
    <cellStyle name="Calculation 2 5 3 5 3 8" xfId="17708"/>
    <cellStyle name="Calculation 2 5 3 5 4" xfId="17709"/>
    <cellStyle name="Calculation 2 5 3 5 4 2" xfId="17710"/>
    <cellStyle name="Calculation 2 5 3 5 4 3" xfId="17711"/>
    <cellStyle name="Calculation 2 5 3 5 4 4" xfId="17712"/>
    <cellStyle name="Calculation 2 5 3 5 4 5" xfId="17713"/>
    <cellStyle name="Calculation 2 5 3 5 4 6" xfId="17714"/>
    <cellStyle name="Calculation 2 5 3 5 4 7" xfId="17715"/>
    <cellStyle name="Calculation 2 5 3 5 4 8" xfId="17716"/>
    <cellStyle name="Calculation 2 5 3 5 4 9" xfId="17717"/>
    <cellStyle name="Calculation 2 5 3 5 5" xfId="17718"/>
    <cellStyle name="Calculation 2 5 3 5 6" xfId="17719"/>
    <cellStyle name="Calculation 2 5 3 5 7" xfId="17720"/>
    <cellStyle name="Calculation 2 5 3 5 8" xfId="17721"/>
    <cellStyle name="Calculation 2 5 3 5 9" xfId="17722"/>
    <cellStyle name="Calculation 2 5 3 6" xfId="17723"/>
    <cellStyle name="Calculation 2 5 3 6 10" xfId="17724"/>
    <cellStyle name="Calculation 2 5 3 6 2" xfId="17725"/>
    <cellStyle name="Calculation 2 5 3 6 2 2" xfId="17726"/>
    <cellStyle name="Calculation 2 5 3 6 2 3" xfId="17727"/>
    <cellStyle name="Calculation 2 5 3 6 2 4" xfId="17728"/>
    <cellStyle name="Calculation 2 5 3 6 2 5" xfId="17729"/>
    <cellStyle name="Calculation 2 5 3 6 2 6" xfId="17730"/>
    <cellStyle name="Calculation 2 5 3 6 2 7" xfId="17731"/>
    <cellStyle name="Calculation 2 5 3 6 2 8" xfId="17732"/>
    <cellStyle name="Calculation 2 5 3 6 2 9" xfId="17733"/>
    <cellStyle name="Calculation 2 5 3 6 3" xfId="17734"/>
    <cellStyle name="Calculation 2 5 3 6 4" xfId="17735"/>
    <cellStyle name="Calculation 2 5 3 6 5" xfId="17736"/>
    <cellStyle name="Calculation 2 5 3 6 6" xfId="17737"/>
    <cellStyle name="Calculation 2 5 3 6 7" xfId="17738"/>
    <cellStyle name="Calculation 2 5 3 6 8" xfId="17739"/>
    <cellStyle name="Calculation 2 5 3 6 9" xfId="17740"/>
    <cellStyle name="Calculation 2 5 3 7" xfId="17741"/>
    <cellStyle name="Calculation 2 5 3 7 2" xfId="17742"/>
    <cellStyle name="Calculation 2 5 3 7 3" xfId="17743"/>
    <cellStyle name="Calculation 2 5 3 7 4" xfId="17744"/>
    <cellStyle name="Calculation 2 5 3 7 5" xfId="17745"/>
    <cellStyle name="Calculation 2 5 3 7 6" xfId="17746"/>
    <cellStyle name="Calculation 2 5 3 7 7" xfId="17747"/>
    <cellStyle name="Calculation 2 5 3 7 8" xfId="17748"/>
    <cellStyle name="Calculation 2 5 3 8" xfId="17749"/>
    <cellStyle name="Calculation 2 5 3 8 2" xfId="17750"/>
    <cellStyle name="Calculation 2 5 3 8 3" xfId="17751"/>
    <cellStyle name="Calculation 2 5 3 8 4" xfId="17752"/>
    <cellStyle name="Calculation 2 5 3 8 5" xfId="17753"/>
    <cellStyle name="Calculation 2 5 3 8 6" xfId="17754"/>
    <cellStyle name="Calculation 2 5 3 8 7" xfId="17755"/>
    <cellStyle name="Calculation 2 5 3 8 8" xfId="17756"/>
    <cellStyle name="Calculation 2 5 3 8 9" xfId="17757"/>
    <cellStyle name="Calculation 2 5 3 9" xfId="17758"/>
    <cellStyle name="Calculation 2 5 3 9 2" xfId="17759"/>
    <cellStyle name="Calculation 2 5 3 9 3" xfId="17760"/>
    <cellStyle name="Calculation 2 5 3 9 4" xfId="17761"/>
    <cellStyle name="Calculation 2 5 3 9 5" xfId="17762"/>
    <cellStyle name="Calculation 2 5 3 9 6" xfId="17763"/>
    <cellStyle name="Calculation 2 5 3 9 7" xfId="17764"/>
    <cellStyle name="Calculation 2 5 3 9 8" xfId="17765"/>
    <cellStyle name="Calculation 2 5 4" xfId="17766"/>
    <cellStyle name="Calculation 2 5 4 10" xfId="17767"/>
    <cellStyle name="Calculation 2 5 4 11" xfId="17768"/>
    <cellStyle name="Calculation 2 5 4 12" xfId="17769"/>
    <cellStyle name="Calculation 2 5 4 13" xfId="17770"/>
    <cellStyle name="Calculation 2 5 4 14" xfId="17771"/>
    <cellStyle name="Calculation 2 5 4 15" xfId="17772"/>
    <cellStyle name="Calculation 2 5 4 16" xfId="17773"/>
    <cellStyle name="Calculation 2 5 4 17" xfId="17774"/>
    <cellStyle name="Calculation 2 5 4 18" xfId="17775"/>
    <cellStyle name="Calculation 2 5 4 19" xfId="17776"/>
    <cellStyle name="Calculation 2 5 4 2" xfId="17777"/>
    <cellStyle name="Calculation 2 5 4 2 2" xfId="17778"/>
    <cellStyle name="Calculation 2 5 4 2 3" xfId="17779"/>
    <cellStyle name="Calculation 2 5 4 2 4" xfId="17780"/>
    <cellStyle name="Calculation 2 5 4 2 5" xfId="17781"/>
    <cellStyle name="Calculation 2 5 4 2 6" xfId="17782"/>
    <cellStyle name="Calculation 2 5 4 2 7" xfId="17783"/>
    <cellStyle name="Calculation 2 5 4 2 8" xfId="17784"/>
    <cellStyle name="Calculation 2 5 4 2 9" xfId="17785"/>
    <cellStyle name="Calculation 2 5 4 20" xfId="17786"/>
    <cellStyle name="Calculation 2 5 4 21" xfId="17787"/>
    <cellStyle name="Calculation 2 5 4 22" xfId="17788"/>
    <cellStyle name="Calculation 2 5 4 23" xfId="17789"/>
    <cellStyle name="Calculation 2 5 4 24" xfId="17790"/>
    <cellStyle name="Calculation 2 5 4 3" xfId="17791"/>
    <cellStyle name="Calculation 2 5 4 3 2" xfId="17792"/>
    <cellStyle name="Calculation 2 5 4 3 3" xfId="17793"/>
    <cellStyle name="Calculation 2 5 4 3 4" xfId="17794"/>
    <cellStyle name="Calculation 2 5 4 3 5" xfId="17795"/>
    <cellStyle name="Calculation 2 5 4 3 6" xfId="17796"/>
    <cellStyle name="Calculation 2 5 4 3 7" xfId="17797"/>
    <cellStyle name="Calculation 2 5 4 3 8" xfId="17798"/>
    <cellStyle name="Calculation 2 5 4 3 9" xfId="17799"/>
    <cellStyle name="Calculation 2 5 4 4" xfId="17800"/>
    <cellStyle name="Calculation 2 5 4 4 2" xfId="17801"/>
    <cellStyle name="Calculation 2 5 4 4 3" xfId="17802"/>
    <cellStyle name="Calculation 2 5 4 4 4" xfId="17803"/>
    <cellStyle name="Calculation 2 5 4 4 5" xfId="17804"/>
    <cellStyle name="Calculation 2 5 4 4 6" xfId="17805"/>
    <cellStyle name="Calculation 2 5 4 4 7" xfId="17806"/>
    <cellStyle name="Calculation 2 5 4 4 8" xfId="17807"/>
    <cellStyle name="Calculation 2 5 4 4 9" xfId="17808"/>
    <cellStyle name="Calculation 2 5 4 5" xfId="17809"/>
    <cellStyle name="Calculation 2 5 4 5 2" xfId="17810"/>
    <cellStyle name="Calculation 2 5 4 5 3" xfId="17811"/>
    <cellStyle name="Calculation 2 5 4 5 4" xfId="17812"/>
    <cellStyle name="Calculation 2 5 4 5 5" xfId="17813"/>
    <cellStyle name="Calculation 2 5 4 5 6" xfId="17814"/>
    <cellStyle name="Calculation 2 5 4 5 7" xfId="17815"/>
    <cellStyle name="Calculation 2 5 4 5 8" xfId="17816"/>
    <cellStyle name="Calculation 2 5 4 6" xfId="17817"/>
    <cellStyle name="Calculation 2 5 4 6 2" xfId="17818"/>
    <cellStyle name="Calculation 2 5 4 6 3" xfId="17819"/>
    <cellStyle name="Calculation 2 5 4 6 4" xfId="17820"/>
    <cellStyle name="Calculation 2 5 4 6 5" xfId="17821"/>
    <cellStyle name="Calculation 2 5 4 6 6" xfId="17822"/>
    <cellStyle name="Calculation 2 5 4 6 7" xfId="17823"/>
    <cellStyle name="Calculation 2 5 4 6 8" xfId="17824"/>
    <cellStyle name="Calculation 2 5 4 7" xfId="17825"/>
    <cellStyle name="Calculation 2 5 4 7 2" xfId="17826"/>
    <cellStyle name="Calculation 2 5 4 7 3" xfId="17827"/>
    <cellStyle name="Calculation 2 5 4 7 4" xfId="17828"/>
    <cellStyle name="Calculation 2 5 4 7 5" xfId="17829"/>
    <cellStyle name="Calculation 2 5 4 7 6" xfId="17830"/>
    <cellStyle name="Calculation 2 5 4 7 7" xfId="17831"/>
    <cellStyle name="Calculation 2 5 4 7 8" xfId="17832"/>
    <cellStyle name="Calculation 2 5 4 8" xfId="17833"/>
    <cellStyle name="Calculation 2 5 4 9" xfId="17834"/>
    <cellStyle name="Calculation 2 5 5" xfId="17835"/>
    <cellStyle name="Calculation 2 5 5 10" xfId="17836"/>
    <cellStyle name="Calculation 2 5 5 11" xfId="17837"/>
    <cellStyle name="Calculation 2 5 5 12" xfId="17838"/>
    <cellStyle name="Calculation 2 5 5 13" xfId="17839"/>
    <cellStyle name="Calculation 2 5 5 14" xfId="17840"/>
    <cellStyle name="Calculation 2 5 5 15" xfId="17841"/>
    <cellStyle name="Calculation 2 5 5 16" xfId="17842"/>
    <cellStyle name="Calculation 2 5 5 17" xfId="17843"/>
    <cellStyle name="Calculation 2 5 5 18" xfId="17844"/>
    <cellStyle name="Calculation 2 5 5 2" xfId="17845"/>
    <cellStyle name="Calculation 2 5 5 2 10" xfId="17846"/>
    <cellStyle name="Calculation 2 5 5 2 2" xfId="17847"/>
    <cellStyle name="Calculation 2 5 5 2 2 2" xfId="17848"/>
    <cellStyle name="Calculation 2 5 5 2 2 3" xfId="17849"/>
    <cellStyle name="Calculation 2 5 5 2 2 4" xfId="17850"/>
    <cellStyle name="Calculation 2 5 5 2 2 5" xfId="17851"/>
    <cellStyle name="Calculation 2 5 5 2 2 6" xfId="17852"/>
    <cellStyle name="Calculation 2 5 5 2 2 7" xfId="17853"/>
    <cellStyle name="Calculation 2 5 5 2 2 8" xfId="17854"/>
    <cellStyle name="Calculation 2 5 5 2 2 9" xfId="17855"/>
    <cellStyle name="Calculation 2 5 5 2 3" xfId="17856"/>
    <cellStyle name="Calculation 2 5 5 2 4" xfId="17857"/>
    <cellStyle name="Calculation 2 5 5 2 5" xfId="17858"/>
    <cellStyle name="Calculation 2 5 5 2 6" xfId="17859"/>
    <cellStyle name="Calculation 2 5 5 2 7" xfId="17860"/>
    <cellStyle name="Calculation 2 5 5 2 8" xfId="17861"/>
    <cellStyle name="Calculation 2 5 5 2 9" xfId="17862"/>
    <cellStyle name="Calculation 2 5 5 3" xfId="17863"/>
    <cellStyle name="Calculation 2 5 5 3 2" xfId="17864"/>
    <cellStyle name="Calculation 2 5 5 3 3" xfId="17865"/>
    <cellStyle name="Calculation 2 5 5 3 4" xfId="17866"/>
    <cellStyle name="Calculation 2 5 5 3 5" xfId="17867"/>
    <cellStyle name="Calculation 2 5 5 3 6" xfId="17868"/>
    <cellStyle name="Calculation 2 5 5 3 7" xfId="17869"/>
    <cellStyle name="Calculation 2 5 5 3 8" xfId="17870"/>
    <cellStyle name="Calculation 2 5 5 4" xfId="17871"/>
    <cellStyle name="Calculation 2 5 5 4 2" xfId="17872"/>
    <cellStyle name="Calculation 2 5 5 4 3" xfId="17873"/>
    <cellStyle name="Calculation 2 5 5 4 4" xfId="17874"/>
    <cellStyle name="Calculation 2 5 5 4 5" xfId="17875"/>
    <cellStyle name="Calculation 2 5 5 4 6" xfId="17876"/>
    <cellStyle name="Calculation 2 5 5 4 7" xfId="17877"/>
    <cellStyle name="Calculation 2 5 5 4 8" xfId="17878"/>
    <cellStyle name="Calculation 2 5 5 4 9" xfId="17879"/>
    <cellStyle name="Calculation 2 5 5 5" xfId="17880"/>
    <cellStyle name="Calculation 2 5 5 6" xfId="17881"/>
    <cellStyle name="Calculation 2 5 5 7" xfId="17882"/>
    <cellStyle name="Calculation 2 5 5 8" xfId="17883"/>
    <cellStyle name="Calculation 2 5 5 9" xfId="17884"/>
    <cellStyle name="Calculation 2 5 6" xfId="17885"/>
    <cellStyle name="Calculation 2 5 6 10" xfId="17886"/>
    <cellStyle name="Calculation 2 5 6 11" xfId="17887"/>
    <cellStyle name="Calculation 2 5 6 12" xfId="17888"/>
    <cellStyle name="Calculation 2 5 6 13" xfId="17889"/>
    <cellStyle name="Calculation 2 5 6 14" xfId="17890"/>
    <cellStyle name="Calculation 2 5 6 15" xfId="17891"/>
    <cellStyle name="Calculation 2 5 6 16" xfId="17892"/>
    <cellStyle name="Calculation 2 5 6 17" xfId="17893"/>
    <cellStyle name="Calculation 2 5 6 18" xfId="17894"/>
    <cellStyle name="Calculation 2 5 6 2" xfId="17895"/>
    <cellStyle name="Calculation 2 5 6 2 10" xfId="17896"/>
    <cellStyle name="Calculation 2 5 6 2 2" xfId="17897"/>
    <cellStyle name="Calculation 2 5 6 2 2 2" xfId="17898"/>
    <cellStyle name="Calculation 2 5 6 2 2 3" xfId="17899"/>
    <cellStyle name="Calculation 2 5 6 2 2 4" xfId="17900"/>
    <cellStyle name="Calculation 2 5 6 2 2 5" xfId="17901"/>
    <cellStyle name="Calculation 2 5 6 2 2 6" xfId="17902"/>
    <cellStyle name="Calculation 2 5 6 2 2 7" xfId="17903"/>
    <cellStyle name="Calculation 2 5 6 2 2 8" xfId="17904"/>
    <cellStyle name="Calculation 2 5 6 2 2 9" xfId="17905"/>
    <cellStyle name="Calculation 2 5 6 2 3" xfId="17906"/>
    <cellStyle name="Calculation 2 5 6 2 4" xfId="17907"/>
    <cellStyle name="Calculation 2 5 6 2 5" xfId="17908"/>
    <cellStyle name="Calculation 2 5 6 2 6" xfId="17909"/>
    <cellStyle name="Calculation 2 5 6 2 7" xfId="17910"/>
    <cellStyle name="Calculation 2 5 6 2 8" xfId="17911"/>
    <cellStyle name="Calculation 2 5 6 2 9" xfId="17912"/>
    <cellStyle name="Calculation 2 5 6 3" xfId="17913"/>
    <cellStyle name="Calculation 2 5 6 3 2" xfId="17914"/>
    <cellStyle name="Calculation 2 5 6 3 3" xfId="17915"/>
    <cellStyle name="Calculation 2 5 6 3 4" xfId="17916"/>
    <cellStyle name="Calculation 2 5 6 3 5" xfId="17917"/>
    <cellStyle name="Calculation 2 5 6 3 6" xfId="17918"/>
    <cellStyle name="Calculation 2 5 6 3 7" xfId="17919"/>
    <cellStyle name="Calculation 2 5 6 3 8" xfId="17920"/>
    <cellStyle name="Calculation 2 5 6 4" xfId="17921"/>
    <cellStyle name="Calculation 2 5 6 4 2" xfId="17922"/>
    <cellStyle name="Calculation 2 5 6 4 3" xfId="17923"/>
    <cellStyle name="Calculation 2 5 6 4 4" xfId="17924"/>
    <cellStyle name="Calculation 2 5 6 4 5" xfId="17925"/>
    <cellStyle name="Calculation 2 5 6 4 6" xfId="17926"/>
    <cellStyle name="Calculation 2 5 6 4 7" xfId="17927"/>
    <cellStyle name="Calculation 2 5 6 4 8" xfId="17928"/>
    <cellStyle name="Calculation 2 5 6 4 9" xfId="17929"/>
    <cellStyle name="Calculation 2 5 6 5" xfId="17930"/>
    <cellStyle name="Calculation 2 5 6 6" xfId="17931"/>
    <cellStyle name="Calculation 2 5 6 7" xfId="17932"/>
    <cellStyle name="Calculation 2 5 6 8" xfId="17933"/>
    <cellStyle name="Calculation 2 5 6 9" xfId="17934"/>
    <cellStyle name="Calculation 2 5 7" xfId="17935"/>
    <cellStyle name="Calculation 2 5 7 10" xfId="17936"/>
    <cellStyle name="Calculation 2 5 7 11" xfId="17937"/>
    <cellStyle name="Calculation 2 5 7 12" xfId="17938"/>
    <cellStyle name="Calculation 2 5 7 13" xfId="17939"/>
    <cellStyle name="Calculation 2 5 7 14" xfId="17940"/>
    <cellStyle name="Calculation 2 5 7 15" xfId="17941"/>
    <cellStyle name="Calculation 2 5 7 16" xfId="17942"/>
    <cellStyle name="Calculation 2 5 7 17" xfId="17943"/>
    <cellStyle name="Calculation 2 5 7 18" xfId="17944"/>
    <cellStyle name="Calculation 2 5 7 2" xfId="17945"/>
    <cellStyle name="Calculation 2 5 7 3" xfId="17946"/>
    <cellStyle name="Calculation 2 5 7 4" xfId="17947"/>
    <cellStyle name="Calculation 2 5 7 5" xfId="17948"/>
    <cellStyle name="Calculation 2 5 7 6" xfId="17949"/>
    <cellStyle name="Calculation 2 5 7 7" xfId="17950"/>
    <cellStyle name="Calculation 2 5 7 8" xfId="17951"/>
    <cellStyle name="Calculation 2 5 7 9" xfId="17952"/>
    <cellStyle name="Calculation 2 5 8" xfId="17953"/>
    <cellStyle name="Calculation 2 5 8 2" xfId="17954"/>
    <cellStyle name="Calculation 2 5 8 3" xfId="17955"/>
    <cellStyle name="Calculation 2 5 8 4" xfId="17956"/>
    <cellStyle name="Calculation 2 5 8 5" xfId="17957"/>
    <cellStyle name="Calculation 2 5 8 6" xfId="17958"/>
    <cellStyle name="Calculation 2 5 8 7" xfId="17959"/>
    <cellStyle name="Calculation 2 5 8 8" xfId="17960"/>
    <cellStyle name="Calculation 2 5 8 9" xfId="17961"/>
    <cellStyle name="Calculation 2 5 9" xfId="17962"/>
    <cellStyle name="Calculation 2 5 9 2" xfId="17963"/>
    <cellStyle name="Calculation 2 5 9 3" xfId="17964"/>
    <cellStyle name="Calculation 2 5 9 4" xfId="17965"/>
    <cellStyle name="Calculation 2 5 9 5" xfId="17966"/>
    <cellStyle name="Calculation 2 5 9 6" xfId="17967"/>
    <cellStyle name="Calculation 2 5 9 7" xfId="17968"/>
    <cellStyle name="Calculation 2 5 9 8" xfId="17969"/>
    <cellStyle name="Calculation 2 5 9 9" xfId="17970"/>
    <cellStyle name="Calculation 2 6" xfId="1402"/>
    <cellStyle name="Calculation 2 6 10" xfId="17971"/>
    <cellStyle name="Calculation 2 6 11" xfId="17972"/>
    <cellStyle name="Calculation 2 6 12" xfId="17973"/>
    <cellStyle name="Calculation 2 6 13" xfId="17974"/>
    <cellStyle name="Calculation 2 6 14" xfId="17975"/>
    <cellStyle name="Calculation 2 6 15" xfId="17976"/>
    <cellStyle name="Calculation 2 6 16" xfId="17977"/>
    <cellStyle name="Calculation 2 6 17" xfId="17978"/>
    <cellStyle name="Calculation 2 6 18" xfId="17979"/>
    <cellStyle name="Calculation 2 6 19" xfId="17980"/>
    <cellStyle name="Calculation 2 6 2" xfId="17981"/>
    <cellStyle name="Calculation 2 6 2 10" xfId="17982"/>
    <cellStyle name="Calculation 2 6 2 11" xfId="17983"/>
    <cellStyle name="Calculation 2 6 2 12" xfId="17984"/>
    <cellStyle name="Calculation 2 6 2 13" xfId="17985"/>
    <cellStyle name="Calculation 2 6 2 14" xfId="17986"/>
    <cellStyle name="Calculation 2 6 2 15" xfId="17987"/>
    <cellStyle name="Calculation 2 6 2 16" xfId="17988"/>
    <cellStyle name="Calculation 2 6 2 17" xfId="17989"/>
    <cellStyle name="Calculation 2 6 2 18" xfId="17990"/>
    <cellStyle name="Calculation 2 6 2 19" xfId="17991"/>
    <cellStyle name="Calculation 2 6 2 2" xfId="17992"/>
    <cellStyle name="Calculation 2 6 2 2 10" xfId="17993"/>
    <cellStyle name="Calculation 2 6 2 2 11" xfId="17994"/>
    <cellStyle name="Calculation 2 6 2 2 12" xfId="17995"/>
    <cellStyle name="Calculation 2 6 2 2 13" xfId="17996"/>
    <cellStyle name="Calculation 2 6 2 2 14" xfId="17997"/>
    <cellStyle name="Calculation 2 6 2 2 15" xfId="17998"/>
    <cellStyle name="Calculation 2 6 2 2 2" xfId="17999"/>
    <cellStyle name="Calculation 2 6 2 2 2 2" xfId="18000"/>
    <cellStyle name="Calculation 2 6 2 2 2 3" xfId="18001"/>
    <cellStyle name="Calculation 2 6 2 2 2 4" xfId="18002"/>
    <cellStyle name="Calculation 2 6 2 2 2 5" xfId="18003"/>
    <cellStyle name="Calculation 2 6 2 2 2 6" xfId="18004"/>
    <cellStyle name="Calculation 2 6 2 2 2 7" xfId="18005"/>
    <cellStyle name="Calculation 2 6 2 2 2 8" xfId="18006"/>
    <cellStyle name="Calculation 2 6 2 2 2 9" xfId="18007"/>
    <cellStyle name="Calculation 2 6 2 2 3" xfId="18008"/>
    <cellStyle name="Calculation 2 6 2 2 3 2" xfId="18009"/>
    <cellStyle name="Calculation 2 6 2 2 3 3" xfId="18010"/>
    <cellStyle name="Calculation 2 6 2 2 3 4" xfId="18011"/>
    <cellStyle name="Calculation 2 6 2 2 3 5" xfId="18012"/>
    <cellStyle name="Calculation 2 6 2 2 3 6" xfId="18013"/>
    <cellStyle name="Calculation 2 6 2 2 3 7" xfId="18014"/>
    <cellStyle name="Calculation 2 6 2 2 3 8" xfId="18015"/>
    <cellStyle name="Calculation 2 6 2 2 4" xfId="18016"/>
    <cellStyle name="Calculation 2 6 2 2 4 2" xfId="18017"/>
    <cellStyle name="Calculation 2 6 2 2 4 3" xfId="18018"/>
    <cellStyle name="Calculation 2 6 2 2 4 4" xfId="18019"/>
    <cellStyle name="Calculation 2 6 2 2 4 5" xfId="18020"/>
    <cellStyle name="Calculation 2 6 2 2 4 6" xfId="18021"/>
    <cellStyle name="Calculation 2 6 2 2 4 7" xfId="18022"/>
    <cellStyle name="Calculation 2 6 2 2 4 8" xfId="18023"/>
    <cellStyle name="Calculation 2 6 2 2 5" xfId="18024"/>
    <cellStyle name="Calculation 2 6 2 2 5 2" xfId="18025"/>
    <cellStyle name="Calculation 2 6 2 2 5 3" xfId="18026"/>
    <cellStyle name="Calculation 2 6 2 2 5 4" xfId="18027"/>
    <cellStyle name="Calculation 2 6 2 2 5 5" xfId="18028"/>
    <cellStyle name="Calculation 2 6 2 2 5 6" xfId="18029"/>
    <cellStyle name="Calculation 2 6 2 2 5 7" xfId="18030"/>
    <cellStyle name="Calculation 2 6 2 2 5 8" xfId="18031"/>
    <cellStyle name="Calculation 2 6 2 2 6" xfId="18032"/>
    <cellStyle name="Calculation 2 6 2 2 6 2" xfId="18033"/>
    <cellStyle name="Calculation 2 6 2 2 6 3" xfId="18034"/>
    <cellStyle name="Calculation 2 6 2 2 6 4" xfId="18035"/>
    <cellStyle name="Calculation 2 6 2 2 6 5" xfId="18036"/>
    <cellStyle name="Calculation 2 6 2 2 6 6" xfId="18037"/>
    <cellStyle name="Calculation 2 6 2 2 6 7" xfId="18038"/>
    <cellStyle name="Calculation 2 6 2 2 6 8" xfId="18039"/>
    <cellStyle name="Calculation 2 6 2 2 7" xfId="18040"/>
    <cellStyle name="Calculation 2 6 2 2 7 2" xfId="18041"/>
    <cellStyle name="Calculation 2 6 2 2 7 3" xfId="18042"/>
    <cellStyle name="Calculation 2 6 2 2 7 4" xfId="18043"/>
    <cellStyle name="Calculation 2 6 2 2 7 5" xfId="18044"/>
    <cellStyle name="Calculation 2 6 2 2 7 6" xfId="18045"/>
    <cellStyle name="Calculation 2 6 2 2 7 7" xfId="18046"/>
    <cellStyle name="Calculation 2 6 2 2 7 8" xfId="18047"/>
    <cellStyle name="Calculation 2 6 2 2 8" xfId="18048"/>
    <cellStyle name="Calculation 2 6 2 2 9" xfId="18049"/>
    <cellStyle name="Calculation 2 6 2 20" xfId="18050"/>
    <cellStyle name="Calculation 2 6 2 21" xfId="18051"/>
    <cellStyle name="Calculation 2 6 2 22" xfId="18052"/>
    <cellStyle name="Calculation 2 6 2 23" xfId="18053"/>
    <cellStyle name="Calculation 2 6 2 24" xfId="18054"/>
    <cellStyle name="Calculation 2 6 2 25" xfId="18055"/>
    <cellStyle name="Calculation 2 6 2 26" xfId="18056"/>
    <cellStyle name="Calculation 2 6 2 27" xfId="18057"/>
    <cellStyle name="Calculation 2 6 2 3" xfId="18058"/>
    <cellStyle name="Calculation 2 6 2 3 10" xfId="18059"/>
    <cellStyle name="Calculation 2 6 2 3 11" xfId="18060"/>
    <cellStyle name="Calculation 2 6 2 3 12" xfId="18061"/>
    <cellStyle name="Calculation 2 6 2 3 13" xfId="18062"/>
    <cellStyle name="Calculation 2 6 2 3 14" xfId="18063"/>
    <cellStyle name="Calculation 2 6 2 3 15" xfId="18064"/>
    <cellStyle name="Calculation 2 6 2 3 2" xfId="18065"/>
    <cellStyle name="Calculation 2 6 2 3 2 2" xfId="18066"/>
    <cellStyle name="Calculation 2 6 2 3 2 3" xfId="18067"/>
    <cellStyle name="Calculation 2 6 2 3 2 4" xfId="18068"/>
    <cellStyle name="Calculation 2 6 2 3 2 5" xfId="18069"/>
    <cellStyle name="Calculation 2 6 2 3 2 6" xfId="18070"/>
    <cellStyle name="Calculation 2 6 2 3 2 7" xfId="18071"/>
    <cellStyle name="Calculation 2 6 2 3 2 8" xfId="18072"/>
    <cellStyle name="Calculation 2 6 2 3 3" xfId="18073"/>
    <cellStyle name="Calculation 2 6 2 3 3 2" xfId="18074"/>
    <cellStyle name="Calculation 2 6 2 3 3 3" xfId="18075"/>
    <cellStyle name="Calculation 2 6 2 3 3 4" xfId="18076"/>
    <cellStyle name="Calculation 2 6 2 3 3 5" xfId="18077"/>
    <cellStyle name="Calculation 2 6 2 3 3 6" xfId="18078"/>
    <cellStyle name="Calculation 2 6 2 3 3 7" xfId="18079"/>
    <cellStyle name="Calculation 2 6 2 3 3 8" xfId="18080"/>
    <cellStyle name="Calculation 2 6 2 3 4" xfId="18081"/>
    <cellStyle name="Calculation 2 6 2 3 4 2" xfId="18082"/>
    <cellStyle name="Calculation 2 6 2 3 4 3" xfId="18083"/>
    <cellStyle name="Calculation 2 6 2 3 4 4" xfId="18084"/>
    <cellStyle name="Calculation 2 6 2 3 4 5" xfId="18085"/>
    <cellStyle name="Calculation 2 6 2 3 4 6" xfId="18086"/>
    <cellStyle name="Calculation 2 6 2 3 4 7" xfId="18087"/>
    <cellStyle name="Calculation 2 6 2 3 4 8" xfId="18088"/>
    <cellStyle name="Calculation 2 6 2 3 5" xfId="18089"/>
    <cellStyle name="Calculation 2 6 2 3 5 2" xfId="18090"/>
    <cellStyle name="Calculation 2 6 2 3 5 3" xfId="18091"/>
    <cellStyle name="Calculation 2 6 2 3 5 4" xfId="18092"/>
    <cellStyle name="Calculation 2 6 2 3 5 5" xfId="18093"/>
    <cellStyle name="Calculation 2 6 2 3 5 6" xfId="18094"/>
    <cellStyle name="Calculation 2 6 2 3 5 7" xfId="18095"/>
    <cellStyle name="Calculation 2 6 2 3 5 8" xfId="18096"/>
    <cellStyle name="Calculation 2 6 2 3 6" xfId="18097"/>
    <cellStyle name="Calculation 2 6 2 3 6 2" xfId="18098"/>
    <cellStyle name="Calculation 2 6 2 3 6 3" xfId="18099"/>
    <cellStyle name="Calculation 2 6 2 3 6 4" xfId="18100"/>
    <cellStyle name="Calculation 2 6 2 3 6 5" xfId="18101"/>
    <cellStyle name="Calculation 2 6 2 3 6 6" xfId="18102"/>
    <cellStyle name="Calculation 2 6 2 3 6 7" xfId="18103"/>
    <cellStyle name="Calculation 2 6 2 3 6 8" xfId="18104"/>
    <cellStyle name="Calculation 2 6 2 3 7" xfId="18105"/>
    <cellStyle name="Calculation 2 6 2 3 7 2" xfId="18106"/>
    <cellStyle name="Calculation 2 6 2 3 7 3" xfId="18107"/>
    <cellStyle name="Calculation 2 6 2 3 7 4" xfId="18108"/>
    <cellStyle name="Calculation 2 6 2 3 7 5" xfId="18109"/>
    <cellStyle name="Calculation 2 6 2 3 7 6" xfId="18110"/>
    <cellStyle name="Calculation 2 6 2 3 7 7" xfId="18111"/>
    <cellStyle name="Calculation 2 6 2 3 7 8" xfId="18112"/>
    <cellStyle name="Calculation 2 6 2 3 8" xfId="18113"/>
    <cellStyle name="Calculation 2 6 2 3 9" xfId="18114"/>
    <cellStyle name="Calculation 2 6 2 4" xfId="18115"/>
    <cellStyle name="Calculation 2 6 2 4 2" xfId="18116"/>
    <cellStyle name="Calculation 2 6 2 4 3" xfId="18117"/>
    <cellStyle name="Calculation 2 6 2 4 4" xfId="18118"/>
    <cellStyle name="Calculation 2 6 2 4 5" xfId="18119"/>
    <cellStyle name="Calculation 2 6 2 4 6" xfId="18120"/>
    <cellStyle name="Calculation 2 6 2 4 7" xfId="18121"/>
    <cellStyle name="Calculation 2 6 2 4 8" xfId="18122"/>
    <cellStyle name="Calculation 2 6 2 4 9" xfId="18123"/>
    <cellStyle name="Calculation 2 6 2 5" xfId="18124"/>
    <cellStyle name="Calculation 2 6 2 5 2" xfId="18125"/>
    <cellStyle name="Calculation 2 6 2 5 3" xfId="18126"/>
    <cellStyle name="Calculation 2 6 2 5 4" xfId="18127"/>
    <cellStyle name="Calculation 2 6 2 5 5" xfId="18128"/>
    <cellStyle name="Calculation 2 6 2 5 6" xfId="18129"/>
    <cellStyle name="Calculation 2 6 2 5 7" xfId="18130"/>
    <cellStyle name="Calculation 2 6 2 5 8" xfId="18131"/>
    <cellStyle name="Calculation 2 6 2 6" xfId="18132"/>
    <cellStyle name="Calculation 2 6 2 6 2" xfId="18133"/>
    <cellStyle name="Calculation 2 6 2 6 3" xfId="18134"/>
    <cellStyle name="Calculation 2 6 2 6 4" xfId="18135"/>
    <cellStyle name="Calculation 2 6 2 6 5" xfId="18136"/>
    <cellStyle name="Calculation 2 6 2 6 6" xfId="18137"/>
    <cellStyle name="Calculation 2 6 2 6 7" xfId="18138"/>
    <cellStyle name="Calculation 2 6 2 6 8" xfId="18139"/>
    <cellStyle name="Calculation 2 6 2 7" xfId="18140"/>
    <cellStyle name="Calculation 2 6 2 7 2" xfId="18141"/>
    <cellStyle name="Calculation 2 6 2 7 3" xfId="18142"/>
    <cellStyle name="Calculation 2 6 2 7 4" xfId="18143"/>
    <cellStyle name="Calculation 2 6 2 7 5" xfId="18144"/>
    <cellStyle name="Calculation 2 6 2 7 6" xfId="18145"/>
    <cellStyle name="Calculation 2 6 2 7 7" xfId="18146"/>
    <cellStyle name="Calculation 2 6 2 7 8" xfId="18147"/>
    <cellStyle name="Calculation 2 6 2 8" xfId="18148"/>
    <cellStyle name="Calculation 2 6 2 8 2" xfId="18149"/>
    <cellStyle name="Calculation 2 6 2 8 3" xfId="18150"/>
    <cellStyle name="Calculation 2 6 2 8 4" xfId="18151"/>
    <cellStyle name="Calculation 2 6 2 8 5" xfId="18152"/>
    <cellStyle name="Calculation 2 6 2 8 6" xfId="18153"/>
    <cellStyle name="Calculation 2 6 2 8 7" xfId="18154"/>
    <cellStyle name="Calculation 2 6 2 8 8" xfId="18155"/>
    <cellStyle name="Calculation 2 6 2 9" xfId="18156"/>
    <cellStyle name="Calculation 2 6 2 9 2" xfId="18157"/>
    <cellStyle name="Calculation 2 6 2 9 3" xfId="18158"/>
    <cellStyle name="Calculation 2 6 2 9 4" xfId="18159"/>
    <cellStyle name="Calculation 2 6 2 9 5" xfId="18160"/>
    <cellStyle name="Calculation 2 6 2 9 6" xfId="18161"/>
    <cellStyle name="Calculation 2 6 2 9 7" xfId="18162"/>
    <cellStyle name="Calculation 2 6 2 9 8" xfId="18163"/>
    <cellStyle name="Calculation 2 6 20" xfId="18164"/>
    <cellStyle name="Calculation 2 6 21" xfId="18165"/>
    <cellStyle name="Calculation 2 6 22" xfId="18166"/>
    <cellStyle name="Calculation 2 6 23" xfId="18167"/>
    <cellStyle name="Calculation 2 6 24" xfId="18168"/>
    <cellStyle name="Calculation 2 6 3" xfId="18169"/>
    <cellStyle name="Calculation 2 6 3 10" xfId="18170"/>
    <cellStyle name="Calculation 2 6 3 11" xfId="18171"/>
    <cellStyle name="Calculation 2 6 3 12" xfId="18172"/>
    <cellStyle name="Calculation 2 6 3 13" xfId="18173"/>
    <cellStyle name="Calculation 2 6 3 14" xfId="18174"/>
    <cellStyle name="Calculation 2 6 3 15" xfId="18175"/>
    <cellStyle name="Calculation 2 6 3 16" xfId="18176"/>
    <cellStyle name="Calculation 2 6 3 17" xfId="18177"/>
    <cellStyle name="Calculation 2 6 3 18" xfId="18178"/>
    <cellStyle name="Calculation 2 6 3 19" xfId="18179"/>
    <cellStyle name="Calculation 2 6 3 2" xfId="18180"/>
    <cellStyle name="Calculation 2 6 3 2 10" xfId="18181"/>
    <cellStyle name="Calculation 2 6 3 2 2" xfId="18182"/>
    <cellStyle name="Calculation 2 6 3 2 2 2" xfId="18183"/>
    <cellStyle name="Calculation 2 6 3 2 2 3" xfId="18184"/>
    <cellStyle name="Calculation 2 6 3 2 2 4" xfId="18185"/>
    <cellStyle name="Calculation 2 6 3 2 2 5" xfId="18186"/>
    <cellStyle name="Calculation 2 6 3 2 2 6" xfId="18187"/>
    <cellStyle name="Calculation 2 6 3 2 2 7" xfId="18188"/>
    <cellStyle name="Calculation 2 6 3 2 2 8" xfId="18189"/>
    <cellStyle name="Calculation 2 6 3 2 2 9" xfId="18190"/>
    <cellStyle name="Calculation 2 6 3 2 3" xfId="18191"/>
    <cellStyle name="Calculation 2 6 3 2 4" xfId="18192"/>
    <cellStyle name="Calculation 2 6 3 2 5" xfId="18193"/>
    <cellStyle name="Calculation 2 6 3 2 6" xfId="18194"/>
    <cellStyle name="Calculation 2 6 3 2 7" xfId="18195"/>
    <cellStyle name="Calculation 2 6 3 2 8" xfId="18196"/>
    <cellStyle name="Calculation 2 6 3 2 9" xfId="18197"/>
    <cellStyle name="Calculation 2 6 3 20" xfId="18198"/>
    <cellStyle name="Calculation 2 6 3 21" xfId="18199"/>
    <cellStyle name="Calculation 2 6 3 22" xfId="18200"/>
    <cellStyle name="Calculation 2 6 3 23" xfId="18201"/>
    <cellStyle name="Calculation 2 6 3 24" xfId="18202"/>
    <cellStyle name="Calculation 2 6 3 3" xfId="18203"/>
    <cellStyle name="Calculation 2 6 3 3 2" xfId="18204"/>
    <cellStyle name="Calculation 2 6 3 3 3" xfId="18205"/>
    <cellStyle name="Calculation 2 6 3 3 4" xfId="18206"/>
    <cellStyle name="Calculation 2 6 3 3 5" xfId="18207"/>
    <cellStyle name="Calculation 2 6 3 3 6" xfId="18208"/>
    <cellStyle name="Calculation 2 6 3 3 7" xfId="18209"/>
    <cellStyle name="Calculation 2 6 3 3 8" xfId="18210"/>
    <cellStyle name="Calculation 2 6 3 4" xfId="18211"/>
    <cellStyle name="Calculation 2 6 3 4 2" xfId="18212"/>
    <cellStyle name="Calculation 2 6 3 4 3" xfId="18213"/>
    <cellStyle name="Calculation 2 6 3 4 4" xfId="18214"/>
    <cellStyle name="Calculation 2 6 3 4 5" xfId="18215"/>
    <cellStyle name="Calculation 2 6 3 4 6" xfId="18216"/>
    <cellStyle name="Calculation 2 6 3 4 7" xfId="18217"/>
    <cellStyle name="Calculation 2 6 3 4 8" xfId="18218"/>
    <cellStyle name="Calculation 2 6 3 4 9" xfId="18219"/>
    <cellStyle name="Calculation 2 6 3 5" xfId="18220"/>
    <cellStyle name="Calculation 2 6 3 5 2" xfId="18221"/>
    <cellStyle name="Calculation 2 6 3 5 3" xfId="18222"/>
    <cellStyle name="Calculation 2 6 3 5 4" xfId="18223"/>
    <cellStyle name="Calculation 2 6 3 5 5" xfId="18224"/>
    <cellStyle name="Calculation 2 6 3 5 6" xfId="18225"/>
    <cellStyle name="Calculation 2 6 3 5 7" xfId="18226"/>
    <cellStyle name="Calculation 2 6 3 5 8" xfId="18227"/>
    <cellStyle name="Calculation 2 6 3 6" xfId="18228"/>
    <cellStyle name="Calculation 2 6 3 6 2" xfId="18229"/>
    <cellStyle name="Calculation 2 6 3 6 3" xfId="18230"/>
    <cellStyle name="Calculation 2 6 3 6 4" xfId="18231"/>
    <cellStyle name="Calculation 2 6 3 6 5" xfId="18232"/>
    <cellStyle name="Calculation 2 6 3 6 6" xfId="18233"/>
    <cellStyle name="Calculation 2 6 3 6 7" xfId="18234"/>
    <cellStyle name="Calculation 2 6 3 6 8" xfId="18235"/>
    <cellStyle name="Calculation 2 6 3 7" xfId="18236"/>
    <cellStyle name="Calculation 2 6 3 7 2" xfId="18237"/>
    <cellStyle name="Calculation 2 6 3 7 3" xfId="18238"/>
    <cellStyle name="Calculation 2 6 3 7 4" xfId="18239"/>
    <cellStyle name="Calculation 2 6 3 7 5" xfId="18240"/>
    <cellStyle name="Calculation 2 6 3 7 6" xfId="18241"/>
    <cellStyle name="Calculation 2 6 3 7 7" xfId="18242"/>
    <cellStyle name="Calculation 2 6 3 7 8" xfId="18243"/>
    <cellStyle name="Calculation 2 6 3 8" xfId="18244"/>
    <cellStyle name="Calculation 2 6 3 9" xfId="18245"/>
    <cellStyle name="Calculation 2 6 4" xfId="18246"/>
    <cellStyle name="Calculation 2 6 4 10" xfId="18247"/>
    <cellStyle name="Calculation 2 6 4 11" xfId="18248"/>
    <cellStyle name="Calculation 2 6 4 12" xfId="18249"/>
    <cellStyle name="Calculation 2 6 4 13" xfId="18250"/>
    <cellStyle name="Calculation 2 6 4 14" xfId="18251"/>
    <cellStyle name="Calculation 2 6 4 15" xfId="18252"/>
    <cellStyle name="Calculation 2 6 4 16" xfId="18253"/>
    <cellStyle name="Calculation 2 6 4 17" xfId="18254"/>
    <cellStyle name="Calculation 2 6 4 18" xfId="18255"/>
    <cellStyle name="Calculation 2 6 4 2" xfId="18256"/>
    <cellStyle name="Calculation 2 6 4 2 10" xfId="18257"/>
    <cellStyle name="Calculation 2 6 4 2 2" xfId="18258"/>
    <cellStyle name="Calculation 2 6 4 2 2 2" xfId="18259"/>
    <cellStyle name="Calculation 2 6 4 2 2 3" xfId="18260"/>
    <cellStyle name="Calculation 2 6 4 2 2 4" xfId="18261"/>
    <cellStyle name="Calculation 2 6 4 2 2 5" xfId="18262"/>
    <cellStyle name="Calculation 2 6 4 2 2 6" xfId="18263"/>
    <cellStyle name="Calculation 2 6 4 2 2 7" xfId="18264"/>
    <cellStyle name="Calculation 2 6 4 2 2 8" xfId="18265"/>
    <cellStyle name="Calculation 2 6 4 2 2 9" xfId="18266"/>
    <cellStyle name="Calculation 2 6 4 2 3" xfId="18267"/>
    <cellStyle name="Calculation 2 6 4 2 4" xfId="18268"/>
    <cellStyle name="Calculation 2 6 4 2 5" xfId="18269"/>
    <cellStyle name="Calculation 2 6 4 2 6" xfId="18270"/>
    <cellStyle name="Calculation 2 6 4 2 7" xfId="18271"/>
    <cellStyle name="Calculation 2 6 4 2 8" xfId="18272"/>
    <cellStyle name="Calculation 2 6 4 2 9" xfId="18273"/>
    <cellStyle name="Calculation 2 6 4 3" xfId="18274"/>
    <cellStyle name="Calculation 2 6 4 3 2" xfId="18275"/>
    <cellStyle name="Calculation 2 6 4 3 3" xfId="18276"/>
    <cellStyle name="Calculation 2 6 4 3 4" xfId="18277"/>
    <cellStyle name="Calculation 2 6 4 3 5" xfId="18278"/>
    <cellStyle name="Calculation 2 6 4 3 6" xfId="18279"/>
    <cellStyle name="Calculation 2 6 4 3 7" xfId="18280"/>
    <cellStyle name="Calculation 2 6 4 3 8" xfId="18281"/>
    <cellStyle name="Calculation 2 6 4 4" xfId="18282"/>
    <cellStyle name="Calculation 2 6 4 4 2" xfId="18283"/>
    <cellStyle name="Calculation 2 6 4 4 3" xfId="18284"/>
    <cellStyle name="Calculation 2 6 4 4 4" xfId="18285"/>
    <cellStyle name="Calculation 2 6 4 4 5" xfId="18286"/>
    <cellStyle name="Calculation 2 6 4 4 6" xfId="18287"/>
    <cellStyle name="Calculation 2 6 4 4 7" xfId="18288"/>
    <cellStyle name="Calculation 2 6 4 4 8" xfId="18289"/>
    <cellStyle name="Calculation 2 6 4 4 9" xfId="18290"/>
    <cellStyle name="Calculation 2 6 4 5" xfId="18291"/>
    <cellStyle name="Calculation 2 6 4 6" xfId="18292"/>
    <cellStyle name="Calculation 2 6 4 7" xfId="18293"/>
    <cellStyle name="Calculation 2 6 4 8" xfId="18294"/>
    <cellStyle name="Calculation 2 6 4 9" xfId="18295"/>
    <cellStyle name="Calculation 2 6 5" xfId="18296"/>
    <cellStyle name="Calculation 2 6 5 10" xfId="18297"/>
    <cellStyle name="Calculation 2 6 5 11" xfId="18298"/>
    <cellStyle name="Calculation 2 6 5 12" xfId="18299"/>
    <cellStyle name="Calculation 2 6 5 13" xfId="18300"/>
    <cellStyle name="Calculation 2 6 5 14" xfId="18301"/>
    <cellStyle name="Calculation 2 6 5 15" xfId="18302"/>
    <cellStyle name="Calculation 2 6 5 16" xfId="18303"/>
    <cellStyle name="Calculation 2 6 5 17" xfId="18304"/>
    <cellStyle name="Calculation 2 6 5 18" xfId="18305"/>
    <cellStyle name="Calculation 2 6 5 2" xfId="18306"/>
    <cellStyle name="Calculation 2 6 5 2 10" xfId="18307"/>
    <cellStyle name="Calculation 2 6 5 2 2" xfId="18308"/>
    <cellStyle name="Calculation 2 6 5 2 2 2" xfId="18309"/>
    <cellStyle name="Calculation 2 6 5 2 2 3" xfId="18310"/>
    <cellStyle name="Calculation 2 6 5 2 2 4" xfId="18311"/>
    <cellStyle name="Calculation 2 6 5 2 2 5" xfId="18312"/>
    <cellStyle name="Calculation 2 6 5 2 2 6" xfId="18313"/>
    <cellStyle name="Calculation 2 6 5 2 2 7" xfId="18314"/>
    <cellStyle name="Calculation 2 6 5 2 2 8" xfId="18315"/>
    <cellStyle name="Calculation 2 6 5 2 2 9" xfId="18316"/>
    <cellStyle name="Calculation 2 6 5 2 3" xfId="18317"/>
    <cellStyle name="Calculation 2 6 5 2 4" xfId="18318"/>
    <cellStyle name="Calculation 2 6 5 2 5" xfId="18319"/>
    <cellStyle name="Calculation 2 6 5 2 6" xfId="18320"/>
    <cellStyle name="Calculation 2 6 5 2 7" xfId="18321"/>
    <cellStyle name="Calculation 2 6 5 2 8" xfId="18322"/>
    <cellStyle name="Calculation 2 6 5 2 9" xfId="18323"/>
    <cellStyle name="Calculation 2 6 5 3" xfId="18324"/>
    <cellStyle name="Calculation 2 6 5 3 2" xfId="18325"/>
    <cellStyle name="Calculation 2 6 5 3 3" xfId="18326"/>
    <cellStyle name="Calculation 2 6 5 3 4" xfId="18327"/>
    <cellStyle name="Calculation 2 6 5 3 5" xfId="18328"/>
    <cellStyle name="Calculation 2 6 5 3 6" xfId="18329"/>
    <cellStyle name="Calculation 2 6 5 3 7" xfId="18330"/>
    <cellStyle name="Calculation 2 6 5 3 8" xfId="18331"/>
    <cellStyle name="Calculation 2 6 5 4" xfId="18332"/>
    <cellStyle name="Calculation 2 6 5 4 2" xfId="18333"/>
    <cellStyle name="Calculation 2 6 5 4 3" xfId="18334"/>
    <cellStyle name="Calculation 2 6 5 4 4" xfId="18335"/>
    <cellStyle name="Calculation 2 6 5 4 5" xfId="18336"/>
    <cellStyle name="Calculation 2 6 5 4 6" xfId="18337"/>
    <cellStyle name="Calculation 2 6 5 4 7" xfId="18338"/>
    <cellStyle name="Calculation 2 6 5 4 8" xfId="18339"/>
    <cellStyle name="Calculation 2 6 5 4 9" xfId="18340"/>
    <cellStyle name="Calculation 2 6 5 5" xfId="18341"/>
    <cellStyle name="Calculation 2 6 5 6" xfId="18342"/>
    <cellStyle name="Calculation 2 6 5 7" xfId="18343"/>
    <cellStyle name="Calculation 2 6 5 8" xfId="18344"/>
    <cellStyle name="Calculation 2 6 5 9" xfId="18345"/>
    <cellStyle name="Calculation 2 6 6" xfId="18346"/>
    <cellStyle name="Calculation 2 6 6 10" xfId="18347"/>
    <cellStyle name="Calculation 2 6 6 11" xfId="18348"/>
    <cellStyle name="Calculation 2 6 6 12" xfId="18349"/>
    <cellStyle name="Calculation 2 6 6 13" xfId="18350"/>
    <cellStyle name="Calculation 2 6 6 14" xfId="18351"/>
    <cellStyle name="Calculation 2 6 6 15" xfId="18352"/>
    <cellStyle name="Calculation 2 6 6 16" xfId="18353"/>
    <cellStyle name="Calculation 2 6 6 17" xfId="18354"/>
    <cellStyle name="Calculation 2 6 6 18" xfId="18355"/>
    <cellStyle name="Calculation 2 6 6 2" xfId="18356"/>
    <cellStyle name="Calculation 2 6 6 2 2" xfId="18357"/>
    <cellStyle name="Calculation 2 6 6 2 3" xfId="18358"/>
    <cellStyle name="Calculation 2 6 6 2 4" xfId="18359"/>
    <cellStyle name="Calculation 2 6 6 2 5" xfId="18360"/>
    <cellStyle name="Calculation 2 6 6 2 6" xfId="18361"/>
    <cellStyle name="Calculation 2 6 6 2 7" xfId="18362"/>
    <cellStyle name="Calculation 2 6 6 2 8" xfId="18363"/>
    <cellStyle name="Calculation 2 6 6 2 9" xfId="18364"/>
    <cellStyle name="Calculation 2 6 6 3" xfId="18365"/>
    <cellStyle name="Calculation 2 6 6 4" xfId="18366"/>
    <cellStyle name="Calculation 2 6 6 5" xfId="18367"/>
    <cellStyle name="Calculation 2 6 6 6" xfId="18368"/>
    <cellStyle name="Calculation 2 6 6 7" xfId="18369"/>
    <cellStyle name="Calculation 2 6 6 8" xfId="18370"/>
    <cellStyle name="Calculation 2 6 6 9" xfId="18371"/>
    <cellStyle name="Calculation 2 6 7" xfId="18372"/>
    <cellStyle name="Calculation 2 6 7 2" xfId="18373"/>
    <cellStyle name="Calculation 2 6 7 3" xfId="18374"/>
    <cellStyle name="Calculation 2 6 7 4" xfId="18375"/>
    <cellStyle name="Calculation 2 6 7 5" xfId="18376"/>
    <cellStyle name="Calculation 2 6 7 6" xfId="18377"/>
    <cellStyle name="Calculation 2 6 7 7" xfId="18378"/>
    <cellStyle name="Calculation 2 6 7 8" xfId="18379"/>
    <cellStyle name="Calculation 2 6 7 9" xfId="18380"/>
    <cellStyle name="Calculation 2 6 8" xfId="18381"/>
    <cellStyle name="Calculation 2 6 8 2" xfId="18382"/>
    <cellStyle name="Calculation 2 6 8 3" xfId="18383"/>
    <cellStyle name="Calculation 2 6 8 4" xfId="18384"/>
    <cellStyle name="Calculation 2 6 8 5" xfId="18385"/>
    <cellStyle name="Calculation 2 6 8 6" xfId="18386"/>
    <cellStyle name="Calculation 2 6 8 7" xfId="18387"/>
    <cellStyle name="Calculation 2 6 8 8" xfId="18388"/>
    <cellStyle name="Calculation 2 6 8 9" xfId="18389"/>
    <cellStyle name="Calculation 2 6 9" xfId="18390"/>
    <cellStyle name="Calculation 2 7" xfId="1403"/>
    <cellStyle name="Calculation 2 7 10" xfId="18391"/>
    <cellStyle name="Calculation 2 7 11" xfId="18392"/>
    <cellStyle name="Calculation 2 7 12" xfId="18393"/>
    <cellStyle name="Calculation 2 7 13" xfId="18394"/>
    <cellStyle name="Calculation 2 7 14" xfId="18395"/>
    <cellStyle name="Calculation 2 7 15" xfId="18396"/>
    <cellStyle name="Calculation 2 7 16" xfId="18397"/>
    <cellStyle name="Calculation 2 7 17" xfId="18398"/>
    <cellStyle name="Calculation 2 7 18" xfId="18399"/>
    <cellStyle name="Calculation 2 7 19" xfId="18400"/>
    <cellStyle name="Calculation 2 7 2" xfId="18401"/>
    <cellStyle name="Calculation 2 7 2 10" xfId="18402"/>
    <cellStyle name="Calculation 2 7 2 11" xfId="18403"/>
    <cellStyle name="Calculation 2 7 2 12" xfId="18404"/>
    <cellStyle name="Calculation 2 7 2 13" xfId="18405"/>
    <cellStyle name="Calculation 2 7 2 2" xfId="18406"/>
    <cellStyle name="Calculation 2 7 2 2 10" xfId="18407"/>
    <cellStyle name="Calculation 2 7 2 2 2" xfId="18408"/>
    <cellStyle name="Calculation 2 7 2 2 2 2" xfId="18409"/>
    <cellStyle name="Calculation 2 7 2 2 2 3" xfId="18410"/>
    <cellStyle name="Calculation 2 7 2 2 2 4" xfId="18411"/>
    <cellStyle name="Calculation 2 7 2 2 2 5" xfId="18412"/>
    <cellStyle name="Calculation 2 7 2 2 2 6" xfId="18413"/>
    <cellStyle name="Calculation 2 7 2 2 2 7" xfId="18414"/>
    <cellStyle name="Calculation 2 7 2 2 2 8" xfId="18415"/>
    <cellStyle name="Calculation 2 7 2 2 2 9" xfId="18416"/>
    <cellStyle name="Calculation 2 7 2 2 3" xfId="18417"/>
    <cellStyle name="Calculation 2 7 2 2 4" xfId="18418"/>
    <cellStyle name="Calculation 2 7 2 2 5" xfId="18419"/>
    <cellStyle name="Calculation 2 7 2 2 6" xfId="18420"/>
    <cellStyle name="Calculation 2 7 2 2 7" xfId="18421"/>
    <cellStyle name="Calculation 2 7 2 2 8" xfId="18422"/>
    <cellStyle name="Calculation 2 7 2 2 9" xfId="18423"/>
    <cellStyle name="Calculation 2 7 2 3" xfId="18424"/>
    <cellStyle name="Calculation 2 7 2 3 2" xfId="18425"/>
    <cellStyle name="Calculation 2 7 2 3 3" xfId="18426"/>
    <cellStyle name="Calculation 2 7 2 3 4" xfId="18427"/>
    <cellStyle name="Calculation 2 7 2 3 5" xfId="18428"/>
    <cellStyle name="Calculation 2 7 2 3 6" xfId="18429"/>
    <cellStyle name="Calculation 2 7 2 3 7" xfId="18430"/>
    <cellStyle name="Calculation 2 7 2 3 8" xfId="18431"/>
    <cellStyle name="Calculation 2 7 2 4" xfId="18432"/>
    <cellStyle name="Calculation 2 7 2 4 2" xfId="18433"/>
    <cellStyle name="Calculation 2 7 2 4 3" xfId="18434"/>
    <cellStyle name="Calculation 2 7 2 4 4" xfId="18435"/>
    <cellStyle name="Calculation 2 7 2 4 5" xfId="18436"/>
    <cellStyle name="Calculation 2 7 2 4 6" xfId="18437"/>
    <cellStyle name="Calculation 2 7 2 4 7" xfId="18438"/>
    <cellStyle name="Calculation 2 7 2 4 8" xfId="18439"/>
    <cellStyle name="Calculation 2 7 2 4 9" xfId="18440"/>
    <cellStyle name="Calculation 2 7 2 5" xfId="18441"/>
    <cellStyle name="Calculation 2 7 2 6" xfId="18442"/>
    <cellStyle name="Calculation 2 7 2 7" xfId="18443"/>
    <cellStyle name="Calculation 2 7 2 8" xfId="18444"/>
    <cellStyle name="Calculation 2 7 2 9" xfId="18445"/>
    <cellStyle name="Calculation 2 7 3" xfId="18446"/>
    <cellStyle name="Calculation 2 7 3 10" xfId="18447"/>
    <cellStyle name="Calculation 2 7 3 11" xfId="18448"/>
    <cellStyle name="Calculation 2 7 3 12" xfId="18449"/>
    <cellStyle name="Calculation 2 7 3 13" xfId="18450"/>
    <cellStyle name="Calculation 2 7 3 2" xfId="18451"/>
    <cellStyle name="Calculation 2 7 3 2 10" xfId="18452"/>
    <cellStyle name="Calculation 2 7 3 2 2" xfId="18453"/>
    <cellStyle name="Calculation 2 7 3 2 2 2" xfId="18454"/>
    <cellStyle name="Calculation 2 7 3 2 2 3" xfId="18455"/>
    <cellStyle name="Calculation 2 7 3 2 2 4" xfId="18456"/>
    <cellStyle name="Calculation 2 7 3 2 2 5" xfId="18457"/>
    <cellStyle name="Calculation 2 7 3 2 2 6" xfId="18458"/>
    <cellStyle name="Calculation 2 7 3 2 2 7" xfId="18459"/>
    <cellStyle name="Calculation 2 7 3 2 2 8" xfId="18460"/>
    <cellStyle name="Calculation 2 7 3 2 2 9" xfId="18461"/>
    <cellStyle name="Calculation 2 7 3 2 3" xfId="18462"/>
    <cellStyle name="Calculation 2 7 3 2 4" xfId="18463"/>
    <cellStyle name="Calculation 2 7 3 2 5" xfId="18464"/>
    <cellStyle name="Calculation 2 7 3 2 6" xfId="18465"/>
    <cellStyle name="Calculation 2 7 3 2 7" xfId="18466"/>
    <cellStyle name="Calculation 2 7 3 2 8" xfId="18467"/>
    <cellStyle name="Calculation 2 7 3 2 9" xfId="18468"/>
    <cellStyle name="Calculation 2 7 3 3" xfId="18469"/>
    <cellStyle name="Calculation 2 7 3 3 2" xfId="18470"/>
    <cellStyle name="Calculation 2 7 3 3 3" xfId="18471"/>
    <cellStyle name="Calculation 2 7 3 3 4" xfId="18472"/>
    <cellStyle name="Calculation 2 7 3 3 5" xfId="18473"/>
    <cellStyle name="Calculation 2 7 3 3 6" xfId="18474"/>
    <cellStyle name="Calculation 2 7 3 3 7" xfId="18475"/>
    <cellStyle name="Calculation 2 7 3 3 8" xfId="18476"/>
    <cellStyle name="Calculation 2 7 3 4" xfId="18477"/>
    <cellStyle name="Calculation 2 7 3 4 2" xfId="18478"/>
    <cellStyle name="Calculation 2 7 3 4 3" xfId="18479"/>
    <cellStyle name="Calculation 2 7 3 4 4" xfId="18480"/>
    <cellStyle name="Calculation 2 7 3 4 5" xfId="18481"/>
    <cellStyle name="Calculation 2 7 3 4 6" xfId="18482"/>
    <cellStyle name="Calculation 2 7 3 4 7" xfId="18483"/>
    <cellStyle name="Calculation 2 7 3 4 8" xfId="18484"/>
    <cellStyle name="Calculation 2 7 3 4 9" xfId="18485"/>
    <cellStyle name="Calculation 2 7 3 5" xfId="18486"/>
    <cellStyle name="Calculation 2 7 3 6" xfId="18487"/>
    <cellStyle name="Calculation 2 7 3 7" xfId="18488"/>
    <cellStyle name="Calculation 2 7 3 8" xfId="18489"/>
    <cellStyle name="Calculation 2 7 3 9" xfId="18490"/>
    <cellStyle name="Calculation 2 7 4" xfId="18491"/>
    <cellStyle name="Calculation 2 7 4 10" xfId="18492"/>
    <cellStyle name="Calculation 2 7 4 11" xfId="18493"/>
    <cellStyle name="Calculation 2 7 4 12" xfId="18494"/>
    <cellStyle name="Calculation 2 7 4 13" xfId="18495"/>
    <cellStyle name="Calculation 2 7 4 2" xfId="18496"/>
    <cellStyle name="Calculation 2 7 4 2 10" xfId="18497"/>
    <cellStyle name="Calculation 2 7 4 2 2" xfId="18498"/>
    <cellStyle name="Calculation 2 7 4 2 2 2" xfId="18499"/>
    <cellStyle name="Calculation 2 7 4 2 2 3" xfId="18500"/>
    <cellStyle name="Calculation 2 7 4 2 2 4" xfId="18501"/>
    <cellStyle name="Calculation 2 7 4 2 2 5" xfId="18502"/>
    <cellStyle name="Calculation 2 7 4 2 2 6" xfId="18503"/>
    <cellStyle name="Calculation 2 7 4 2 2 7" xfId="18504"/>
    <cellStyle name="Calculation 2 7 4 2 2 8" xfId="18505"/>
    <cellStyle name="Calculation 2 7 4 2 2 9" xfId="18506"/>
    <cellStyle name="Calculation 2 7 4 2 3" xfId="18507"/>
    <cellStyle name="Calculation 2 7 4 2 4" xfId="18508"/>
    <cellStyle name="Calculation 2 7 4 2 5" xfId="18509"/>
    <cellStyle name="Calculation 2 7 4 2 6" xfId="18510"/>
    <cellStyle name="Calculation 2 7 4 2 7" xfId="18511"/>
    <cellStyle name="Calculation 2 7 4 2 8" xfId="18512"/>
    <cellStyle name="Calculation 2 7 4 2 9" xfId="18513"/>
    <cellStyle name="Calculation 2 7 4 3" xfId="18514"/>
    <cellStyle name="Calculation 2 7 4 3 2" xfId="18515"/>
    <cellStyle name="Calculation 2 7 4 3 3" xfId="18516"/>
    <cellStyle name="Calculation 2 7 4 3 4" xfId="18517"/>
    <cellStyle name="Calculation 2 7 4 3 5" xfId="18518"/>
    <cellStyle name="Calculation 2 7 4 3 6" xfId="18519"/>
    <cellStyle name="Calculation 2 7 4 3 7" xfId="18520"/>
    <cellStyle name="Calculation 2 7 4 3 8" xfId="18521"/>
    <cellStyle name="Calculation 2 7 4 4" xfId="18522"/>
    <cellStyle name="Calculation 2 7 4 4 2" xfId="18523"/>
    <cellStyle name="Calculation 2 7 4 4 3" xfId="18524"/>
    <cellStyle name="Calculation 2 7 4 4 4" xfId="18525"/>
    <cellStyle name="Calculation 2 7 4 4 5" xfId="18526"/>
    <cellStyle name="Calculation 2 7 4 4 6" xfId="18527"/>
    <cellStyle name="Calculation 2 7 4 4 7" xfId="18528"/>
    <cellStyle name="Calculation 2 7 4 4 8" xfId="18529"/>
    <cellStyle name="Calculation 2 7 4 4 9" xfId="18530"/>
    <cellStyle name="Calculation 2 7 4 5" xfId="18531"/>
    <cellStyle name="Calculation 2 7 4 6" xfId="18532"/>
    <cellStyle name="Calculation 2 7 4 7" xfId="18533"/>
    <cellStyle name="Calculation 2 7 4 8" xfId="18534"/>
    <cellStyle name="Calculation 2 7 4 9" xfId="18535"/>
    <cellStyle name="Calculation 2 7 5" xfId="18536"/>
    <cellStyle name="Calculation 2 7 5 10" xfId="18537"/>
    <cellStyle name="Calculation 2 7 5 11" xfId="18538"/>
    <cellStyle name="Calculation 2 7 5 12" xfId="18539"/>
    <cellStyle name="Calculation 2 7 5 13" xfId="18540"/>
    <cellStyle name="Calculation 2 7 5 2" xfId="18541"/>
    <cellStyle name="Calculation 2 7 5 2 10" xfId="18542"/>
    <cellStyle name="Calculation 2 7 5 2 2" xfId="18543"/>
    <cellStyle name="Calculation 2 7 5 2 2 2" xfId="18544"/>
    <cellStyle name="Calculation 2 7 5 2 2 3" xfId="18545"/>
    <cellStyle name="Calculation 2 7 5 2 2 4" xfId="18546"/>
    <cellStyle name="Calculation 2 7 5 2 2 5" xfId="18547"/>
    <cellStyle name="Calculation 2 7 5 2 2 6" xfId="18548"/>
    <cellStyle name="Calculation 2 7 5 2 2 7" xfId="18549"/>
    <cellStyle name="Calculation 2 7 5 2 2 8" xfId="18550"/>
    <cellStyle name="Calculation 2 7 5 2 2 9" xfId="18551"/>
    <cellStyle name="Calculation 2 7 5 2 3" xfId="18552"/>
    <cellStyle name="Calculation 2 7 5 2 4" xfId="18553"/>
    <cellStyle name="Calculation 2 7 5 2 5" xfId="18554"/>
    <cellStyle name="Calculation 2 7 5 2 6" xfId="18555"/>
    <cellStyle name="Calculation 2 7 5 2 7" xfId="18556"/>
    <cellStyle name="Calculation 2 7 5 2 8" xfId="18557"/>
    <cellStyle name="Calculation 2 7 5 2 9" xfId="18558"/>
    <cellStyle name="Calculation 2 7 5 3" xfId="18559"/>
    <cellStyle name="Calculation 2 7 5 3 2" xfId="18560"/>
    <cellStyle name="Calculation 2 7 5 3 3" xfId="18561"/>
    <cellStyle name="Calculation 2 7 5 3 4" xfId="18562"/>
    <cellStyle name="Calculation 2 7 5 3 5" xfId="18563"/>
    <cellStyle name="Calculation 2 7 5 3 6" xfId="18564"/>
    <cellStyle name="Calculation 2 7 5 3 7" xfId="18565"/>
    <cellStyle name="Calculation 2 7 5 3 8" xfId="18566"/>
    <cellStyle name="Calculation 2 7 5 4" xfId="18567"/>
    <cellStyle name="Calculation 2 7 5 4 2" xfId="18568"/>
    <cellStyle name="Calculation 2 7 5 4 3" xfId="18569"/>
    <cellStyle name="Calculation 2 7 5 4 4" xfId="18570"/>
    <cellStyle name="Calculation 2 7 5 4 5" xfId="18571"/>
    <cellStyle name="Calculation 2 7 5 4 6" xfId="18572"/>
    <cellStyle name="Calculation 2 7 5 4 7" xfId="18573"/>
    <cellStyle name="Calculation 2 7 5 4 8" xfId="18574"/>
    <cellStyle name="Calculation 2 7 5 4 9" xfId="18575"/>
    <cellStyle name="Calculation 2 7 5 5" xfId="18576"/>
    <cellStyle name="Calculation 2 7 5 6" xfId="18577"/>
    <cellStyle name="Calculation 2 7 5 7" xfId="18578"/>
    <cellStyle name="Calculation 2 7 5 8" xfId="18579"/>
    <cellStyle name="Calculation 2 7 5 9" xfId="18580"/>
    <cellStyle name="Calculation 2 7 6" xfId="18581"/>
    <cellStyle name="Calculation 2 7 6 10" xfId="18582"/>
    <cellStyle name="Calculation 2 7 6 2" xfId="18583"/>
    <cellStyle name="Calculation 2 7 6 2 2" xfId="18584"/>
    <cellStyle name="Calculation 2 7 6 2 3" xfId="18585"/>
    <cellStyle name="Calculation 2 7 6 2 4" xfId="18586"/>
    <cellStyle name="Calculation 2 7 6 2 5" xfId="18587"/>
    <cellStyle name="Calculation 2 7 6 2 6" xfId="18588"/>
    <cellStyle name="Calculation 2 7 6 2 7" xfId="18589"/>
    <cellStyle name="Calculation 2 7 6 2 8" xfId="18590"/>
    <cellStyle name="Calculation 2 7 6 2 9" xfId="18591"/>
    <cellStyle name="Calculation 2 7 6 3" xfId="18592"/>
    <cellStyle name="Calculation 2 7 6 4" xfId="18593"/>
    <cellStyle name="Calculation 2 7 6 5" xfId="18594"/>
    <cellStyle name="Calculation 2 7 6 6" xfId="18595"/>
    <cellStyle name="Calculation 2 7 6 7" xfId="18596"/>
    <cellStyle name="Calculation 2 7 6 8" xfId="18597"/>
    <cellStyle name="Calculation 2 7 6 9" xfId="18598"/>
    <cellStyle name="Calculation 2 7 7" xfId="18599"/>
    <cellStyle name="Calculation 2 7 7 2" xfId="18600"/>
    <cellStyle name="Calculation 2 7 7 3" xfId="18601"/>
    <cellStyle name="Calculation 2 7 7 4" xfId="18602"/>
    <cellStyle name="Calculation 2 7 7 5" xfId="18603"/>
    <cellStyle name="Calculation 2 7 7 6" xfId="18604"/>
    <cellStyle name="Calculation 2 7 7 7" xfId="18605"/>
    <cellStyle name="Calculation 2 7 7 8" xfId="18606"/>
    <cellStyle name="Calculation 2 7 8" xfId="18607"/>
    <cellStyle name="Calculation 2 7 8 2" xfId="18608"/>
    <cellStyle name="Calculation 2 7 8 3" xfId="18609"/>
    <cellStyle name="Calculation 2 7 8 4" xfId="18610"/>
    <cellStyle name="Calculation 2 7 8 5" xfId="18611"/>
    <cellStyle name="Calculation 2 7 8 6" xfId="18612"/>
    <cellStyle name="Calculation 2 7 8 7" xfId="18613"/>
    <cellStyle name="Calculation 2 7 8 8" xfId="18614"/>
    <cellStyle name="Calculation 2 7 8 9" xfId="18615"/>
    <cellStyle name="Calculation 2 7 9" xfId="18616"/>
    <cellStyle name="Calculation 2 8" xfId="1404"/>
    <cellStyle name="Calculation 2 8 10" xfId="18617"/>
    <cellStyle name="Calculation 2 8 11" xfId="18618"/>
    <cellStyle name="Calculation 2 8 12" xfId="18619"/>
    <cellStyle name="Calculation 2 8 13" xfId="18620"/>
    <cellStyle name="Calculation 2 8 14" xfId="18621"/>
    <cellStyle name="Calculation 2 8 15" xfId="18622"/>
    <cellStyle name="Calculation 2 8 16" xfId="18623"/>
    <cellStyle name="Calculation 2 8 17" xfId="18624"/>
    <cellStyle name="Calculation 2 8 18" xfId="18625"/>
    <cellStyle name="Calculation 2 8 2" xfId="18626"/>
    <cellStyle name="Calculation 2 8 2 10" xfId="18627"/>
    <cellStyle name="Calculation 2 8 2 2" xfId="18628"/>
    <cellStyle name="Calculation 2 8 2 2 2" xfId="18629"/>
    <cellStyle name="Calculation 2 8 2 2 3" xfId="18630"/>
    <cellStyle name="Calculation 2 8 2 2 4" xfId="18631"/>
    <cellStyle name="Calculation 2 8 2 2 5" xfId="18632"/>
    <cellStyle name="Calculation 2 8 2 2 6" xfId="18633"/>
    <cellStyle name="Calculation 2 8 2 2 7" xfId="18634"/>
    <cellStyle name="Calculation 2 8 2 2 8" xfId="18635"/>
    <cellStyle name="Calculation 2 8 2 2 9" xfId="18636"/>
    <cellStyle name="Calculation 2 8 2 3" xfId="18637"/>
    <cellStyle name="Calculation 2 8 2 4" xfId="18638"/>
    <cellStyle name="Calculation 2 8 2 5" xfId="18639"/>
    <cellStyle name="Calculation 2 8 2 6" xfId="18640"/>
    <cellStyle name="Calculation 2 8 2 7" xfId="18641"/>
    <cellStyle name="Calculation 2 8 2 8" xfId="18642"/>
    <cellStyle name="Calculation 2 8 2 9" xfId="18643"/>
    <cellStyle name="Calculation 2 8 3" xfId="18644"/>
    <cellStyle name="Calculation 2 8 3 2" xfId="18645"/>
    <cellStyle name="Calculation 2 8 3 3" xfId="18646"/>
    <cellStyle name="Calculation 2 8 3 4" xfId="18647"/>
    <cellStyle name="Calculation 2 8 3 5" xfId="18648"/>
    <cellStyle name="Calculation 2 8 3 6" xfId="18649"/>
    <cellStyle name="Calculation 2 8 3 7" xfId="18650"/>
    <cellStyle name="Calculation 2 8 3 8" xfId="18651"/>
    <cellStyle name="Calculation 2 8 4" xfId="18652"/>
    <cellStyle name="Calculation 2 8 4 2" xfId="18653"/>
    <cellStyle name="Calculation 2 8 4 3" xfId="18654"/>
    <cellStyle name="Calculation 2 8 4 4" xfId="18655"/>
    <cellStyle name="Calculation 2 8 4 5" xfId="18656"/>
    <cellStyle name="Calculation 2 8 4 6" xfId="18657"/>
    <cellStyle name="Calculation 2 8 4 7" xfId="18658"/>
    <cellStyle name="Calculation 2 8 4 8" xfId="18659"/>
    <cellStyle name="Calculation 2 8 4 9" xfId="18660"/>
    <cellStyle name="Calculation 2 8 5" xfId="18661"/>
    <cellStyle name="Calculation 2 8 6" xfId="18662"/>
    <cellStyle name="Calculation 2 8 7" xfId="18663"/>
    <cellStyle name="Calculation 2 8 8" xfId="18664"/>
    <cellStyle name="Calculation 2 8 9" xfId="18665"/>
    <cellStyle name="Calculation 2 9" xfId="1405"/>
    <cellStyle name="Calculation 2 9 10" xfId="18666"/>
    <cellStyle name="Calculation 2 9 11" xfId="18667"/>
    <cellStyle name="Calculation 2 9 12" xfId="18668"/>
    <cellStyle name="Calculation 2 9 13" xfId="18669"/>
    <cellStyle name="Calculation 2 9 14" xfId="18670"/>
    <cellStyle name="Calculation 2 9 15" xfId="18671"/>
    <cellStyle name="Calculation 2 9 16" xfId="18672"/>
    <cellStyle name="Calculation 2 9 17" xfId="18673"/>
    <cellStyle name="Calculation 2 9 18" xfId="18674"/>
    <cellStyle name="Calculation 2 9 2" xfId="18675"/>
    <cellStyle name="Calculation 2 9 2 10" xfId="18676"/>
    <cellStyle name="Calculation 2 9 2 2" xfId="18677"/>
    <cellStyle name="Calculation 2 9 2 2 2" xfId="18678"/>
    <cellStyle name="Calculation 2 9 2 2 3" xfId="18679"/>
    <cellStyle name="Calculation 2 9 2 2 4" xfId="18680"/>
    <cellStyle name="Calculation 2 9 2 2 5" xfId="18681"/>
    <cellStyle name="Calculation 2 9 2 2 6" xfId="18682"/>
    <cellStyle name="Calculation 2 9 2 2 7" xfId="18683"/>
    <cellStyle name="Calculation 2 9 2 2 8" xfId="18684"/>
    <cellStyle name="Calculation 2 9 2 2 9" xfId="18685"/>
    <cellStyle name="Calculation 2 9 2 3" xfId="18686"/>
    <cellStyle name="Calculation 2 9 2 4" xfId="18687"/>
    <cellStyle name="Calculation 2 9 2 5" xfId="18688"/>
    <cellStyle name="Calculation 2 9 2 6" xfId="18689"/>
    <cellStyle name="Calculation 2 9 2 7" xfId="18690"/>
    <cellStyle name="Calculation 2 9 2 8" xfId="18691"/>
    <cellStyle name="Calculation 2 9 2 9" xfId="18692"/>
    <cellStyle name="Calculation 2 9 3" xfId="18693"/>
    <cellStyle name="Calculation 2 9 3 2" xfId="18694"/>
    <cellStyle name="Calculation 2 9 3 3" xfId="18695"/>
    <cellStyle name="Calculation 2 9 3 4" xfId="18696"/>
    <cellStyle name="Calculation 2 9 3 5" xfId="18697"/>
    <cellStyle name="Calculation 2 9 3 6" xfId="18698"/>
    <cellStyle name="Calculation 2 9 3 7" xfId="18699"/>
    <cellStyle name="Calculation 2 9 3 8" xfId="18700"/>
    <cellStyle name="Calculation 2 9 4" xfId="18701"/>
    <cellStyle name="Calculation 2 9 4 2" xfId="18702"/>
    <cellStyle name="Calculation 2 9 4 3" xfId="18703"/>
    <cellStyle name="Calculation 2 9 4 4" xfId="18704"/>
    <cellStyle name="Calculation 2 9 4 5" xfId="18705"/>
    <cellStyle name="Calculation 2 9 4 6" xfId="18706"/>
    <cellStyle name="Calculation 2 9 4 7" xfId="18707"/>
    <cellStyle name="Calculation 2 9 4 8" xfId="18708"/>
    <cellStyle name="Calculation 2 9 4 9" xfId="18709"/>
    <cellStyle name="Calculation 2 9 5" xfId="18710"/>
    <cellStyle name="Calculation 2 9 6" xfId="18711"/>
    <cellStyle name="Calculation 2 9 7" xfId="18712"/>
    <cellStyle name="Calculation 2 9 8" xfId="18713"/>
    <cellStyle name="Calculation 2 9 9" xfId="18714"/>
    <cellStyle name="Calculation 3" xfId="1406"/>
    <cellStyle name="Calculation 3 10" xfId="18715"/>
    <cellStyle name="Calculation 3 11" xfId="18716"/>
    <cellStyle name="Calculation 3 12" xfId="18717"/>
    <cellStyle name="Calculation 3 13" xfId="18718"/>
    <cellStyle name="Calculation 3 14" xfId="18719"/>
    <cellStyle name="Calculation 3 15" xfId="18720"/>
    <cellStyle name="Calculation 3 2" xfId="18721"/>
    <cellStyle name="Calculation 3 2 10" xfId="18722"/>
    <cellStyle name="Calculation 3 2 11" xfId="18723"/>
    <cellStyle name="Calculation 3 2 12" xfId="18724"/>
    <cellStyle name="Calculation 3 2 13" xfId="18725"/>
    <cellStyle name="Calculation 3 2 14" xfId="18726"/>
    <cellStyle name="Calculation 3 2 2" xfId="18727"/>
    <cellStyle name="Calculation 3 2 2 10" xfId="18728"/>
    <cellStyle name="Calculation 3 2 2 11" xfId="18729"/>
    <cellStyle name="Calculation 3 2 2 12" xfId="18730"/>
    <cellStyle name="Calculation 3 2 2 2" xfId="18731"/>
    <cellStyle name="Calculation 3 2 2 2 10" xfId="18732"/>
    <cellStyle name="Calculation 3 2 2 2 11" xfId="18733"/>
    <cellStyle name="Calculation 3 2 2 2 12" xfId="18734"/>
    <cellStyle name="Calculation 3 2 2 2 13" xfId="18735"/>
    <cellStyle name="Calculation 3 2 2 2 14" xfId="18736"/>
    <cellStyle name="Calculation 3 2 2 2 15" xfId="18737"/>
    <cellStyle name="Calculation 3 2 2 2 16" xfId="18738"/>
    <cellStyle name="Calculation 3 2 2 2 17" xfId="18739"/>
    <cellStyle name="Calculation 3 2 2 2 18" xfId="18740"/>
    <cellStyle name="Calculation 3 2 2 2 19" xfId="18741"/>
    <cellStyle name="Calculation 3 2 2 2 2" xfId="18742"/>
    <cellStyle name="Calculation 3 2 2 2 2 10" xfId="18743"/>
    <cellStyle name="Calculation 3 2 2 2 2 11" xfId="18744"/>
    <cellStyle name="Calculation 3 2 2 2 2 12" xfId="18745"/>
    <cellStyle name="Calculation 3 2 2 2 2 13" xfId="18746"/>
    <cellStyle name="Calculation 3 2 2 2 2 2" xfId="18747"/>
    <cellStyle name="Calculation 3 2 2 2 2 2 10" xfId="18748"/>
    <cellStyle name="Calculation 3 2 2 2 2 2 2" xfId="18749"/>
    <cellStyle name="Calculation 3 2 2 2 2 2 2 2" xfId="18750"/>
    <cellStyle name="Calculation 3 2 2 2 2 2 2 3" xfId="18751"/>
    <cellStyle name="Calculation 3 2 2 2 2 2 2 4" xfId="18752"/>
    <cellStyle name="Calculation 3 2 2 2 2 2 2 5" xfId="18753"/>
    <cellStyle name="Calculation 3 2 2 2 2 2 2 6" xfId="18754"/>
    <cellStyle name="Calculation 3 2 2 2 2 2 2 7" xfId="18755"/>
    <cellStyle name="Calculation 3 2 2 2 2 2 2 8" xfId="18756"/>
    <cellStyle name="Calculation 3 2 2 2 2 2 2 9" xfId="18757"/>
    <cellStyle name="Calculation 3 2 2 2 2 2 3" xfId="18758"/>
    <cellStyle name="Calculation 3 2 2 2 2 2 4" xfId="18759"/>
    <cellStyle name="Calculation 3 2 2 2 2 2 5" xfId="18760"/>
    <cellStyle name="Calculation 3 2 2 2 2 2 6" xfId="18761"/>
    <cellStyle name="Calculation 3 2 2 2 2 2 7" xfId="18762"/>
    <cellStyle name="Calculation 3 2 2 2 2 2 8" xfId="18763"/>
    <cellStyle name="Calculation 3 2 2 2 2 2 9" xfId="18764"/>
    <cellStyle name="Calculation 3 2 2 2 2 3" xfId="18765"/>
    <cellStyle name="Calculation 3 2 2 2 2 3 2" xfId="18766"/>
    <cellStyle name="Calculation 3 2 2 2 2 3 3" xfId="18767"/>
    <cellStyle name="Calculation 3 2 2 2 2 3 4" xfId="18768"/>
    <cellStyle name="Calculation 3 2 2 2 2 3 5" xfId="18769"/>
    <cellStyle name="Calculation 3 2 2 2 2 3 6" xfId="18770"/>
    <cellStyle name="Calculation 3 2 2 2 2 3 7" xfId="18771"/>
    <cellStyle name="Calculation 3 2 2 2 2 3 8" xfId="18772"/>
    <cellStyle name="Calculation 3 2 2 2 2 4" xfId="18773"/>
    <cellStyle name="Calculation 3 2 2 2 2 4 2" xfId="18774"/>
    <cellStyle name="Calculation 3 2 2 2 2 4 3" xfId="18775"/>
    <cellStyle name="Calculation 3 2 2 2 2 4 4" xfId="18776"/>
    <cellStyle name="Calculation 3 2 2 2 2 4 5" xfId="18777"/>
    <cellStyle name="Calculation 3 2 2 2 2 4 6" xfId="18778"/>
    <cellStyle name="Calculation 3 2 2 2 2 4 7" xfId="18779"/>
    <cellStyle name="Calculation 3 2 2 2 2 4 8" xfId="18780"/>
    <cellStyle name="Calculation 3 2 2 2 2 4 9" xfId="18781"/>
    <cellStyle name="Calculation 3 2 2 2 2 5" xfId="18782"/>
    <cellStyle name="Calculation 3 2 2 2 2 6" xfId="18783"/>
    <cellStyle name="Calculation 3 2 2 2 2 7" xfId="18784"/>
    <cellStyle name="Calculation 3 2 2 2 2 8" xfId="18785"/>
    <cellStyle name="Calculation 3 2 2 2 2 9" xfId="18786"/>
    <cellStyle name="Calculation 3 2 2 2 3" xfId="18787"/>
    <cellStyle name="Calculation 3 2 2 2 3 10" xfId="18788"/>
    <cellStyle name="Calculation 3 2 2 2 3 11" xfId="18789"/>
    <cellStyle name="Calculation 3 2 2 2 3 12" xfId="18790"/>
    <cellStyle name="Calculation 3 2 2 2 3 13" xfId="18791"/>
    <cellStyle name="Calculation 3 2 2 2 3 2" xfId="18792"/>
    <cellStyle name="Calculation 3 2 2 2 3 2 10" xfId="18793"/>
    <cellStyle name="Calculation 3 2 2 2 3 2 2" xfId="18794"/>
    <cellStyle name="Calculation 3 2 2 2 3 2 2 2" xfId="18795"/>
    <cellStyle name="Calculation 3 2 2 2 3 2 2 3" xfId="18796"/>
    <cellStyle name="Calculation 3 2 2 2 3 2 2 4" xfId="18797"/>
    <cellStyle name="Calculation 3 2 2 2 3 2 2 5" xfId="18798"/>
    <cellStyle name="Calculation 3 2 2 2 3 2 2 6" xfId="18799"/>
    <cellStyle name="Calculation 3 2 2 2 3 2 2 7" xfId="18800"/>
    <cellStyle name="Calculation 3 2 2 2 3 2 2 8" xfId="18801"/>
    <cellStyle name="Calculation 3 2 2 2 3 2 2 9" xfId="18802"/>
    <cellStyle name="Calculation 3 2 2 2 3 2 3" xfId="18803"/>
    <cellStyle name="Calculation 3 2 2 2 3 2 4" xfId="18804"/>
    <cellStyle name="Calculation 3 2 2 2 3 2 5" xfId="18805"/>
    <cellStyle name="Calculation 3 2 2 2 3 2 6" xfId="18806"/>
    <cellStyle name="Calculation 3 2 2 2 3 2 7" xfId="18807"/>
    <cellStyle name="Calculation 3 2 2 2 3 2 8" xfId="18808"/>
    <cellStyle name="Calculation 3 2 2 2 3 2 9" xfId="18809"/>
    <cellStyle name="Calculation 3 2 2 2 3 3" xfId="18810"/>
    <cellStyle name="Calculation 3 2 2 2 3 3 2" xfId="18811"/>
    <cellStyle name="Calculation 3 2 2 2 3 3 3" xfId="18812"/>
    <cellStyle name="Calculation 3 2 2 2 3 3 4" xfId="18813"/>
    <cellStyle name="Calculation 3 2 2 2 3 3 5" xfId="18814"/>
    <cellStyle name="Calculation 3 2 2 2 3 3 6" xfId="18815"/>
    <cellStyle name="Calculation 3 2 2 2 3 3 7" xfId="18816"/>
    <cellStyle name="Calculation 3 2 2 2 3 3 8" xfId="18817"/>
    <cellStyle name="Calculation 3 2 2 2 3 4" xfId="18818"/>
    <cellStyle name="Calculation 3 2 2 2 3 4 2" xfId="18819"/>
    <cellStyle name="Calculation 3 2 2 2 3 4 3" xfId="18820"/>
    <cellStyle name="Calculation 3 2 2 2 3 4 4" xfId="18821"/>
    <cellStyle name="Calculation 3 2 2 2 3 4 5" xfId="18822"/>
    <cellStyle name="Calculation 3 2 2 2 3 4 6" xfId="18823"/>
    <cellStyle name="Calculation 3 2 2 2 3 4 7" xfId="18824"/>
    <cellStyle name="Calculation 3 2 2 2 3 4 8" xfId="18825"/>
    <cellStyle name="Calculation 3 2 2 2 3 4 9" xfId="18826"/>
    <cellStyle name="Calculation 3 2 2 2 3 5" xfId="18827"/>
    <cellStyle name="Calculation 3 2 2 2 3 6" xfId="18828"/>
    <cellStyle name="Calculation 3 2 2 2 3 7" xfId="18829"/>
    <cellStyle name="Calculation 3 2 2 2 3 8" xfId="18830"/>
    <cellStyle name="Calculation 3 2 2 2 3 9" xfId="18831"/>
    <cellStyle name="Calculation 3 2 2 2 4" xfId="18832"/>
    <cellStyle name="Calculation 3 2 2 2 4 10" xfId="18833"/>
    <cellStyle name="Calculation 3 2 2 2 4 11" xfId="18834"/>
    <cellStyle name="Calculation 3 2 2 2 4 12" xfId="18835"/>
    <cellStyle name="Calculation 3 2 2 2 4 13" xfId="18836"/>
    <cellStyle name="Calculation 3 2 2 2 4 2" xfId="18837"/>
    <cellStyle name="Calculation 3 2 2 2 4 2 10" xfId="18838"/>
    <cellStyle name="Calculation 3 2 2 2 4 2 2" xfId="18839"/>
    <cellStyle name="Calculation 3 2 2 2 4 2 2 2" xfId="18840"/>
    <cellStyle name="Calculation 3 2 2 2 4 2 2 3" xfId="18841"/>
    <cellStyle name="Calculation 3 2 2 2 4 2 2 4" xfId="18842"/>
    <cellStyle name="Calculation 3 2 2 2 4 2 2 5" xfId="18843"/>
    <cellStyle name="Calculation 3 2 2 2 4 2 2 6" xfId="18844"/>
    <cellStyle name="Calculation 3 2 2 2 4 2 2 7" xfId="18845"/>
    <cellStyle name="Calculation 3 2 2 2 4 2 2 8" xfId="18846"/>
    <cellStyle name="Calculation 3 2 2 2 4 2 2 9" xfId="18847"/>
    <cellStyle name="Calculation 3 2 2 2 4 2 3" xfId="18848"/>
    <cellStyle name="Calculation 3 2 2 2 4 2 4" xfId="18849"/>
    <cellStyle name="Calculation 3 2 2 2 4 2 5" xfId="18850"/>
    <cellStyle name="Calculation 3 2 2 2 4 2 6" xfId="18851"/>
    <cellStyle name="Calculation 3 2 2 2 4 2 7" xfId="18852"/>
    <cellStyle name="Calculation 3 2 2 2 4 2 8" xfId="18853"/>
    <cellStyle name="Calculation 3 2 2 2 4 2 9" xfId="18854"/>
    <cellStyle name="Calculation 3 2 2 2 4 3" xfId="18855"/>
    <cellStyle name="Calculation 3 2 2 2 4 3 2" xfId="18856"/>
    <cellStyle name="Calculation 3 2 2 2 4 3 3" xfId="18857"/>
    <cellStyle name="Calculation 3 2 2 2 4 3 4" xfId="18858"/>
    <cellStyle name="Calculation 3 2 2 2 4 3 5" xfId="18859"/>
    <cellStyle name="Calculation 3 2 2 2 4 3 6" xfId="18860"/>
    <cellStyle name="Calculation 3 2 2 2 4 3 7" xfId="18861"/>
    <cellStyle name="Calculation 3 2 2 2 4 3 8" xfId="18862"/>
    <cellStyle name="Calculation 3 2 2 2 4 4" xfId="18863"/>
    <cellStyle name="Calculation 3 2 2 2 4 4 2" xfId="18864"/>
    <cellStyle name="Calculation 3 2 2 2 4 4 3" xfId="18865"/>
    <cellStyle name="Calculation 3 2 2 2 4 4 4" xfId="18866"/>
    <cellStyle name="Calculation 3 2 2 2 4 4 5" xfId="18867"/>
    <cellStyle name="Calculation 3 2 2 2 4 4 6" xfId="18868"/>
    <cellStyle name="Calculation 3 2 2 2 4 4 7" xfId="18869"/>
    <cellStyle name="Calculation 3 2 2 2 4 4 8" xfId="18870"/>
    <cellStyle name="Calculation 3 2 2 2 4 4 9" xfId="18871"/>
    <cellStyle name="Calculation 3 2 2 2 4 5" xfId="18872"/>
    <cellStyle name="Calculation 3 2 2 2 4 6" xfId="18873"/>
    <cellStyle name="Calculation 3 2 2 2 4 7" xfId="18874"/>
    <cellStyle name="Calculation 3 2 2 2 4 8" xfId="18875"/>
    <cellStyle name="Calculation 3 2 2 2 4 9" xfId="18876"/>
    <cellStyle name="Calculation 3 2 2 2 5" xfId="18877"/>
    <cellStyle name="Calculation 3 2 2 2 5 10" xfId="18878"/>
    <cellStyle name="Calculation 3 2 2 2 5 11" xfId="18879"/>
    <cellStyle name="Calculation 3 2 2 2 5 12" xfId="18880"/>
    <cellStyle name="Calculation 3 2 2 2 5 13" xfId="18881"/>
    <cellStyle name="Calculation 3 2 2 2 5 2" xfId="18882"/>
    <cellStyle name="Calculation 3 2 2 2 5 2 10" xfId="18883"/>
    <cellStyle name="Calculation 3 2 2 2 5 2 2" xfId="18884"/>
    <cellStyle name="Calculation 3 2 2 2 5 2 2 2" xfId="18885"/>
    <cellStyle name="Calculation 3 2 2 2 5 2 2 3" xfId="18886"/>
    <cellStyle name="Calculation 3 2 2 2 5 2 2 4" xfId="18887"/>
    <cellStyle name="Calculation 3 2 2 2 5 2 2 5" xfId="18888"/>
    <cellStyle name="Calculation 3 2 2 2 5 2 2 6" xfId="18889"/>
    <cellStyle name="Calculation 3 2 2 2 5 2 2 7" xfId="18890"/>
    <cellStyle name="Calculation 3 2 2 2 5 2 2 8" xfId="18891"/>
    <cellStyle name="Calculation 3 2 2 2 5 2 2 9" xfId="18892"/>
    <cellStyle name="Calculation 3 2 2 2 5 2 3" xfId="18893"/>
    <cellStyle name="Calculation 3 2 2 2 5 2 4" xfId="18894"/>
    <cellStyle name="Calculation 3 2 2 2 5 2 5" xfId="18895"/>
    <cellStyle name="Calculation 3 2 2 2 5 2 6" xfId="18896"/>
    <cellStyle name="Calculation 3 2 2 2 5 2 7" xfId="18897"/>
    <cellStyle name="Calculation 3 2 2 2 5 2 8" xfId="18898"/>
    <cellStyle name="Calculation 3 2 2 2 5 2 9" xfId="18899"/>
    <cellStyle name="Calculation 3 2 2 2 5 3" xfId="18900"/>
    <cellStyle name="Calculation 3 2 2 2 5 3 2" xfId="18901"/>
    <cellStyle name="Calculation 3 2 2 2 5 3 3" xfId="18902"/>
    <cellStyle name="Calculation 3 2 2 2 5 3 4" xfId="18903"/>
    <cellStyle name="Calculation 3 2 2 2 5 3 5" xfId="18904"/>
    <cellStyle name="Calculation 3 2 2 2 5 3 6" xfId="18905"/>
    <cellStyle name="Calculation 3 2 2 2 5 3 7" xfId="18906"/>
    <cellStyle name="Calculation 3 2 2 2 5 3 8" xfId="18907"/>
    <cellStyle name="Calculation 3 2 2 2 5 4" xfId="18908"/>
    <cellStyle name="Calculation 3 2 2 2 5 4 2" xfId="18909"/>
    <cellStyle name="Calculation 3 2 2 2 5 4 3" xfId="18910"/>
    <cellStyle name="Calculation 3 2 2 2 5 4 4" xfId="18911"/>
    <cellStyle name="Calculation 3 2 2 2 5 4 5" xfId="18912"/>
    <cellStyle name="Calculation 3 2 2 2 5 4 6" xfId="18913"/>
    <cellStyle name="Calculation 3 2 2 2 5 4 7" xfId="18914"/>
    <cellStyle name="Calculation 3 2 2 2 5 4 8" xfId="18915"/>
    <cellStyle name="Calculation 3 2 2 2 5 4 9" xfId="18916"/>
    <cellStyle name="Calculation 3 2 2 2 5 5" xfId="18917"/>
    <cellStyle name="Calculation 3 2 2 2 5 6" xfId="18918"/>
    <cellStyle name="Calculation 3 2 2 2 5 7" xfId="18919"/>
    <cellStyle name="Calculation 3 2 2 2 5 8" xfId="18920"/>
    <cellStyle name="Calculation 3 2 2 2 5 9" xfId="18921"/>
    <cellStyle name="Calculation 3 2 2 2 6" xfId="18922"/>
    <cellStyle name="Calculation 3 2 2 2 6 10" xfId="18923"/>
    <cellStyle name="Calculation 3 2 2 2 6 2" xfId="18924"/>
    <cellStyle name="Calculation 3 2 2 2 6 2 2" xfId="18925"/>
    <cellStyle name="Calculation 3 2 2 2 6 2 3" xfId="18926"/>
    <cellStyle name="Calculation 3 2 2 2 6 2 4" xfId="18927"/>
    <cellStyle name="Calculation 3 2 2 2 6 2 5" xfId="18928"/>
    <cellStyle name="Calculation 3 2 2 2 6 2 6" xfId="18929"/>
    <cellStyle name="Calculation 3 2 2 2 6 2 7" xfId="18930"/>
    <cellStyle name="Calculation 3 2 2 2 6 2 8" xfId="18931"/>
    <cellStyle name="Calculation 3 2 2 2 6 2 9" xfId="18932"/>
    <cellStyle name="Calculation 3 2 2 2 6 3" xfId="18933"/>
    <cellStyle name="Calculation 3 2 2 2 6 4" xfId="18934"/>
    <cellStyle name="Calculation 3 2 2 2 6 5" xfId="18935"/>
    <cellStyle name="Calculation 3 2 2 2 6 6" xfId="18936"/>
    <cellStyle name="Calculation 3 2 2 2 6 7" xfId="18937"/>
    <cellStyle name="Calculation 3 2 2 2 6 8" xfId="18938"/>
    <cellStyle name="Calculation 3 2 2 2 6 9" xfId="18939"/>
    <cellStyle name="Calculation 3 2 2 2 7" xfId="18940"/>
    <cellStyle name="Calculation 3 2 2 2 7 2" xfId="18941"/>
    <cellStyle name="Calculation 3 2 2 2 7 3" xfId="18942"/>
    <cellStyle name="Calculation 3 2 2 2 7 4" xfId="18943"/>
    <cellStyle name="Calculation 3 2 2 2 7 5" xfId="18944"/>
    <cellStyle name="Calculation 3 2 2 2 7 6" xfId="18945"/>
    <cellStyle name="Calculation 3 2 2 2 7 7" xfId="18946"/>
    <cellStyle name="Calculation 3 2 2 2 7 8" xfId="18947"/>
    <cellStyle name="Calculation 3 2 2 2 8" xfId="18948"/>
    <cellStyle name="Calculation 3 2 2 2 8 2" xfId="18949"/>
    <cellStyle name="Calculation 3 2 2 2 8 3" xfId="18950"/>
    <cellStyle name="Calculation 3 2 2 2 8 4" xfId="18951"/>
    <cellStyle name="Calculation 3 2 2 2 8 5" xfId="18952"/>
    <cellStyle name="Calculation 3 2 2 2 8 6" xfId="18953"/>
    <cellStyle name="Calculation 3 2 2 2 8 7" xfId="18954"/>
    <cellStyle name="Calculation 3 2 2 2 8 8" xfId="18955"/>
    <cellStyle name="Calculation 3 2 2 2 8 9" xfId="18956"/>
    <cellStyle name="Calculation 3 2 2 2 9" xfId="18957"/>
    <cellStyle name="Calculation 3 2 2 3" xfId="18958"/>
    <cellStyle name="Calculation 3 2 2 3 10" xfId="18959"/>
    <cellStyle name="Calculation 3 2 2 3 11" xfId="18960"/>
    <cellStyle name="Calculation 3 2 2 3 12" xfId="18961"/>
    <cellStyle name="Calculation 3 2 2 3 13" xfId="18962"/>
    <cellStyle name="Calculation 3 2 2 3 14" xfId="18963"/>
    <cellStyle name="Calculation 3 2 2 3 15" xfId="18964"/>
    <cellStyle name="Calculation 3 2 2 3 16" xfId="18965"/>
    <cellStyle name="Calculation 3 2 2 3 17" xfId="18966"/>
    <cellStyle name="Calculation 3 2 2 3 2" xfId="18967"/>
    <cellStyle name="Calculation 3 2 2 3 2 10" xfId="18968"/>
    <cellStyle name="Calculation 3 2 2 3 2 11" xfId="18969"/>
    <cellStyle name="Calculation 3 2 2 3 2 12" xfId="18970"/>
    <cellStyle name="Calculation 3 2 2 3 2 13" xfId="18971"/>
    <cellStyle name="Calculation 3 2 2 3 2 2" xfId="18972"/>
    <cellStyle name="Calculation 3 2 2 3 2 2 10" xfId="18973"/>
    <cellStyle name="Calculation 3 2 2 3 2 2 2" xfId="18974"/>
    <cellStyle name="Calculation 3 2 2 3 2 2 2 2" xfId="18975"/>
    <cellStyle name="Calculation 3 2 2 3 2 2 2 3" xfId="18976"/>
    <cellStyle name="Calculation 3 2 2 3 2 2 2 4" xfId="18977"/>
    <cellStyle name="Calculation 3 2 2 3 2 2 2 5" xfId="18978"/>
    <cellStyle name="Calculation 3 2 2 3 2 2 2 6" xfId="18979"/>
    <cellStyle name="Calculation 3 2 2 3 2 2 2 7" xfId="18980"/>
    <cellStyle name="Calculation 3 2 2 3 2 2 2 8" xfId="18981"/>
    <cellStyle name="Calculation 3 2 2 3 2 2 2 9" xfId="18982"/>
    <cellStyle name="Calculation 3 2 2 3 2 2 3" xfId="18983"/>
    <cellStyle name="Calculation 3 2 2 3 2 2 4" xfId="18984"/>
    <cellStyle name="Calculation 3 2 2 3 2 2 5" xfId="18985"/>
    <cellStyle name="Calculation 3 2 2 3 2 2 6" xfId="18986"/>
    <cellStyle name="Calculation 3 2 2 3 2 2 7" xfId="18987"/>
    <cellStyle name="Calculation 3 2 2 3 2 2 8" xfId="18988"/>
    <cellStyle name="Calculation 3 2 2 3 2 2 9" xfId="18989"/>
    <cellStyle name="Calculation 3 2 2 3 2 3" xfId="18990"/>
    <cellStyle name="Calculation 3 2 2 3 2 3 2" xfId="18991"/>
    <cellStyle name="Calculation 3 2 2 3 2 3 3" xfId="18992"/>
    <cellStyle name="Calculation 3 2 2 3 2 3 4" xfId="18993"/>
    <cellStyle name="Calculation 3 2 2 3 2 3 5" xfId="18994"/>
    <cellStyle name="Calculation 3 2 2 3 2 3 6" xfId="18995"/>
    <cellStyle name="Calculation 3 2 2 3 2 3 7" xfId="18996"/>
    <cellStyle name="Calculation 3 2 2 3 2 3 8" xfId="18997"/>
    <cellStyle name="Calculation 3 2 2 3 2 4" xfId="18998"/>
    <cellStyle name="Calculation 3 2 2 3 2 4 2" xfId="18999"/>
    <cellStyle name="Calculation 3 2 2 3 2 4 3" xfId="19000"/>
    <cellStyle name="Calculation 3 2 2 3 2 4 4" xfId="19001"/>
    <cellStyle name="Calculation 3 2 2 3 2 4 5" xfId="19002"/>
    <cellStyle name="Calculation 3 2 2 3 2 4 6" xfId="19003"/>
    <cellStyle name="Calculation 3 2 2 3 2 4 7" xfId="19004"/>
    <cellStyle name="Calculation 3 2 2 3 2 4 8" xfId="19005"/>
    <cellStyle name="Calculation 3 2 2 3 2 4 9" xfId="19006"/>
    <cellStyle name="Calculation 3 2 2 3 2 5" xfId="19007"/>
    <cellStyle name="Calculation 3 2 2 3 2 6" xfId="19008"/>
    <cellStyle name="Calculation 3 2 2 3 2 7" xfId="19009"/>
    <cellStyle name="Calculation 3 2 2 3 2 8" xfId="19010"/>
    <cellStyle name="Calculation 3 2 2 3 2 9" xfId="19011"/>
    <cellStyle name="Calculation 3 2 2 3 3" xfId="19012"/>
    <cellStyle name="Calculation 3 2 2 3 3 10" xfId="19013"/>
    <cellStyle name="Calculation 3 2 2 3 3 11" xfId="19014"/>
    <cellStyle name="Calculation 3 2 2 3 3 12" xfId="19015"/>
    <cellStyle name="Calculation 3 2 2 3 3 13" xfId="19016"/>
    <cellStyle name="Calculation 3 2 2 3 3 2" xfId="19017"/>
    <cellStyle name="Calculation 3 2 2 3 3 2 10" xfId="19018"/>
    <cellStyle name="Calculation 3 2 2 3 3 2 2" xfId="19019"/>
    <cellStyle name="Calculation 3 2 2 3 3 2 2 2" xfId="19020"/>
    <cellStyle name="Calculation 3 2 2 3 3 2 2 3" xfId="19021"/>
    <cellStyle name="Calculation 3 2 2 3 3 2 2 4" xfId="19022"/>
    <cellStyle name="Calculation 3 2 2 3 3 2 2 5" xfId="19023"/>
    <cellStyle name="Calculation 3 2 2 3 3 2 2 6" xfId="19024"/>
    <cellStyle name="Calculation 3 2 2 3 3 2 2 7" xfId="19025"/>
    <cellStyle name="Calculation 3 2 2 3 3 2 2 8" xfId="19026"/>
    <cellStyle name="Calculation 3 2 2 3 3 2 2 9" xfId="19027"/>
    <cellStyle name="Calculation 3 2 2 3 3 2 3" xfId="19028"/>
    <cellStyle name="Calculation 3 2 2 3 3 2 4" xfId="19029"/>
    <cellStyle name="Calculation 3 2 2 3 3 2 5" xfId="19030"/>
    <cellStyle name="Calculation 3 2 2 3 3 2 6" xfId="19031"/>
    <cellStyle name="Calculation 3 2 2 3 3 2 7" xfId="19032"/>
    <cellStyle name="Calculation 3 2 2 3 3 2 8" xfId="19033"/>
    <cellStyle name="Calculation 3 2 2 3 3 2 9" xfId="19034"/>
    <cellStyle name="Calculation 3 2 2 3 3 3" xfId="19035"/>
    <cellStyle name="Calculation 3 2 2 3 3 3 2" xfId="19036"/>
    <cellStyle name="Calculation 3 2 2 3 3 3 3" xfId="19037"/>
    <cellStyle name="Calculation 3 2 2 3 3 3 4" xfId="19038"/>
    <cellStyle name="Calculation 3 2 2 3 3 3 5" xfId="19039"/>
    <cellStyle name="Calculation 3 2 2 3 3 3 6" xfId="19040"/>
    <cellStyle name="Calculation 3 2 2 3 3 3 7" xfId="19041"/>
    <cellStyle name="Calculation 3 2 2 3 3 3 8" xfId="19042"/>
    <cellStyle name="Calculation 3 2 2 3 3 4" xfId="19043"/>
    <cellStyle name="Calculation 3 2 2 3 3 4 2" xfId="19044"/>
    <cellStyle name="Calculation 3 2 2 3 3 4 3" xfId="19045"/>
    <cellStyle name="Calculation 3 2 2 3 3 4 4" xfId="19046"/>
    <cellStyle name="Calculation 3 2 2 3 3 4 5" xfId="19047"/>
    <cellStyle name="Calculation 3 2 2 3 3 4 6" xfId="19048"/>
    <cellStyle name="Calculation 3 2 2 3 3 4 7" xfId="19049"/>
    <cellStyle name="Calculation 3 2 2 3 3 4 8" xfId="19050"/>
    <cellStyle name="Calculation 3 2 2 3 3 4 9" xfId="19051"/>
    <cellStyle name="Calculation 3 2 2 3 3 5" xfId="19052"/>
    <cellStyle name="Calculation 3 2 2 3 3 6" xfId="19053"/>
    <cellStyle name="Calculation 3 2 2 3 3 7" xfId="19054"/>
    <cellStyle name="Calculation 3 2 2 3 3 8" xfId="19055"/>
    <cellStyle name="Calculation 3 2 2 3 3 9" xfId="19056"/>
    <cellStyle name="Calculation 3 2 2 3 4" xfId="19057"/>
    <cellStyle name="Calculation 3 2 2 3 4 10" xfId="19058"/>
    <cellStyle name="Calculation 3 2 2 3 4 11" xfId="19059"/>
    <cellStyle name="Calculation 3 2 2 3 4 12" xfId="19060"/>
    <cellStyle name="Calculation 3 2 2 3 4 13" xfId="19061"/>
    <cellStyle name="Calculation 3 2 2 3 4 2" xfId="19062"/>
    <cellStyle name="Calculation 3 2 2 3 4 2 10" xfId="19063"/>
    <cellStyle name="Calculation 3 2 2 3 4 2 2" xfId="19064"/>
    <cellStyle name="Calculation 3 2 2 3 4 2 2 2" xfId="19065"/>
    <cellStyle name="Calculation 3 2 2 3 4 2 2 3" xfId="19066"/>
    <cellStyle name="Calculation 3 2 2 3 4 2 2 4" xfId="19067"/>
    <cellStyle name="Calculation 3 2 2 3 4 2 2 5" xfId="19068"/>
    <cellStyle name="Calculation 3 2 2 3 4 2 2 6" xfId="19069"/>
    <cellStyle name="Calculation 3 2 2 3 4 2 2 7" xfId="19070"/>
    <cellStyle name="Calculation 3 2 2 3 4 2 2 8" xfId="19071"/>
    <cellStyle name="Calculation 3 2 2 3 4 2 2 9" xfId="19072"/>
    <cellStyle name="Calculation 3 2 2 3 4 2 3" xfId="19073"/>
    <cellStyle name="Calculation 3 2 2 3 4 2 4" xfId="19074"/>
    <cellStyle name="Calculation 3 2 2 3 4 2 5" xfId="19075"/>
    <cellStyle name="Calculation 3 2 2 3 4 2 6" xfId="19076"/>
    <cellStyle name="Calculation 3 2 2 3 4 2 7" xfId="19077"/>
    <cellStyle name="Calculation 3 2 2 3 4 2 8" xfId="19078"/>
    <cellStyle name="Calculation 3 2 2 3 4 2 9" xfId="19079"/>
    <cellStyle name="Calculation 3 2 2 3 4 3" xfId="19080"/>
    <cellStyle name="Calculation 3 2 2 3 4 3 2" xfId="19081"/>
    <cellStyle name="Calculation 3 2 2 3 4 3 3" xfId="19082"/>
    <cellStyle name="Calculation 3 2 2 3 4 3 4" xfId="19083"/>
    <cellStyle name="Calculation 3 2 2 3 4 3 5" xfId="19084"/>
    <cellStyle name="Calculation 3 2 2 3 4 3 6" xfId="19085"/>
    <cellStyle name="Calculation 3 2 2 3 4 3 7" xfId="19086"/>
    <cellStyle name="Calculation 3 2 2 3 4 3 8" xfId="19087"/>
    <cellStyle name="Calculation 3 2 2 3 4 4" xfId="19088"/>
    <cellStyle name="Calculation 3 2 2 3 4 4 2" xfId="19089"/>
    <cellStyle name="Calculation 3 2 2 3 4 4 3" xfId="19090"/>
    <cellStyle name="Calculation 3 2 2 3 4 4 4" xfId="19091"/>
    <cellStyle name="Calculation 3 2 2 3 4 4 5" xfId="19092"/>
    <cellStyle name="Calculation 3 2 2 3 4 4 6" xfId="19093"/>
    <cellStyle name="Calculation 3 2 2 3 4 4 7" xfId="19094"/>
    <cellStyle name="Calculation 3 2 2 3 4 4 8" xfId="19095"/>
    <cellStyle name="Calculation 3 2 2 3 4 4 9" xfId="19096"/>
    <cellStyle name="Calculation 3 2 2 3 4 5" xfId="19097"/>
    <cellStyle name="Calculation 3 2 2 3 4 6" xfId="19098"/>
    <cellStyle name="Calculation 3 2 2 3 4 7" xfId="19099"/>
    <cellStyle name="Calculation 3 2 2 3 4 8" xfId="19100"/>
    <cellStyle name="Calculation 3 2 2 3 4 9" xfId="19101"/>
    <cellStyle name="Calculation 3 2 2 3 5" xfId="19102"/>
    <cellStyle name="Calculation 3 2 2 3 5 10" xfId="19103"/>
    <cellStyle name="Calculation 3 2 2 3 5 2" xfId="19104"/>
    <cellStyle name="Calculation 3 2 2 3 5 2 2" xfId="19105"/>
    <cellStyle name="Calculation 3 2 2 3 5 2 3" xfId="19106"/>
    <cellStyle name="Calculation 3 2 2 3 5 2 4" xfId="19107"/>
    <cellStyle name="Calculation 3 2 2 3 5 2 5" xfId="19108"/>
    <cellStyle name="Calculation 3 2 2 3 5 2 6" xfId="19109"/>
    <cellStyle name="Calculation 3 2 2 3 5 2 7" xfId="19110"/>
    <cellStyle name="Calculation 3 2 2 3 5 2 8" xfId="19111"/>
    <cellStyle name="Calculation 3 2 2 3 5 2 9" xfId="19112"/>
    <cellStyle name="Calculation 3 2 2 3 5 3" xfId="19113"/>
    <cellStyle name="Calculation 3 2 2 3 5 4" xfId="19114"/>
    <cellStyle name="Calculation 3 2 2 3 5 5" xfId="19115"/>
    <cellStyle name="Calculation 3 2 2 3 5 6" xfId="19116"/>
    <cellStyle name="Calculation 3 2 2 3 5 7" xfId="19117"/>
    <cellStyle name="Calculation 3 2 2 3 5 8" xfId="19118"/>
    <cellStyle name="Calculation 3 2 2 3 5 9" xfId="19119"/>
    <cellStyle name="Calculation 3 2 2 3 6" xfId="19120"/>
    <cellStyle name="Calculation 3 2 2 3 6 2" xfId="19121"/>
    <cellStyle name="Calculation 3 2 2 3 6 3" xfId="19122"/>
    <cellStyle name="Calculation 3 2 2 3 6 4" xfId="19123"/>
    <cellStyle name="Calculation 3 2 2 3 6 5" xfId="19124"/>
    <cellStyle name="Calculation 3 2 2 3 6 6" xfId="19125"/>
    <cellStyle name="Calculation 3 2 2 3 6 7" xfId="19126"/>
    <cellStyle name="Calculation 3 2 2 3 6 8" xfId="19127"/>
    <cellStyle name="Calculation 3 2 2 3 7" xfId="19128"/>
    <cellStyle name="Calculation 3 2 2 3 7 2" xfId="19129"/>
    <cellStyle name="Calculation 3 2 2 3 7 3" xfId="19130"/>
    <cellStyle name="Calculation 3 2 2 3 7 4" xfId="19131"/>
    <cellStyle name="Calculation 3 2 2 3 7 5" xfId="19132"/>
    <cellStyle name="Calculation 3 2 2 3 7 6" xfId="19133"/>
    <cellStyle name="Calculation 3 2 2 3 7 7" xfId="19134"/>
    <cellStyle name="Calculation 3 2 2 3 7 8" xfId="19135"/>
    <cellStyle name="Calculation 3 2 2 3 7 9" xfId="19136"/>
    <cellStyle name="Calculation 3 2 2 3 8" xfId="19137"/>
    <cellStyle name="Calculation 3 2 2 3 9" xfId="19138"/>
    <cellStyle name="Calculation 3 2 2 4" xfId="19139"/>
    <cellStyle name="Calculation 3 2 2 4 10" xfId="19140"/>
    <cellStyle name="Calculation 3 2 2 4 11" xfId="19141"/>
    <cellStyle name="Calculation 3 2 2 4 12" xfId="19142"/>
    <cellStyle name="Calculation 3 2 2 4 13" xfId="19143"/>
    <cellStyle name="Calculation 3 2 2 4 2" xfId="19144"/>
    <cellStyle name="Calculation 3 2 2 4 2 10" xfId="19145"/>
    <cellStyle name="Calculation 3 2 2 4 2 2" xfId="19146"/>
    <cellStyle name="Calculation 3 2 2 4 2 2 2" xfId="19147"/>
    <cellStyle name="Calculation 3 2 2 4 2 2 3" xfId="19148"/>
    <cellStyle name="Calculation 3 2 2 4 2 2 4" xfId="19149"/>
    <cellStyle name="Calculation 3 2 2 4 2 2 5" xfId="19150"/>
    <cellStyle name="Calculation 3 2 2 4 2 2 6" xfId="19151"/>
    <cellStyle name="Calculation 3 2 2 4 2 2 7" xfId="19152"/>
    <cellStyle name="Calculation 3 2 2 4 2 2 8" xfId="19153"/>
    <cellStyle name="Calculation 3 2 2 4 2 2 9" xfId="19154"/>
    <cellStyle name="Calculation 3 2 2 4 2 3" xfId="19155"/>
    <cellStyle name="Calculation 3 2 2 4 2 4" xfId="19156"/>
    <cellStyle name="Calculation 3 2 2 4 2 5" xfId="19157"/>
    <cellStyle name="Calculation 3 2 2 4 2 6" xfId="19158"/>
    <cellStyle name="Calculation 3 2 2 4 2 7" xfId="19159"/>
    <cellStyle name="Calculation 3 2 2 4 2 8" xfId="19160"/>
    <cellStyle name="Calculation 3 2 2 4 2 9" xfId="19161"/>
    <cellStyle name="Calculation 3 2 2 4 3" xfId="19162"/>
    <cellStyle name="Calculation 3 2 2 4 3 2" xfId="19163"/>
    <cellStyle name="Calculation 3 2 2 4 3 3" xfId="19164"/>
    <cellStyle name="Calculation 3 2 2 4 3 4" xfId="19165"/>
    <cellStyle name="Calculation 3 2 2 4 3 5" xfId="19166"/>
    <cellStyle name="Calculation 3 2 2 4 3 6" xfId="19167"/>
    <cellStyle name="Calculation 3 2 2 4 3 7" xfId="19168"/>
    <cellStyle name="Calculation 3 2 2 4 3 8" xfId="19169"/>
    <cellStyle name="Calculation 3 2 2 4 4" xfId="19170"/>
    <cellStyle name="Calculation 3 2 2 4 4 2" xfId="19171"/>
    <cellStyle name="Calculation 3 2 2 4 4 3" xfId="19172"/>
    <cellStyle name="Calculation 3 2 2 4 4 4" xfId="19173"/>
    <cellStyle name="Calculation 3 2 2 4 4 5" xfId="19174"/>
    <cellStyle name="Calculation 3 2 2 4 4 6" xfId="19175"/>
    <cellStyle name="Calculation 3 2 2 4 4 7" xfId="19176"/>
    <cellStyle name="Calculation 3 2 2 4 4 8" xfId="19177"/>
    <cellStyle name="Calculation 3 2 2 4 4 9" xfId="19178"/>
    <cellStyle name="Calculation 3 2 2 4 5" xfId="19179"/>
    <cellStyle name="Calculation 3 2 2 4 6" xfId="19180"/>
    <cellStyle name="Calculation 3 2 2 4 7" xfId="19181"/>
    <cellStyle name="Calculation 3 2 2 4 8" xfId="19182"/>
    <cellStyle name="Calculation 3 2 2 4 9" xfId="19183"/>
    <cellStyle name="Calculation 3 2 2 5" xfId="19184"/>
    <cellStyle name="Calculation 3 2 2 5 2" xfId="19185"/>
    <cellStyle name="Calculation 3 2 2 5 3" xfId="19186"/>
    <cellStyle name="Calculation 3 2 2 5 4" xfId="19187"/>
    <cellStyle name="Calculation 3 2 2 5 5" xfId="19188"/>
    <cellStyle name="Calculation 3 2 2 5 6" xfId="19189"/>
    <cellStyle name="Calculation 3 2 2 5 7" xfId="19190"/>
    <cellStyle name="Calculation 3 2 2 5 8" xfId="19191"/>
    <cellStyle name="Calculation 3 2 2 5 9" xfId="19192"/>
    <cellStyle name="Calculation 3 2 2 6" xfId="19193"/>
    <cellStyle name="Calculation 3 2 2 7" xfId="19194"/>
    <cellStyle name="Calculation 3 2 2 8" xfId="19195"/>
    <cellStyle name="Calculation 3 2 2 9" xfId="19196"/>
    <cellStyle name="Calculation 3 2 3" xfId="19197"/>
    <cellStyle name="Calculation 3 2 3 10" xfId="19198"/>
    <cellStyle name="Calculation 3 2 3 11" xfId="19199"/>
    <cellStyle name="Calculation 3 2 3 12" xfId="19200"/>
    <cellStyle name="Calculation 3 2 3 13" xfId="19201"/>
    <cellStyle name="Calculation 3 2 3 14" xfId="19202"/>
    <cellStyle name="Calculation 3 2 3 15" xfId="19203"/>
    <cellStyle name="Calculation 3 2 3 16" xfId="19204"/>
    <cellStyle name="Calculation 3 2 3 17" xfId="19205"/>
    <cellStyle name="Calculation 3 2 3 18" xfId="19206"/>
    <cellStyle name="Calculation 3 2 3 19" xfId="19207"/>
    <cellStyle name="Calculation 3 2 3 2" xfId="19208"/>
    <cellStyle name="Calculation 3 2 3 2 10" xfId="19209"/>
    <cellStyle name="Calculation 3 2 3 2 11" xfId="19210"/>
    <cellStyle name="Calculation 3 2 3 2 12" xfId="19211"/>
    <cellStyle name="Calculation 3 2 3 2 13" xfId="19212"/>
    <cellStyle name="Calculation 3 2 3 2 2" xfId="19213"/>
    <cellStyle name="Calculation 3 2 3 2 2 10" xfId="19214"/>
    <cellStyle name="Calculation 3 2 3 2 2 2" xfId="19215"/>
    <cellStyle name="Calculation 3 2 3 2 2 2 2" xfId="19216"/>
    <cellStyle name="Calculation 3 2 3 2 2 2 3" xfId="19217"/>
    <cellStyle name="Calculation 3 2 3 2 2 2 4" xfId="19218"/>
    <cellStyle name="Calculation 3 2 3 2 2 2 5" xfId="19219"/>
    <cellStyle name="Calculation 3 2 3 2 2 2 6" xfId="19220"/>
    <cellStyle name="Calculation 3 2 3 2 2 2 7" xfId="19221"/>
    <cellStyle name="Calculation 3 2 3 2 2 2 8" xfId="19222"/>
    <cellStyle name="Calculation 3 2 3 2 2 2 9" xfId="19223"/>
    <cellStyle name="Calculation 3 2 3 2 2 3" xfId="19224"/>
    <cellStyle name="Calculation 3 2 3 2 2 4" xfId="19225"/>
    <cellStyle name="Calculation 3 2 3 2 2 5" xfId="19226"/>
    <cellStyle name="Calculation 3 2 3 2 2 6" xfId="19227"/>
    <cellStyle name="Calculation 3 2 3 2 2 7" xfId="19228"/>
    <cellStyle name="Calculation 3 2 3 2 2 8" xfId="19229"/>
    <cellStyle name="Calculation 3 2 3 2 2 9" xfId="19230"/>
    <cellStyle name="Calculation 3 2 3 2 3" xfId="19231"/>
    <cellStyle name="Calculation 3 2 3 2 3 2" xfId="19232"/>
    <cellStyle name="Calculation 3 2 3 2 3 3" xfId="19233"/>
    <cellStyle name="Calculation 3 2 3 2 3 4" xfId="19234"/>
    <cellStyle name="Calculation 3 2 3 2 3 5" xfId="19235"/>
    <cellStyle name="Calculation 3 2 3 2 3 6" xfId="19236"/>
    <cellStyle name="Calculation 3 2 3 2 3 7" xfId="19237"/>
    <cellStyle name="Calculation 3 2 3 2 3 8" xfId="19238"/>
    <cellStyle name="Calculation 3 2 3 2 4" xfId="19239"/>
    <cellStyle name="Calculation 3 2 3 2 4 2" xfId="19240"/>
    <cellStyle name="Calculation 3 2 3 2 4 3" xfId="19241"/>
    <cellStyle name="Calculation 3 2 3 2 4 4" xfId="19242"/>
    <cellStyle name="Calculation 3 2 3 2 4 5" xfId="19243"/>
    <cellStyle name="Calculation 3 2 3 2 4 6" xfId="19244"/>
    <cellStyle name="Calculation 3 2 3 2 4 7" xfId="19245"/>
    <cellStyle name="Calculation 3 2 3 2 4 8" xfId="19246"/>
    <cellStyle name="Calculation 3 2 3 2 4 9" xfId="19247"/>
    <cellStyle name="Calculation 3 2 3 2 5" xfId="19248"/>
    <cellStyle name="Calculation 3 2 3 2 6" xfId="19249"/>
    <cellStyle name="Calculation 3 2 3 2 7" xfId="19250"/>
    <cellStyle name="Calculation 3 2 3 2 8" xfId="19251"/>
    <cellStyle name="Calculation 3 2 3 2 9" xfId="19252"/>
    <cellStyle name="Calculation 3 2 3 3" xfId="19253"/>
    <cellStyle name="Calculation 3 2 3 3 10" xfId="19254"/>
    <cellStyle name="Calculation 3 2 3 3 11" xfId="19255"/>
    <cellStyle name="Calculation 3 2 3 3 12" xfId="19256"/>
    <cellStyle name="Calculation 3 2 3 3 13" xfId="19257"/>
    <cellStyle name="Calculation 3 2 3 3 2" xfId="19258"/>
    <cellStyle name="Calculation 3 2 3 3 2 10" xfId="19259"/>
    <cellStyle name="Calculation 3 2 3 3 2 2" xfId="19260"/>
    <cellStyle name="Calculation 3 2 3 3 2 2 2" xfId="19261"/>
    <cellStyle name="Calculation 3 2 3 3 2 2 3" xfId="19262"/>
    <cellStyle name="Calculation 3 2 3 3 2 2 4" xfId="19263"/>
    <cellStyle name="Calculation 3 2 3 3 2 2 5" xfId="19264"/>
    <cellStyle name="Calculation 3 2 3 3 2 2 6" xfId="19265"/>
    <cellStyle name="Calculation 3 2 3 3 2 2 7" xfId="19266"/>
    <cellStyle name="Calculation 3 2 3 3 2 2 8" xfId="19267"/>
    <cellStyle name="Calculation 3 2 3 3 2 2 9" xfId="19268"/>
    <cellStyle name="Calculation 3 2 3 3 2 3" xfId="19269"/>
    <cellStyle name="Calculation 3 2 3 3 2 4" xfId="19270"/>
    <cellStyle name="Calculation 3 2 3 3 2 5" xfId="19271"/>
    <cellStyle name="Calculation 3 2 3 3 2 6" xfId="19272"/>
    <cellStyle name="Calculation 3 2 3 3 2 7" xfId="19273"/>
    <cellStyle name="Calculation 3 2 3 3 2 8" xfId="19274"/>
    <cellStyle name="Calculation 3 2 3 3 2 9" xfId="19275"/>
    <cellStyle name="Calculation 3 2 3 3 3" xfId="19276"/>
    <cellStyle name="Calculation 3 2 3 3 3 2" xfId="19277"/>
    <cellStyle name="Calculation 3 2 3 3 3 3" xfId="19278"/>
    <cellStyle name="Calculation 3 2 3 3 3 4" xfId="19279"/>
    <cellStyle name="Calculation 3 2 3 3 3 5" xfId="19280"/>
    <cellStyle name="Calculation 3 2 3 3 3 6" xfId="19281"/>
    <cellStyle name="Calculation 3 2 3 3 3 7" xfId="19282"/>
    <cellStyle name="Calculation 3 2 3 3 3 8" xfId="19283"/>
    <cellStyle name="Calculation 3 2 3 3 4" xfId="19284"/>
    <cellStyle name="Calculation 3 2 3 3 4 2" xfId="19285"/>
    <cellStyle name="Calculation 3 2 3 3 4 3" xfId="19286"/>
    <cellStyle name="Calculation 3 2 3 3 4 4" xfId="19287"/>
    <cellStyle name="Calculation 3 2 3 3 4 5" xfId="19288"/>
    <cellStyle name="Calculation 3 2 3 3 4 6" xfId="19289"/>
    <cellStyle name="Calculation 3 2 3 3 4 7" xfId="19290"/>
    <cellStyle name="Calculation 3 2 3 3 4 8" xfId="19291"/>
    <cellStyle name="Calculation 3 2 3 3 4 9" xfId="19292"/>
    <cellStyle name="Calculation 3 2 3 3 5" xfId="19293"/>
    <cellStyle name="Calculation 3 2 3 3 6" xfId="19294"/>
    <cellStyle name="Calculation 3 2 3 3 7" xfId="19295"/>
    <cellStyle name="Calculation 3 2 3 3 8" xfId="19296"/>
    <cellStyle name="Calculation 3 2 3 3 9" xfId="19297"/>
    <cellStyle name="Calculation 3 2 3 4" xfId="19298"/>
    <cellStyle name="Calculation 3 2 3 4 10" xfId="19299"/>
    <cellStyle name="Calculation 3 2 3 4 11" xfId="19300"/>
    <cellStyle name="Calculation 3 2 3 4 12" xfId="19301"/>
    <cellStyle name="Calculation 3 2 3 4 13" xfId="19302"/>
    <cellStyle name="Calculation 3 2 3 4 2" xfId="19303"/>
    <cellStyle name="Calculation 3 2 3 4 2 10" xfId="19304"/>
    <cellStyle name="Calculation 3 2 3 4 2 2" xfId="19305"/>
    <cellStyle name="Calculation 3 2 3 4 2 2 2" xfId="19306"/>
    <cellStyle name="Calculation 3 2 3 4 2 2 3" xfId="19307"/>
    <cellStyle name="Calculation 3 2 3 4 2 2 4" xfId="19308"/>
    <cellStyle name="Calculation 3 2 3 4 2 2 5" xfId="19309"/>
    <cellStyle name="Calculation 3 2 3 4 2 2 6" xfId="19310"/>
    <cellStyle name="Calculation 3 2 3 4 2 2 7" xfId="19311"/>
    <cellStyle name="Calculation 3 2 3 4 2 2 8" xfId="19312"/>
    <cellStyle name="Calculation 3 2 3 4 2 2 9" xfId="19313"/>
    <cellStyle name="Calculation 3 2 3 4 2 3" xfId="19314"/>
    <cellStyle name="Calculation 3 2 3 4 2 4" xfId="19315"/>
    <cellStyle name="Calculation 3 2 3 4 2 5" xfId="19316"/>
    <cellStyle name="Calculation 3 2 3 4 2 6" xfId="19317"/>
    <cellStyle name="Calculation 3 2 3 4 2 7" xfId="19318"/>
    <cellStyle name="Calculation 3 2 3 4 2 8" xfId="19319"/>
    <cellStyle name="Calculation 3 2 3 4 2 9" xfId="19320"/>
    <cellStyle name="Calculation 3 2 3 4 3" xfId="19321"/>
    <cellStyle name="Calculation 3 2 3 4 3 2" xfId="19322"/>
    <cellStyle name="Calculation 3 2 3 4 3 3" xfId="19323"/>
    <cellStyle name="Calculation 3 2 3 4 3 4" xfId="19324"/>
    <cellStyle name="Calculation 3 2 3 4 3 5" xfId="19325"/>
    <cellStyle name="Calculation 3 2 3 4 3 6" xfId="19326"/>
    <cellStyle name="Calculation 3 2 3 4 3 7" xfId="19327"/>
    <cellStyle name="Calculation 3 2 3 4 3 8" xfId="19328"/>
    <cellStyle name="Calculation 3 2 3 4 4" xfId="19329"/>
    <cellStyle name="Calculation 3 2 3 4 4 2" xfId="19330"/>
    <cellStyle name="Calculation 3 2 3 4 4 3" xfId="19331"/>
    <cellStyle name="Calculation 3 2 3 4 4 4" xfId="19332"/>
    <cellStyle name="Calculation 3 2 3 4 4 5" xfId="19333"/>
    <cellStyle name="Calculation 3 2 3 4 4 6" xfId="19334"/>
    <cellStyle name="Calculation 3 2 3 4 4 7" xfId="19335"/>
    <cellStyle name="Calculation 3 2 3 4 4 8" xfId="19336"/>
    <cellStyle name="Calculation 3 2 3 4 4 9" xfId="19337"/>
    <cellStyle name="Calculation 3 2 3 4 5" xfId="19338"/>
    <cellStyle name="Calculation 3 2 3 4 6" xfId="19339"/>
    <cellStyle name="Calculation 3 2 3 4 7" xfId="19340"/>
    <cellStyle name="Calculation 3 2 3 4 8" xfId="19341"/>
    <cellStyle name="Calculation 3 2 3 4 9" xfId="19342"/>
    <cellStyle name="Calculation 3 2 3 5" xfId="19343"/>
    <cellStyle name="Calculation 3 2 3 5 10" xfId="19344"/>
    <cellStyle name="Calculation 3 2 3 5 11" xfId="19345"/>
    <cellStyle name="Calculation 3 2 3 5 12" xfId="19346"/>
    <cellStyle name="Calculation 3 2 3 5 13" xfId="19347"/>
    <cellStyle name="Calculation 3 2 3 5 2" xfId="19348"/>
    <cellStyle name="Calculation 3 2 3 5 2 10" xfId="19349"/>
    <cellStyle name="Calculation 3 2 3 5 2 2" xfId="19350"/>
    <cellStyle name="Calculation 3 2 3 5 2 2 2" xfId="19351"/>
    <cellStyle name="Calculation 3 2 3 5 2 2 3" xfId="19352"/>
    <cellStyle name="Calculation 3 2 3 5 2 2 4" xfId="19353"/>
    <cellStyle name="Calculation 3 2 3 5 2 2 5" xfId="19354"/>
    <cellStyle name="Calculation 3 2 3 5 2 2 6" xfId="19355"/>
    <cellStyle name="Calculation 3 2 3 5 2 2 7" xfId="19356"/>
    <cellStyle name="Calculation 3 2 3 5 2 2 8" xfId="19357"/>
    <cellStyle name="Calculation 3 2 3 5 2 2 9" xfId="19358"/>
    <cellStyle name="Calculation 3 2 3 5 2 3" xfId="19359"/>
    <cellStyle name="Calculation 3 2 3 5 2 4" xfId="19360"/>
    <cellStyle name="Calculation 3 2 3 5 2 5" xfId="19361"/>
    <cellStyle name="Calculation 3 2 3 5 2 6" xfId="19362"/>
    <cellStyle name="Calculation 3 2 3 5 2 7" xfId="19363"/>
    <cellStyle name="Calculation 3 2 3 5 2 8" xfId="19364"/>
    <cellStyle name="Calculation 3 2 3 5 2 9" xfId="19365"/>
    <cellStyle name="Calculation 3 2 3 5 3" xfId="19366"/>
    <cellStyle name="Calculation 3 2 3 5 3 2" xfId="19367"/>
    <cellStyle name="Calculation 3 2 3 5 3 3" xfId="19368"/>
    <cellStyle name="Calculation 3 2 3 5 3 4" xfId="19369"/>
    <cellStyle name="Calculation 3 2 3 5 3 5" xfId="19370"/>
    <cellStyle name="Calculation 3 2 3 5 3 6" xfId="19371"/>
    <cellStyle name="Calculation 3 2 3 5 3 7" xfId="19372"/>
    <cellStyle name="Calculation 3 2 3 5 3 8" xfId="19373"/>
    <cellStyle name="Calculation 3 2 3 5 4" xfId="19374"/>
    <cellStyle name="Calculation 3 2 3 5 4 2" xfId="19375"/>
    <cellStyle name="Calculation 3 2 3 5 4 3" xfId="19376"/>
    <cellStyle name="Calculation 3 2 3 5 4 4" xfId="19377"/>
    <cellStyle name="Calculation 3 2 3 5 4 5" xfId="19378"/>
    <cellStyle name="Calculation 3 2 3 5 4 6" xfId="19379"/>
    <cellStyle name="Calculation 3 2 3 5 4 7" xfId="19380"/>
    <cellStyle name="Calculation 3 2 3 5 4 8" xfId="19381"/>
    <cellStyle name="Calculation 3 2 3 5 4 9" xfId="19382"/>
    <cellStyle name="Calculation 3 2 3 5 5" xfId="19383"/>
    <cellStyle name="Calculation 3 2 3 5 6" xfId="19384"/>
    <cellStyle name="Calculation 3 2 3 5 7" xfId="19385"/>
    <cellStyle name="Calculation 3 2 3 5 8" xfId="19386"/>
    <cellStyle name="Calculation 3 2 3 5 9" xfId="19387"/>
    <cellStyle name="Calculation 3 2 3 6" xfId="19388"/>
    <cellStyle name="Calculation 3 2 3 6 10" xfId="19389"/>
    <cellStyle name="Calculation 3 2 3 6 2" xfId="19390"/>
    <cellStyle name="Calculation 3 2 3 6 2 2" xfId="19391"/>
    <cellStyle name="Calculation 3 2 3 6 2 3" xfId="19392"/>
    <cellStyle name="Calculation 3 2 3 6 2 4" xfId="19393"/>
    <cellStyle name="Calculation 3 2 3 6 2 5" xfId="19394"/>
    <cellStyle name="Calculation 3 2 3 6 2 6" xfId="19395"/>
    <cellStyle name="Calculation 3 2 3 6 2 7" xfId="19396"/>
    <cellStyle name="Calculation 3 2 3 6 2 8" xfId="19397"/>
    <cellStyle name="Calculation 3 2 3 6 2 9" xfId="19398"/>
    <cellStyle name="Calculation 3 2 3 6 3" xfId="19399"/>
    <cellStyle name="Calculation 3 2 3 6 4" xfId="19400"/>
    <cellStyle name="Calculation 3 2 3 6 5" xfId="19401"/>
    <cellStyle name="Calculation 3 2 3 6 6" xfId="19402"/>
    <cellStyle name="Calculation 3 2 3 6 7" xfId="19403"/>
    <cellStyle name="Calculation 3 2 3 6 8" xfId="19404"/>
    <cellStyle name="Calculation 3 2 3 6 9" xfId="19405"/>
    <cellStyle name="Calculation 3 2 3 7" xfId="19406"/>
    <cellStyle name="Calculation 3 2 3 7 2" xfId="19407"/>
    <cellStyle name="Calculation 3 2 3 7 3" xfId="19408"/>
    <cellStyle name="Calculation 3 2 3 7 4" xfId="19409"/>
    <cellStyle name="Calculation 3 2 3 7 5" xfId="19410"/>
    <cellStyle name="Calculation 3 2 3 7 6" xfId="19411"/>
    <cellStyle name="Calculation 3 2 3 7 7" xfId="19412"/>
    <cellStyle name="Calculation 3 2 3 7 8" xfId="19413"/>
    <cellStyle name="Calculation 3 2 3 8" xfId="19414"/>
    <cellStyle name="Calculation 3 2 3 8 2" xfId="19415"/>
    <cellStyle name="Calculation 3 2 3 8 3" xfId="19416"/>
    <cellStyle name="Calculation 3 2 3 8 4" xfId="19417"/>
    <cellStyle name="Calculation 3 2 3 8 5" xfId="19418"/>
    <cellStyle name="Calculation 3 2 3 8 6" xfId="19419"/>
    <cellStyle name="Calculation 3 2 3 8 7" xfId="19420"/>
    <cellStyle name="Calculation 3 2 3 8 8" xfId="19421"/>
    <cellStyle name="Calculation 3 2 3 8 9" xfId="19422"/>
    <cellStyle name="Calculation 3 2 3 9" xfId="19423"/>
    <cellStyle name="Calculation 3 2 4" xfId="19424"/>
    <cellStyle name="Calculation 3 2 4 10" xfId="19425"/>
    <cellStyle name="Calculation 3 2 4 11" xfId="19426"/>
    <cellStyle name="Calculation 3 2 4 12" xfId="19427"/>
    <cellStyle name="Calculation 3 2 4 13" xfId="19428"/>
    <cellStyle name="Calculation 3 2 4 14" xfId="19429"/>
    <cellStyle name="Calculation 3 2 4 15" xfId="19430"/>
    <cellStyle name="Calculation 3 2 4 16" xfId="19431"/>
    <cellStyle name="Calculation 3 2 4 17" xfId="19432"/>
    <cellStyle name="Calculation 3 2 4 18" xfId="19433"/>
    <cellStyle name="Calculation 3 2 4 2" xfId="19434"/>
    <cellStyle name="Calculation 3 2 4 2 10" xfId="19435"/>
    <cellStyle name="Calculation 3 2 4 2 11" xfId="19436"/>
    <cellStyle name="Calculation 3 2 4 2 12" xfId="19437"/>
    <cellStyle name="Calculation 3 2 4 2 13" xfId="19438"/>
    <cellStyle name="Calculation 3 2 4 2 2" xfId="19439"/>
    <cellStyle name="Calculation 3 2 4 2 2 10" xfId="19440"/>
    <cellStyle name="Calculation 3 2 4 2 2 2" xfId="19441"/>
    <cellStyle name="Calculation 3 2 4 2 2 2 2" xfId="19442"/>
    <cellStyle name="Calculation 3 2 4 2 2 2 3" xfId="19443"/>
    <cellStyle name="Calculation 3 2 4 2 2 2 4" xfId="19444"/>
    <cellStyle name="Calculation 3 2 4 2 2 2 5" xfId="19445"/>
    <cellStyle name="Calculation 3 2 4 2 2 2 6" xfId="19446"/>
    <cellStyle name="Calculation 3 2 4 2 2 2 7" xfId="19447"/>
    <cellStyle name="Calculation 3 2 4 2 2 2 8" xfId="19448"/>
    <cellStyle name="Calculation 3 2 4 2 2 2 9" xfId="19449"/>
    <cellStyle name="Calculation 3 2 4 2 2 3" xfId="19450"/>
    <cellStyle name="Calculation 3 2 4 2 2 4" xfId="19451"/>
    <cellStyle name="Calculation 3 2 4 2 2 5" xfId="19452"/>
    <cellStyle name="Calculation 3 2 4 2 2 6" xfId="19453"/>
    <cellStyle name="Calculation 3 2 4 2 2 7" xfId="19454"/>
    <cellStyle name="Calculation 3 2 4 2 2 8" xfId="19455"/>
    <cellStyle name="Calculation 3 2 4 2 2 9" xfId="19456"/>
    <cellStyle name="Calculation 3 2 4 2 3" xfId="19457"/>
    <cellStyle name="Calculation 3 2 4 2 3 2" xfId="19458"/>
    <cellStyle name="Calculation 3 2 4 2 3 3" xfId="19459"/>
    <cellStyle name="Calculation 3 2 4 2 3 4" xfId="19460"/>
    <cellStyle name="Calculation 3 2 4 2 3 5" xfId="19461"/>
    <cellStyle name="Calculation 3 2 4 2 3 6" xfId="19462"/>
    <cellStyle name="Calculation 3 2 4 2 3 7" xfId="19463"/>
    <cellStyle name="Calculation 3 2 4 2 3 8" xfId="19464"/>
    <cellStyle name="Calculation 3 2 4 2 4" xfId="19465"/>
    <cellStyle name="Calculation 3 2 4 2 4 2" xfId="19466"/>
    <cellStyle name="Calculation 3 2 4 2 4 3" xfId="19467"/>
    <cellStyle name="Calculation 3 2 4 2 4 4" xfId="19468"/>
    <cellStyle name="Calculation 3 2 4 2 4 5" xfId="19469"/>
    <cellStyle name="Calculation 3 2 4 2 4 6" xfId="19470"/>
    <cellStyle name="Calculation 3 2 4 2 4 7" xfId="19471"/>
    <cellStyle name="Calculation 3 2 4 2 4 8" xfId="19472"/>
    <cellStyle name="Calculation 3 2 4 2 4 9" xfId="19473"/>
    <cellStyle name="Calculation 3 2 4 2 5" xfId="19474"/>
    <cellStyle name="Calculation 3 2 4 2 6" xfId="19475"/>
    <cellStyle name="Calculation 3 2 4 2 7" xfId="19476"/>
    <cellStyle name="Calculation 3 2 4 2 8" xfId="19477"/>
    <cellStyle name="Calculation 3 2 4 2 9" xfId="19478"/>
    <cellStyle name="Calculation 3 2 4 3" xfId="19479"/>
    <cellStyle name="Calculation 3 2 4 3 10" xfId="19480"/>
    <cellStyle name="Calculation 3 2 4 3 11" xfId="19481"/>
    <cellStyle name="Calculation 3 2 4 3 12" xfId="19482"/>
    <cellStyle name="Calculation 3 2 4 3 13" xfId="19483"/>
    <cellStyle name="Calculation 3 2 4 3 2" xfId="19484"/>
    <cellStyle name="Calculation 3 2 4 3 2 10" xfId="19485"/>
    <cellStyle name="Calculation 3 2 4 3 2 2" xfId="19486"/>
    <cellStyle name="Calculation 3 2 4 3 2 2 2" xfId="19487"/>
    <cellStyle name="Calculation 3 2 4 3 2 2 3" xfId="19488"/>
    <cellStyle name="Calculation 3 2 4 3 2 2 4" xfId="19489"/>
    <cellStyle name="Calculation 3 2 4 3 2 2 5" xfId="19490"/>
    <cellStyle name="Calculation 3 2 4 3 2 2 6" xfId="19491"/>
    <cellStyle name="Calculation 3 2 4 3 2 2 7" xfId="19492"/>
    <cellStyle name="Calculation 3 2 4 3 2 2 8" xfId="19493"/>
    <cellStyle name="Calculation 3 2 4 3 2 2 9" xfId="19494"/>
    <cellStyle name="Calculation 3 2 4 3 2 3" xfId="19495"/>
    <cellStyle name="Calculation 3 2 4 3 2 4" xfId="19496"/>
    <cellStyle name="Calculation 3 2 4 3 2 5" xfId="19497"/>
    <cellStyle name="Calculation 3 2 4 3 2 6" xfId="19498"/>
    <cellStyle name="Calculation 3 2 4 3 2 7" xfId="19499"/>
    <cellStyle name="Calculation 3 2 4 3 2 8" xfId="19500"/>
    <cellStyle name="Calculation 3 2 4 3 2 9" xfId="19501"/>
    <cellStyle name="Calculation 3 2 4 3 3" xfId="19502"/>
    <cellStyle name="Calculation 3 2 4 3 3 2" xfId="19503"/>
    <cellStyle name="Calculation 3 2 4 3 3 3" xfId="19504"/>
    <cellStyle name="Calculation 3 2 4 3 3 4" xfId="19505"/>
    <cellStyle name="Calculation 3 2 4 3 3 5" xfId="19506"/>
    <cellStyle name="Calculation 3 2 4 3 3 6" xfId="19507"/>
    <cellStyle name="Calculation 3 2 4 3 3 7" xfId="19508"/>
    <cellStyle name="Calculation 3 2 4 3 3 8" xfId="19509"/>
    <cellStyle name="Calculation 3 2 4 3 4" xfId="19510"/>
    <cellStyle name="Calculation 3 2 4 3 4 2" xfId="19511"/>
    <cellStyle name="Calculation 3 2 4 3 4 3" xfId="19512"/>
    <cellStyle name="Calculation 3 2 4 3 4 4" xfId="19513"/>
    <cellStyle name="Calculation 3 2 4 3 4 5" xfId="19514"/>
    <cellStyle name="Calculation 3 2 4 3 4 6" xfId="19515"/>
    <cellStyle name="Calculation 3 2 4 3 4 7" xfId="19516"/>
    <cellStyle name="Calculation 3 2 4 3 4 8" xfId="19517"/>
    <cellStyle name="Calculation 3 2 4 3 4 9" xfId="19518"/>
    <cellStyle name="Calculation 3 2 4 3 5" xfId="19519"/>
    <cellStyle name="Calculation 3 2 4 3 6" xfId="19520"/>
    <cellStyle name="Calculation 3 2 4 3 7" xfId="19521"/>
    <cellStyle name="Calculation 3 2 4 3 8" xfId="19522"/>
    <cellStyle name="Calculation 3 2 4 3 9" xfId="19523"/>
    <cellStyle name="Calculation 3 2 4 4" xfId="19524"/>
    <cellStyle name="Calculation 3 2 4 4 10" xfId="19525"/>
    <cellStyle name="Calculation 3 2 4 4 11" xfId="19526"/>
    <cellStyle name="Calculation 3 2 4 4 12" xfId="19527"/>
    <cellStyle name="Calculation 3 2 4 4 13" xfId="19528"/>
    <cellStyle name="Calculation 3 2 4 4 2" xfId="19529"/>
    <cellStyle name="Calculation 3 2 4 4 2 10" xfId="19530"/>
    <cellStyle name="Calculation 3 2 4 4 2 2" xfId="19531"/>
    <cellStyle name="Calculation 3 2 4 4 2 2 2" xfId="19532"/>
    <cellStyle name="Calculation 3 2 4 4 2 2 3" xfId="19533"/>
    <cellStyle name="Calculation 3 2 4 4 2 2 4" xfId="19534"/>
    <cellStyle name="Calculation 3 2 4 4 2 2 5" xfId="19535"/>
    <cellStyle name="Calculation 3 2 4 4 2 2 6" xfId="19536"/>
    <cellStyle name="Calculation 3 2 4 4 2 2 7" xfId="19537"/>
    <cellStyle name="Calculation 3 2 4 4 2 2 8" xfId="19538"/>
    <cellStyle name="Calculation 3 2 4 4 2 2 9" xfId="19539"/>
    <cellStyle name="Calculation 3 2 4 4 2 3" xfId="19540"/>
    <cellStyle name="Calculation 3 2 4 4 2 4" xfId="19541"/>
    <cellStyle name="Calculation 3 2 4 4 2 5" xfId="19542"/>
    <cellStyle name="Calculation 3 2 4 4 2 6" xfId="19543"/>
    <cellStyle name="Calculation 3 2 4 4 2 7" xfId="19544"/>
    <cellStyle name="Calculation 3 2 4 4 2 8" xfId="19545"/>
    <cellStyle name="Calculation 3 2 4 4 2 9" xfId="19546"/>
    <cellStyle name="Calculation 3 2 4 4 3" xfId="19547"/>
    <cellStyle name="Calculation 3 2 4 4 3 2" xfId="19548"/>
    <cellStyle name="Calculation 3 2 4 4 3 3" xfId="19549"/>
    <cellStyle name="Calculation 3 2 4 4 3 4" xfId="19550"/>
    <cellStyle name="Calculation 3 2 4 4 3 5" xfId="19551"/>
    <cellStyle name="Calculation 3 2 4 4 3 6" xfId="19552"/>
    <cellStyle name="Calculation 3 2 4 4 3 7" xfId="19553"/>
    <cellStyle name="Calculation 3 2 4 4 3 8" xfId="19554"/>
    <cellStyle name="Calculation 3 2 4 4 4" xfId="19555"/>
    <cellStyle name="Calculation 3 2 4 4 4 2" xfId="19556"/>
    <cellStyle name="Calculation 3 2 4 4 4 3" xfId="19557"/>
    <cellStyle name="Calculation 3 2 4 4 4 4" xfId="19558"/>
    <cellStyle name="Calculation 3 2 4 4 4 5" xfId="19559"/>
    <cellStyle name="Calculation 3 2 4 4 4 6" xfId="19560"/>
    <cellStyle name="Calculation 3 2 4 4 4 7" xfId="19561"/>
    <cellStyle name="Calculation 3 2 4 4 4 8" xfId="19562"/>
    <cellStyle name="Calculation 3 2 4 4 4 9" xfId="19563"/>
    <cellStyle name="Calculation 3 2 4 4 5" xfId="19564"/>
    <cellStyle name="Calculation 3 2 4 4 6" xfId="19565"/>
    <cellStyle name="Calculation 3 2 4 4 7" xfId="19566"/>
    <cellStyle name="Calculation 3 2 4 4 8" xfId="19567"/>
    <cellStyle name="Calculation 3 2 4 4 9" xfId="19568"/>
    <cellStyle name="Calculation 3 2 4 5" xfId="19569"/>
    <cellStyle name="Calculation 3 2 4 5 10" xfId="19570"/>
    <cellStyle name="Calculation 3 2 4 5 11" xfId="19571"/>
    <cellStyle name="Calculation 3 2 4 5 12" xfId="19572"/>
    <cellStyle name="Calculation 3 2 4 5 13" xfId="19573"/>
    <cellStyle name="Calculation 3 2 4 5 2" xfId="19574"/>
    <cellStyle name="Calculation 3 2 4 5 2 10" xfId="19575"/>
    <cellStyle name="Calculation 3 2 4 5 2 2" xfId="19576"/>
    <cellStyle name="Calculation 3 2 4 5 2 2 2" xfId="19577"/>
    <cellStyle name="Calculation 3 2 4 5 2 2 3" xfId="19578"/>
    <cellStyle name="Calculation 3 2 4 5 2 2 4" xfId="19579"/>
    <cellStyle name="Calculation 3 2 4 5 2 2 5" xfId="19580"/>
    <cellStyle name="Calculation 3 2 4 5 2 2 6" xfId="19581"/>
    <cellStyle name="Calculation 3 2 4 5 2 2 7" xfId="19582"/>
    <cellStyle name="Calculation 3 2 4 5 2 2 8" xfId="19583"/>
    <cellStyle name="Calculation 3 2 4 5 2 2 9" xfId="19584"/>
    <cellStyle name="Calculation 3 2 4 5 2 3" xfId="19585"/>
    <cellStyle name="Calculation 3 2 4 5 2 4" xfId="19586"/>
    <cellStyle name="Calculation 3 2 4 5 2 5" xfId="19587"/>
    <cellStyle name="Calculation 3 2 4 5 2 6" xfId="19588"/>
    <cellStyle name="Calculation 3 2 4 5 2 7" xfId="19589"/>
    <cellStyle name="Calculation 3 2 4 5 2 8" xfId="19590"/>
    <cellStyle name="Calculation 3 2 4 5 2 9" xfId="19591"/>
    <cellStyle name="Calculation 3 2 4 5 3" xfId="19592"/>
    <cellStyle name="Calculation 3 2 4 5 3 2" xfId="19593"/>
    <cellStyle name="Calculation 3 2 4 5 3 3" xfId="19594"/>
    <cellStyle name="Calculation 3 2 4 5 3 4" xfId="19595"/>
    <cellStyle name="Calculation 3 2 4 5 3 5" xfId="19596"/>
    <cellStyle name="Calculation 3 2 4 5 3 6" xfId="19597"/>
    <cellStyle name="Calculation 3 2 4 5 3 7" xfId="19598"/>
    <cellStyle name="Calculation 3 2 4 5 3 8" xfId="19599"/>
    <cellStyle name="Calculation 3 2 4 5 4" xfId="19600"/>
    <cellStyle name="Calculation 3 2 4 5 4 2" xfId="19601"/>
    <cellStyle name="Calculation 3 2 4 5 4 3" xfId="19602"/>
    <cellStyle name="Calculation 3 2 4 5 4 4" xfId="19603"/>
    <cellStyle name="Calculation 3 2 4 5 4 5" xfId="19604"/>
    <cellStyle name="Calculation 3 2 4 5 4 6" xfId="19605"/>
    <cellStyle name="Calculation 3 2 4 5 4 7" xfId="19606"/>
    <cellStyle name="Calculation 3 2 4 5 4 8" xfId="19607"/>
    <cellStyle name="Calculation 3 2 4 5 4 9" xfId="19608"/>
    <cellStyle name="Calculation 3 2 4 5 5" xfId="19609"/>
    <cellStyle name="Calculation 3 2 4 5 6" xfId="19610"/>
    <cellStyle name="Calculation 3 2 4 5 7" xfId="19611"/>
    <cellStyle name="Calculation 3 2 4 5 8" xfId="19612"/>
    <cellStyle name="Calculation 3 2 4 5 9" xfId="19613"/>
    <cellStyle name="Calculation 3 2 4 6" xfId="19614"/>
    <cellStyle name="Calculation 3 2 4 6 10" xfId="19615"/>
    <cellStyle name="Calculation 3 2 4 6 2" xfId="19616"/>
    <cellStyle name="Calculation 3 2 4 6 2 2" xfId="19617"/>
    <cellStyle name="Calculation 3 2 4 6 2 3" xfId="19618"/>
    <cellStyle name="Calculation 3 2 4 6 2 4" xfId="19619"/>
    <cellStyle name="Calculation 3 2 4 6 2 5" xfId="19620"/>
    <cellStyle name="Calculation 3 2 4 6 2 6" xfId="19621"/>
    <cellStyle name="Calculation 3 2 4 6 2 7" xfId="19622"/>
    <cellStyle name="Calculation 3 2 4 6 2 8" xfId="19623"/>
    <cellStyle name="Calculation 3 2 4 6 2 9" xfId="19624"/>
    <cellStyle name="Calculation 3 2 4 6 3" xfId="19625"/>
    <cellStyle name="Calculation 3 2 4 6 4" xfId="19626"/>
    <cellStyle name="Calculation 3 2 4 6 5" xfId="19627"/>
    <cellStyle name="Calculation 3 2 4 6 6" xfId="19628"/>
    <cellStyle name="Calculation 3 2 4 6 7" xfId="19629"/>
    <cellStyle name="Calculation 3 2 4 6 8" xfId="19630"/>
    <cellStyle name="Calculation 3 2 4 6 9" xfId="19631"/>
    <cellStyle name="Calculation 3 2 4 7" xfId="19632"/>
    <cellStyle name="Calculation 3 2 4 7 2" xfId="19633"/>
    <cellStyle name="Calculation 3 2 4 7 3" xfId="19634"/>
    <cellStyle name="Calculation 3 2 4 7 4" xfId="19635"/>
    <cellStyle name="Calculation 3 2 4 7 5" xfId="19636"/>
    <cellStyle name="Calculation 3 2 4 7 6" xfId="19637"/>
    <cellStyle name="Calculation 3 2 4 7 7" xfId="19638"/>
    <cellStyle name="Calculation 3 2 4 7 8" xfId="19639"/>
    <cellStyle name="Calculation 3 2 4 8" xfId="19640"/>
    <cellStyle name="Calculation 3 2 4 8 2" xfId="19641"/>
    <cellStyle name="Calculation 3 2 4 8 3" xfId="19642"/>
    <cellStyle name="Calculation 3 2 4 8 4" xfId="19643"/>
    <cellStyle name="Calculation 3 2 4 8 5" xfId="19644"/>
    <cellStyle name="Calculation 3 2 4 8 6" xfId="19645"/>
    <cellStyle name="Calculation 3 2 4 8 7" xfId="19646"/>
    <cellStyle name="Calculation 3 2 4 8 8" xfId="19647"/>
    <cellStyle name="Calculation 3 2 4 8 9" xfId="19648"/>
    <cellStyle name="Calculation 3 2 4 9" xfId="19649"/>
    <cellStyle name="Calculation 3 2 5" xfId="19650"/>
    <cellStyle name="Calculation 3 2 5 10" xfId="19651"/>
    <cellStyle name="Calculation 3 2 5 11" xfId="19652"/>
    <cellStyle name="Calculation 3 2 5 12" xfId="19653"/>
    <cellStyle name="Calculation 3 2 5 13" xfId="19654"/>
    <cellStyle name="Calculation 3 2 5 2" xfId="19655"/>
    <cellStyle name="Calculation 3 2 5 2 10" xfId="19656"/>
    <cellStyle name="Calculation 3 2 5 2 2" xfId="19657"/>
    <cellStyle name="Calculation 3 2 5 2 2 2" xfId="19658"/>
    <cellStyle name="Calculation 3 2 5 2 2 3" xfId="19659"/>
    <cellStyle name="Calculation 3 2 5 2 2 4" xfId="19660"/>
    <cellStyle name="Calculation 3 2 5 2 2 5" xfId="19661"/>
    <cellStyle name="Calculation 3 2 5 2 2 6" xfId="19662"/>
    <cellStyle name="Calculation 3 2 5 2 2 7" xfId="19663"/>
    <cellStyle name="Calculation 3 2 5 2 2 8" xfId="19664"/>
    <cellStyle name="Calculation 3 2 5 2 2 9" xfId="19665"/>
    <cellStyle name="Calculation 3 2 5 2 3" xfId="19666"/>
    <cellStyle name="Calculation 3 2 5 2 4" xfId="19667"/>
    <cellStyle name="Calculation 3 2 5 2 5" xfId="19668"/>
    <cellStyle name="Calculation 3 2 5 2 6" xfId="19669"/>
    <cellStyle name="Calculation 3 2 5 2 7" xfId="19670"/>
    <cellStyle name="Calculation 3 2 5 2 8" xfId="19671"/>
    <cellStyle name="Calculation 3 2 5 2 9" xfId="19672"/>
    <cellStyle name="Calculation 3 2 5 3" xfId="19673"/>
    <cellStyle name="Calculation 3 2 5 3 2" xfId="19674"/>
    <cellStyle name="Calculation 3 2 5 3 3" xfId="19675"/>
    <cellStyle name="Calculation 3 2 5 3 4" xfId="19676"/>
    <cellStyle name="Calculation 3 2 5 3 5" xfId="19677"/>
    <cellStyle name="Calculation 3 2 5 3 6" xfId="19678"/>
    <cellStyle name="Calculation 3 2 5 3 7" xfId="19679"/>
    <cellStyle name="Calculation 3 2 5 3 8" xfId="19680"/>
    <cellStyle name="Calculation 3 2 5 4" xfId="19681"/>
    <cellStyle name="Calculation 3 2 5 4 2" xfId="19682"/>
    <cellStyle name="Calculation 3 2 5 4 3" xfId="19683"/>
    <cellStyle name="Calculation 3 2 5 4 4" xfId="19684"/>
    <cellStyle name="Calculation 3 2 5 4 5" xfId="19685"/>
    <cellStyle name="Calculation 3 2 5 4 6" xfId="19686"/>
    <cellStyle name="Calculation 3 2 5 4 7" xfId="19687"/>
    <cellStyle name="Calculation 3 2 5 4 8" xfId="19688"/>
    <cellStyle name="Calculation 3 2 5 4 9" xfId="19689"/>
    <cellStyle name="Calculation 3 2 5 5" xfId="19690"/>
    <cellStyle name="Calculation 3 2 5 6" xfId="19691"/>
    <cellStyle name="Calculation 3 2 5 7" xfId="19692"/>
    <cellStyle name="Calculation 3 2 5 8" xfId="19693"/>
    <cellStyle name="Calculation 3 2 5 9" xfId="19694"/>
    <cellStyle name="Calculation 3 2 6" xfId="19695"/>
    <cellStyle name="Calculation 3 2 6 10" xfId="19696"/>
    <cellStyle name="Calculation 3 2 6 11" xfId="19697"/>
    <cellStyle name="Calculation 3 2 6 12" xfId="19698"/>
    <cellStyle name="Calculation 3 2 6 13" xfId="19699"/>
    <cellStyle name="Calculation 3 2 6 2" xfId="19700"/>
    <cellStyle name="Calculation 3 2 6 2 10" xfId="19701"/>
    <cellStyle name="Calculation 3 2 6 2 2" xfId="19702"/>
    <cellStyle name="Calculation 3 2 6 2 2 2" xfId="19703"/>
    <cellStyle name="Calculation 3 2 6 2 2 3" xfId="19704"/>
    <cellStyle name="Calculation 3 2 6 2 2 4" xfId="19705"/>
    <cellStyle name="Calculation 3 2 6 2 2 5" xfId="19706"/>
    <cellStyle name="Calculation 3 2 6 2 2 6" xfId="19707"/>
    <cellStyle name="Calculation 3 2 6 2 2 7" xfId="19708"/>
    <cellStyle name="Calculation 3 2 6 2 2 8" xfId="19709"/>
    <cellStyle name="Calculation 3 2 6 2 2 9" xfId="19710"/>
    <cellStyle name="Calculation 3 2 6 2 3" xfId="19711"/>
    <cellStyle name="Calculation 3 2 6 2 4" xfId="19712"/>
    <cellStyle name="Calculation 3 2 6 2 5" xfId="19713"/>
    <cellStyle name="Calculation 3 2 6 2 6" xfId="19714"/>
    <cellStyle name="Calculation 3 2 6 2 7" xfId="19715"/>
    <cellStyle name="Calculation 3 2 6 2 8" xfId="19716"/>
    <cellStyle name="Calculation 3 2 6 2 9" xfId="19717"/>
    <cellStyle name="Calculation 3 2 6 3" xfId="19718"/>
    <cellStyle name="Calculation 3 2 6 3 2" xfId="19719"/>
    <cellStyle name="Calculation 3 2 6 3 3" xfId="19720"/>
    <cellStyle name="Calculation 3 2 6 3 4" xfId="19721"/>
    <cellStyle name="Calculation 3 2 6 3 5" xfId="19722"/>
    <cellStyle name="Calculation 3 2 6 3 6" xfId="19723"/>
    <cellStyle name="Calculation 3 2 6 3 7" xfId="19724"/>
    <cellStyle name="Calculation 3 2 6 3 8" xfId="19725"/>
    <cellStyle name="Calculation 3 2 6 4" xfId="19726"/>
    <cellStyle name="Calculation 3 2 6 4 2" xfId="19727"/>
    <cellStyle name="Calculation 3 2 6 4 3" xfId="19728"/>
    <cellStyle name="Calculation 3 2 6 4 4" xfId="19729"/>
    <cellStyle name="Calculation 3 2 6 4 5" xfId="19730"/>
    <cellStyle name="Calculation 3 2 6 4 6" xfId="19731"/>
    <cellStyle name="Calculation 3 2 6 4 7" xfId="19732"/>
    <cellStyle name="Calculation 3 2 6 4 8" xfId="19733"/>
    <cellStyle name="Calculation 3 2 6 4 9" xfId="19734"/>
    <cellStyle name="Calculation 3 2 6 5" xfId="19735"/>
    <cellStyle name="Calculation 3 2 6 6" xfId="19736"/>
    <cellStyle name="Calculation 3 2 6 7" xfId="19737"/>
    <cellStyle name="Calculation 3 2 6 8" xfId="19738"/>
    <cellStyle name="Calculation 3 2 6 9" xfId="19739"/>
    <cellStyle name="Calculation 3 2 7" xfId="19740"/>
    <cellStyle name="Calculation 3 2 7 2" xfId="19741"/>
    <cellStyle name="Calculation 3 2 7 3" xfId="19742"/>
    <cellStyle name="Calculation 3 2 7 4" xfId="19743"/>
    <cellStyle name="Calculation 3 2 7 5" xfId="19744"/>
    <cellStyle name="Calculation 3 2 7 6" xfId="19745"/>
    <cellStyle name="Calculation 3 2 7 7" xfId="19746"/>
    <cellStyle name="Calculation 3 2 7 8" xfId="19747"/>
    <cellStyle name="Calculation 3 2 7 9" xfId="19748"/>
    <cellStyle name="Calculation 3 2 8" xfId="19749"/>
    <cellStyle name="Calculation 3 2 9" xfId="19750"/>
    <cellStyle name="Calculation 3 3" xfId="19751"/>
    <cellStyle name="Calculation 3 3 10" xfId="19752"/>
    <cellStyle name="Calculation 3 3 11" xfId="19753"/>
    <cellStyle name="Calculation 3 3 12" xfId="19754"/>
    <cellStyle name="Calculation 3 3 13" xfId="19755"/>
    <cellStyle name="Calculation 3 3 14" xfId="19756"/>
    <cellStyle name="Calculation 3 3 2" xfId="19757"/>
    <cellStyle name="Calculation 3 3 2 10" xfId="19758"/>
    <cellStyle name="Calculation 3 3 2 11" xfId="19759"/>
    <cellStyle name="Calculation 3 3 2 12" xfId="19760"/>
    <cellStyle name="Calculation 3 3 2 13" xfId="19761"/>
    <cellStyle name="Calculation 3 3 2 14" xfId="19762"/>
    <cellStyle name="Calculation 3 3 2 15" xfId="19763"/>
    <cellStyle name="Calculation 3 3 2 16" xfId="19764"/>
    <cellStyle name="Calculation 3 3 2 17" xfId="19765"/>
    <cellStyle name="Calculation 3 3 2 18" xfId="19766"/>
    <cellStyle name="Calculation 3 3 2 19" xfId="19767"/>
    <cellStyle name="Calculation 3 3 2 2" xfId="19768"/>
    <cellStyle name="Calculation 3 3 2 2 10" xfId="19769"/>
    <cellStyle name="Calculation 3 3 2 2 11" xfId="19770"/>
    <cellStyle name="Calculation 3 3 2 2 12" xfId="19771"/>
    <cellStyle name="Calculation 3 3 2 2 13" xfId="19772"/>
    <cellStyle name="Calculation 3 3 2 2 2" xfId="19773"/>
    <cellStyle name="Calculation 3 3 2 2 2 10" xfId="19774"/>
    <cellStyle name="Calculation 3 3 2 2 2 2" xfId="19775"/>
    <cellStyle name="Calculation 3 3 2 2 2 2 2" xfId="19776"/>
    <cellStyle name="Calculation 3 3 2 2 2 2 3" xfId="19777"/>
    <cellStyle name="Calculation 3 3 2 2 2 2 4" xfId="19778"/>
    <cellStyle name="Calculation 3 3 2 2 2 2 5" xfId="19779"/>
    <cellStyle name="Calculation 3 3 2 2 2 2 6" xfId="19780"/>
    <cellStyle name="Calculation 3 3 2 2 2 2 7" xfId="19781"/>
    <cellStyle name="Calculation 3 3 2 2 2 2 8" xfId="19782"/>
    <cellStyle name="Calculation 3 3 2 2 2 2 9" xfId="19783"/>
    <cellStyle name="Calculation 3 3 2 2 2 3" xfId="19784"/>
    <cellStyle name="Calculation 3 3 2 2 2 4" xfId="19785"/>
    <cellStyle name="Calculation 3 3 2 2 2 5" xfId="19786"/>
    <cellStyle name="Calculation 3 3 2 2 2 6" xfId="19787"/>
    <cellStyle name="Calculation 3 3 2 2 2 7" xfId="19788"/>
    <cellStyle name="Calculation 3 3 2 2 2 8" xfId="19789"/>
    <cellStyle name="Calculation 3 3 2 2 2 9" xfId="19790"/>
    <cellStyle name="Calculation 3 3 2 2 3" xfId="19791"/>
    <cellStyle name="Calculation 3 3 2 2 3 2" xfId="19792"/>
    <cellStyle name="Calculation 3 3 2 2 3 3" xfId="19793"/>
    <cellStyle name="Calculation 3 3 2 2 3 4" xfId="19794"/>
    <cellStyle name="Calculation 3 3 2 2 3 5" xfId="19795"/>
    <cellStyle name="Calculation 3 3 2 2 3 6" xfId="19796"/>
    <cellStyle name="Calculation 3 3 2 2 3 7" xfId="19797"/>
    <cellStyle name="Calculation 3 3 2 2 3 8" xfId="19798"/>
    <cellStyle name="Calculation 3 3 2 2 4" xfId="19799"/>
    <cellStyle name="Calculation 3 3 2 2 4 2" xfId="19800"/>
    <cellStyle name="Calculation 3 3 2 2 4 3" xfId="19801"/>
    <cellStyle name="Calculation 3 3 2 2 4 4" xfId="19802"/>
    <cellStyle name="Calculation 3 3 2 2 4 5" xfId="19803"/>
    <cellStyle name="Calculation 3 3 2 2 4 6" xfId="19804"/>
    <cellStyle name="Calculation 3 3 2 2 4 7" xfId="19805"/>
    <cellStyle name="Calculation 3 3 2 2 4 8" xfId="19806"/>
    <cellStyle name="Calculation 3 3 2 2 4 9" xfId="19807"/>
    <cellStyle name="Calculation 3 3 2 2 5" xfId="19808"/>
    <cellStyle name="Calculation 3 3 2 2 6" xfId="19809"/>
    <cellStyle name="Calculation 3 3 2 2 7" xfId="19810"/>
    <cellStyle name="Calculation 3 3 2 2 8" xfId="19811"/>
    <cellStyle name="Calculation 3 3 2 2 9" xfId="19812"/>
    <cellStyle name="Calculation 3 3 2 3" xfId="19813"/>
    <cellStyle name="Calculation 3 3 2 3 10" xfId="19814"/>
    <cellStyle name="Calculation 3 3 2 3 11" xfId="19815"/>
    <cellStyle name="Calculation 3 3 2 3 12" xfId="19816"/>
    <cellStyle name="Calculation 3 3 2 3 13" xfId="19817"/>
    <cellStyle name="Calculation 3 3 2 3 2" xfId="19818"/>
    <cellStyle name="Calculation 3 3 2 3 2 10" xfId="19819"/>
    <cellStyle name="Calculation 3 3 2 3 2 2" xfId="19820"/>
    <cellStyle name="Calculation 3 3 2 3 2 2 2" xfId="19821"/>
    <cellStyle name="Calculation 3 3 2 3 2 2 3" xfId="19822"/>
    <cellStyle name="Calculation 3 3 2 3 2 2 4" xfId="19823"/>
    <cellStyle name="Calculation 3 3 2 3 2 2 5" xfId="19824"/>
    <cellStyle name="Calculation 3 3 2 3 2 2 6" xfId="19825"/>
    <cellStyle name="Calculation 3 3 2 3 2 2 7" xfId="19826"/>
    <cellStyle name="Calculation 3 3 2 3 2 2 8" xfId="19827"/>
    <cellStyle name="Calculation 3 3 2 3 2 2 9" xfId="19828"/>
    <cellStyle name="Calculation 3 3 2 3 2 3" xfId="19829"/>
    <cellStyle name="Calculation 3 3 2 3 2 4" xfId="19830"/>
    <cellStyle name="Calculation 3 3 2 3 2 5" xfId="19831"/>
    <cellStyle name="Calculation 3 3 2 3 2 6" xfId="19832"/>
    <cellStyle name="Calculation 3 3 2 3 2 7" xfId="19833"/>
    <cellStyle name="Calculation 3 3 2 3 2 8" xfId="19834"/>
    <cellStyle name="Calculation 3 3 2 3 2 9" xfId="19835"/>
    <cellStyle name="Calculation 3 3 2 3 3" xfId="19836"/>
    <cellStyle name="Calculation 3 3 2 3 3 2" xfId="19837"/>
    <cellStyle name="Calculation 3 3 2 3 3 3" xfId="19838"/>
    <cellStyle name="Calculation 3 3 2 3 3 4" xfId="19839"/>
    <cellStyle name="Calculation 3 3 2 3 3 5" xfId="19840"/>
    <cellStyle name="Calculation 3 3 2 3 3 6" xfId="19841"/>
    <cellStyle name="Calculation 3 3 2 3 3 7" xfId="19842"/>
    <cellStyle name="Calculation 3 3 2 3 3 8" xfId="19843"/>
    <cellStyle name="Calculation 3 3 2 3 4" xfId="19844"/>
    <cellStyle name="Calculation 3 3 2 3 4 2" xfId="19845"/>
    <cellStyle name="Calculation 3 3 2 3 4 3" xfId="19846"/>
    <cellStyle name="Calculation 3 3 2 3 4 4" xfId="19847"/>
    <cellStyle name="Calculation 3 3 2 3 4 5" xfId="19848"/>
    <cellStyle name="Calculation 3 3 2 3 4 6" xfId="19849"/>
    <cellStyle name="Calculation 3 3 2 3 4 7" xfId="19850"/>
    <cellStyle name="Calculation 3 3 2 3 4 8" xfId="19851"/>
    <cellStyle name="Calculation 3 3 2 3 4 9" xfId="19852"/>
    <cellStyle name="Calculation 3 3 2 3 5" xfId="19853"/>
    <cellStyle name="Calculation 3 3 2 3 6" xfId="19854"/>
    <cellStyle name="Calculation 3 3 2 3 7" xfId="19855"/>
    <cellStyle name="Calculation 3 3 2 3 8" xfId="19856"/>
    <cellStyle name="Calculation 3 3 2 3 9" xfId="19857"/>
    <cellStyle name="Calculation 3 3 2 4" xfId="19858"/>
    <cellStyle name="Calculation 3 3 2 4 10" xfId="19859"/>
    <cellStyle name="Calculation 3 3 2 4 11" xfId="19860"/>
    <cellStyle name="Calculation 3 3 2 4 12" xfId="19861"/>
    <cellStyle name="Calculation 3 3 2 4 13" xfId="19862"/>
    <cellStyle name="Calculation 3 3 2 4 2" xfId="19863"/>
    <cellStyle name="Calculation 3 3 2 4 2 10" xfId="19864"/>
    <cellStyle name="Calculation 3 3 2 4 2 2" xfId="19865"/>
    <cellStyle name="Calculation 3 3 2 4 2 2 2" xfId="19866"/>
    <cellStyle name="Calculation 3 3 2 4 2 2 3" xfId="19867"/>
    <cellStyle name="Calculation 3 3 2 4 2 2 4" xfId="19868"/>
    <cellStyle name="Calculation 3 3 2 4 2 2 5" xfId="19869"/>
    <cellStyle name="Calculation 3 3 2 4 2 2 6" xfId="19870"/>
    <cellStyle name="Calculation 3 3 2 4 2 2 7" xfId="19871"/>
    <cellStyle name="Calculation 3 3 2 4 2 2 8" xfId="19872"/>
    <cellStyle name="Calculation 3 3 2 4 2 2 9" xfId="19873"/>
    <cellStyle name="Calculation 3 3 2 4 2 3" xfId="19874"/>
    <cellStyle name="Calculation 3 3 2 4 2 4" xfId="19875"/>
    <cellStyle name="Calculation 3 3 2 4 2 5" xfId="19876"/>
    <cellStyle name="Calculation 3 3 2 4 2 6" xfId="19877"/>
    <cellStyle name="Calculation 3 3 2 4 2 7" xfId="19878"/>
    <cellStyle name="Calculation 3 3 2 4 2 8" xfId="19879"/>
    <cellStyle name="Calculation 3 3 2 4 2 9" xfId="19880"/>
    <cellStyle name="Calculation 3 3 2 4 3" xfId="19881"/>
    <cellStyle name="Calculation 3 3 2 4 3 2" xfId="19882"/>
    <cellStyle name="Calculation 3 3 2 4 3 3" xfId="19883"/>
    <cellStyle name="Calculation 3 3 2 4 3 4" xfId="19884"/>
    <cellStyle name="Calculation 3 3 2 4 3 5" xfId="19885"/>
    <cellStyle name="Calculation 3 3 2 4 3 6" xfId="19886"/>
    <cellStyle name="Calculation 3 3 2 4 3 7" xfId="19887"/>
    <cellStyle name="Calculation 3 3 2 4 3 8" xfId="19888"/>
    <cellStyle name="Calculation 3 3 2 4 4" xfId="19889"/>
    <cellStyle name="Calculation 3 3 2 4 4 2" xfId="19890"/>
    <cellStyle name="Calculation 3 3 2 4 4 3" xfId="19891"/>
    <cellStyle name="Calculation 3 3 2 4 4 4" xfId="19892"/>
    <cellStyle name="Calculation 3 3 2 4 4 5" xfId="19893"/>
    <cellStyle name="Calculation 3 3 2 4 4 6" xfId="19894"/>
    <cellStyle name="Calculation 3 3 2 4 4 7" xfId="19895"/>
    <cellStyle name="Calculation 3 3 2 4 4 8" xfId="19896"/>
    <cellStyle name="Calculation 3 3 2 4 4 9" xfId="19897"/>
    <cellStyle name="Calculation 3 3 2 4 5" xfId="19898"/>
    <cellStyle name="Calculation 3 3 2 4 6" xfId="19899"/>
    <cellStyle name="Calculation 3 3 2 4 7" xfId="19900"/>
    <cellStyle name="Calculation 3 3 2 4 8" xfId="19901"/>
    <cellStyle name="Calculation 3 3 2 4 9" xfId="19902"/>
    <cellStyle name="Calculation 3 3 2 5" xfId="19903"/>
    <cellStyle name="Calculation 3 3 2 5 10" xfId="19904"/>
    <cellStyle name="Calculation 3 3 2 5 11" xfId="19905"/>
    <cellStyle name="Calculation 3 3 2 5 12" xfId="19906"/>
    <cellStyle name="Calculation 3 3 2 5 13" xfId="19907"/>
    <cellStyle name="Calculation 3 3 2 5 2" xfId="19908"/>
    <cellStyle name="Calculation 3 3 2 5 2 10" xfId="19909"/>
    <cellStyle name="Calculation 3 3 2 5 2 2" xfId="19910"/>
    <cellStyle name="Calculation 3 3 2 5 2 2 2" xfId="19911"/>
    <cellStyle name="Calculation 3 3 2 5 2 2 3" xfId="19912"/>
    <cellStyle name="Calculation 3 3 2 5 2 2 4" xfId="19913"/>
    <cellStyle name="Calculation 3 3 2 5 2 2 5" xfId="19914"/>
    <cellStyle name="Calculation 3 3 2 5 2 2 6" xfId="19915"/>
    <cellStyle name="Calculation 3 3 2 5 2 2 7" xfId="19916"/>
    <cellStyle name="Calculation 3 3 2 5 2 2 8" xfId="19917"/>
    <cellStyle name="Calculation 3 3 2 5 2 2 9" xfId="19918"/>
    <cellStyle name="Calculation 3 3 2 5 2 3" xfId="19919"/>
    <cellStyle name="Calculation 3 3 2 5 2 4" xfId="19920"/>
    <cellStyle name="Calculation 3 3 2 5 2 5" xfId="19921"/>
    <cellStyle name="Calculation 3 3 2 5 2 6" xfId="19922"/>
    <cellStyle name="Calculation 3 3 2 5 2 7" xfId="19923"/>
    <cellStyle name="Calculation 3 3 2 5 2 8" xfId="19924"/>
    <cellStyle name="Calculation 3 3 2 5 2 9" xfId="19925"/>
    <cellStyle name="Calculation 3 3 2 5 3" xfId="19926"/>
    <cellStyle name="Calculation 3 3 2 5 3 2" xfId="19927"/>
    <cellStyle name="Calculation 3 3 2 5 3 3" xfId="19928"/>
    <cellStyle name="Calculation 3 3 2 5 3 4" xfId="19929"/>
    <cellStyle name="Calculation 3 3 2 5 3 5" xfId="19930"/>
    <cellStyle name="Calculation 3 3 2 5 3 6" xfId="19931"/>
    <cellStyle name="Calculation 3 3 2 5 3 7" xfId="19932"/>
    <cellStyle name="Calculation 3 3 2 5 3 8" xfId="19933"/>
    <cellStyle name="Calculation 3 3 2 5 4" xfId="19934"/>
    <cellStyle name="Calculation 3 3 2 5 4 2" xfId="19935"/>
    <cellStyle name="Calculation 3 3 2 5 4 3" xfId="19936"/>
    <cellStyle name="Calculation 3 3 2 5 4 4" xfId="19937"/>
    <cellStyle name="Calculation 3 3 2 5 4 5" xfId="19938"/>
    <cellStyle name="Calculation 3 3 2 5 4 6" xfId="19939"/>
    <cellStyle name="Calculation 3 3 2 5 4 7" xfId="19940"/>
    <cellStyle name="Calculation 3 3 2 5 4 8" xfId="19941"/>
    <cellStyle name="Calculation 3 3 2 5 4 9" xfId="19942"/>
    <cellStyle name="Calculation 3 3 2 5 5" xfId="19943"/>
    <cellStyle name="Calculation 3 3 2 5 6" xfId="19944"/>
    <cellStyle name="Calculation 3 3 2 5 7" xfId="19945"/>
    <cellStyle name="Calculation 3 3 2 5 8" xfId="19946"/>
    <cellStyle name="Calculation 3 3 2 5 9" xfId="19947"/>
    <cellStyle name="Calculation 3 3 2 6" xfId="19948"/>
    <cellStyle name="Calculation 3 3 2 6 10" xfId="19949"/>
    <cellStyle name="Calculation 3 3 2 6 2" xfId="19950"/>
    <cellStyle name="Calculation 3 3 2 6 2 2" xfId="19951"/>
    <cellStyle name="Calculation 3 3 2 6 2 3" xfId="19952"/>
    <cellStyle name="Calculation 3 3 2 6 2 4" xfId="19953"/>
    <cellStyle name="Calculation 3 3 2 6 2 5" xfId="19954"/>
    <cellStyle name="Calculation 3 3 2 6 2 6" xfId="19955"/>
    <cellStyle name="Calculation 3 3 2 6 2 7" xfId="19956"/>
    <cellStyle name="Calculation 3 3 2 6 2 8" xfId="19957"/>
    <cellStyle name="Calculation 3 3 2 6 2 9" xfId="19958"/>
    <cellStyle name="Calculation 3 3 2 6 3" xfId="19959"/>
    <cellStyle name="Calculation 3 3 2 6 4" xfId="19960"/>
    <cellStyle name="Calculation 3 3 2 6 5" xfId="19961"/>
    <cellStyle name="Calculation 3 3 2 6 6" xfId="19962"/>
    <cellStyle name="Calculation 3 3 2 6 7" xfId="19963"/>
    <cellStyle name="Calculation 3 3 2 6 8" xfId="19964"/>
    <cellStyle name="Calculation 3 3 2 6 9" xfId="19965"/>
    <cellStyle name="Calculation 3 3 2 7" xfId="19966"/>
    <cellStyle name="Calculation 3 3 2 7 2" xfId="19967"/>
    <cellStyle name="Calculation 3 3 2 7 3" xfId="19968"/>
    <cellStyle name="Calculation 3 3 2 7 4" xfId="19969"/>
    <cellStyle name="Calculation 3 3 2 7 5" xfId="19970"/>
    <cellStyle name="Calculation 3 3 2 7 6" xfId="19971"/>
    <cellStyle name="Calculation 3 3 2 7 7" xfId="19972"/>
    <cellStyle name="Calculation 3 3 2 7 8" xfId="19973"/>
    <cellStyle name="Calculation 3 3 2 8" xfId="19974"/>
    <cellStyle name="Calculation 3 3 2 8 2" xfId="19975"/>
    <cellStyle name="Calculation 3 3 2 8 3" xfId="19976"/>
    <cellStyle name="Calculation 3 3 2 8 4" xfId="19977"/>
    <cellStyle name="Calculation 3 3 2 8 5" xfId="19978"/>
    <cellStyle name="Calculation 3 3 2 8 6" xfId="19979"/>
    <cellStyle name="Calculation 3 3 2 8 7" xfId="19980"/>
    <cellStyle name="Calculation 3 3 2 8 8" xfId="19981"/>
    <cellStyle name="Calculation 3 3 2 8 9" xfId="19982"/>
    <cellStyle name="Calculation 3 3 2 9" xfId="19983"/>
    <cellStyle name="Calculation 3 3 3" xfId="19984"/>
    <cellStyle name="Calculation 3 3 3 10" xfId="19985"/>
    <cellStyle name="Calculation 3 3 3 11" xfId="19986"/>
    <cellStyle name="Calculation 3 3 3 12" xfId="19987"/>
    <cellStyle name="Calculation 3 3 3 13" xfId="19988"/>
    <cellStyle name="Calculation 3 3 3 14" xfId="19989"/>
    <cellStyle name="Calculation 3 3 3 15" xfId="19990"/>
    <cellStyle name="Calculation 3 3 3 16" xfId="19991"/>
    <cellStyle name="Calculation 3 3 3 17" xfId="19992"/>
    <cellStyle name="Calculation 3 3 3 18" xfId="19993"/>
    <cellStyle name="Calculation 3 3 3 2" xfId="19994"/>
    <cellStyle name="Calculation 3 3 3 2 10" xfId="19995"/>
    <cellStyle name="Calculation 3 3 3 2 11" xfId="19996"/>
    <cellStyle name="Calculation 3 3 3 2 12" xfId="19997"/>
    <cellStyle name="Calculation 3 3 3 2 13" xfId="19998"/>
    <cellStyle name="Calculation 3 3 3 2 2" xfId="19999"/>
    <cellStyle name="Calculation 3 3 3 2 2 10" xfId="20000"/>
    <cellStyle name="Calculation 3 3 3 2 2 2" xfId="20001"/>
    <cellStyle name="Calculation 3 3 3 2 2 2 2" xfId="20002"/>
    <cellStyle name="Calculation 3 3 3 2 2 2 3" xfId="20003"/>
    <cellStyle name="Calculation 3 3 3 2 2 2 4" xfId="20004"/>
    <cellStyle name="Calculation 3 3 3 2 2 2 5" xfId="20005"/>
    <cellStyle name="Calculation 3 3 3 2 2 2 6" xfId="20006"/>
    <cellStyle name="Calculation 3 3 3 2 2 2 7" xfId="20007"/>
    <cellStyle name="Calculation 3 3 3 2 2 2 8" xfId="20008"/>
    <cellStyle name="Calculation 3 3 3 2 2 2 9" xfId="20009"/>
    <cellStyle name="Calculation 3 3 3 2 2 3" xfId="20010"/>
    <cellStyle name="Calculation 3 3 3 2 2 4" xfId="20011"/>
    <cellStyle name="Calculation 3 3 3 2 2 5" xfId="20012"/>
    <cellStyle name="Calculation 3 3 3 2 2 6" xfId="20013"/>
    <cellStyle name="Calculation 3 3 3 2 2 7" xfId="20014"/>
    <cellStyle name="Calculation 3 3 3 2 2 8" xfId="20015"/>
    <cellStyle name="Calculation 3 3 3 2 2 9" xfId="20016"/>
    <cellStyle name="Calculation 3 3 3 2 3" xfId="20017"/>
    <cellStyle name="Calculation 3 3 3 2 3 2" xfId="20018"/>
    <cellStyle name="Calculation 3 3 3 2 3 3" xfId="20019"/>
    <cellStyle name="Calculation 3 3 3 2 3 4" xfId="20020"/>
    <cellStyle name="Calculation 3 3 3 2 3 5" xfId="20021"/>
    <cellStyle name="Calculation 3 3 3 2 3 6" xfId="20022"/>
    <cellStyle name="Calculation 3 3 3 2 3 7" xfId="20023"/>
    <cellStyle name="Calculation 3 3 3 2 3 8" xfId="20024"/>
    <cellStyle name="Calculation 3 3 3 2 4" xfId="20025"/>
    <cellStyle name="Calculation 3 3 3 2 4 2" xfId="20026"/>
    <cellStyle name="Calculation 3 3 3 2 4 3" xfId="20027"/>
    <cellStyle name="Calculation 3 3 3 2 4 4" xfId="20028"/>
    <cellStyle name="Calculation 3 3 3 2 4 5" xfId="20029"/>
    <cellStyle name="Calculation 3 3 3 2 4 6" xfId="20030"/>
    <cellStyle name="Calculation 3 3 3 2 4 7" xfId="20031"/>
    <cellStyle name="Calculation 3 3 3 2 4 8" xfId="20032"/>
    <cellStyle name="Calculation 3 3 3 2 4 9" xfId="20033"/>
    <cellStyle name="Calculation 3 3 3 2 5" xfId="20034"/>
    <cellStyle name="Calculation 3 3 3 2 6" xfId="20035"/>
    <cellStyle name="Calculation 3 3 3 2 7" xfId="20036"/>
    <cellStyle name="Calculation 3 3 3 2 8" xfId="20037"/>
    <cellStyle name="Calculation 3 3 3 2 9" xfId="20038"/>
    <cellStyle name="Calculation 3 3 3 3" xfId="20039"/>
    <cellStyle name="Calculation 3 3 3 3 10" xfId="20040"/>
    <cellStyle name="Calculation 3 3 3 3 11" xfId="20041"/>
    <cellStyle name="Calculation 3 3 3 3 12" xfId="20042"/>
    <cellStyle name="Calculation 3 3 3 3 13" xfId="20043"/>
    <cellStyle name="Calculation 3 3 3 3 2" xfId="20044"/>
    <cellStyle name="Calculation 3 3 3 3 2 10" xfId="20045"/>
    <cellStyle name="Calculation 3 3 3 3 2 2" xfId="20046"/>
    <cellStyle name="Calculation 3 3 3 3 2 2 2" xfId="20047"/>
    <cellStyle name="Calculation 3 3 3 3 2 2 3" xfId="20048"/>
    <cellStyle name="Calculation 3 3 3 3 2 2 4" xfId="20049"/>
    <cellStyle name="Calculation 3 3 3 3 2 2 5" xfId="20050"/>
    <cellStyle name="Calculation 3 3 3 3 2 2 6" xfId="20051"/>
    <cellStyle name="Calculation 3 3 3 3 2 2 7" xfId="20052"/>
    <cellStyle name="Calculation 3 3 3 3 2 2 8" xfId="20053"/>
    <cellStyle name="Calculation 3 3 3 3 2 2 9" xfId="20054"/>
    <cellStyle name="Calculation 3 3 3 3 2 3" xfId="20055"/>
    <cellStyle name="Calculation 3 3 3 3 2 4" xfId="20056"/>
    <cellStyle name="Calculation 3 3 3 3 2 5" xfId="20057"/>
    <cellStyle name="Calculation 3 3 3 3 2 6" xfId="20058"/>
    <cellStyle name="Calculation 3 3 3 3 2 7" xfId="20059"/>
    <cellStyle name="Calculation 3 3 3 3 2 8" xfId="20060"/>
    <cellStyle name="Calculation 3 3 3 3 2 9" xfId="20061"/>
    <cellStyle name="Calculation 3 3 3 3 3" xfId="20062"/>
    <cellStyle name="Calculation 3 3 3 3 3 2" xfId="20063"/>
    <cellStyle name="Calculation 3 3 3 3 3 3" xfId="20064"/>
    <cellStyle name="Calculation 3 3 3 3 3 4" xfId="20065"/>
    <cellStyle name="Calculation 3 3 3 3 3 5" xfId="20066"/>
    <cellStyle name="Calculation 3 3 3 3 3 6" xfId="20067"/>
    <cellStyle name="Calculation 3 3 3 3 3 7" xfId="20068"/>
    <cellStyle name="Calculation 3 3 3 3 3 8" xfId="20069"/>
    <cellStyle name="Calculation 3 3 3 3 4" xfId="20070"/>
    <cellStyle name="Calculation 3 3 3 3 4 2" xfId="20071"/>
    <cellStyle name="Calculation 3 3 3 3 4 3" xfId="20072"/>
    <cellStyle name="Calculation 3 3 3 3 4 4" xfId="20073"/>
    <cellStyle name="Calculation 3 3 3 3 4 5" xfId="20074"/>
    <cellStyle name="Calculation 3 3 3 3 4 6" xfId="20075"/>
    <cellStyle name="Calculation 3 3 3 3 4 7" xfId="20076"/>
    <cellStyle name="Calculation 3 3 3 3 4 8" xfId="20077"/>
    <cellStyle name="Calculation 3 3 3 3 4 9" xfId="20078"/>
    <cellStyle name="Calculation 3 3 3 3 5" xfId="20079"/>
    <cellStyle name="Calculation 3 3 3 3 6" xfId="20080"/>
    <cellStyle name="Calculation 3 3 3 3 7" xfId="20081"/>
    <cellStyle name="Calculation 3 3 3 3 8" xfId="20082"/>
    <cellStyle name="Calculation 3 3 3 3 9" xfId="20083"/>
    <cellStyle name="Calculation 3 3 3 4" xfId="20084"/>
    <cellStyle name="Calculation 3 3 3 4 10" xfId="20085"/>
    <cellStyle name="Calculation 3 3 3 4 11" xfId="20086"/>
    <cellStyle name="Calculation 3 3 3 4 12" xfId="20087"/>
    <cellStyle name="Calculation 3 3 3 4 13" xfId="20088"/>
    <cellStyle name="Calculation 3 3 3 4 2" xfId="20089"/>
    <cellStyle name="Calculation 3 3 3 4 2 10" xfId="20090"/>
    <cellStyle name="Calculation 3 3 3 4 2 2" xfId="20091"/>
    <cellStyle name="Calculation 3 3 3 4 2 2 2" xfId="20092"/>
    <cellStyle name="Calculation 3 3 3 4 2 2 3" xfId="20093"/>
    <cellStyle name="Calculation 3 3 3 4 2 2 4" xfId="20094"/>
    <cellStyle name="Calculation 3 3 3 4 2 2 5" xfId="20095"/>
    <cellStyle name="Calculation 3 3 3 4 2 2 6" xfId="20096"/>
    <cellStyle name="Calculation 3 3 3 4 2 2 7" xfId="20097"/>
    <cellStyle name="Calculation 3 3 3 4 2 2 8" xfId="20098"/>
    <cellStyle name="Calculation 3 3 3 4 2 2 9" xfId="20099"/>
    <cellStyle name="Calculation 3 3 3 4 2 3" xfId="20100"/>
    <cellStyle name="Calculation 3 3 3 4 2 4" xfId="20101"/>
    <cellStyle name="Calculation 3 3 3 4 2 5" xfId="20102"/>
    <cellStyle name="Calculation 3 3 3 4 2 6" xfId="20103"/>
    <cellStyle name="Calculation 3 3 3 4 2 7" xfId="20104"/>
    <cellStyle name="Calculation 3 3 3 4 2 8" xfId="20105"/>
    <cellStyle name="Calculation 3 3 3 4 2 9" xfId="20106"/>
    <cellStyle name="Calculation 3 3 3 4 3" xfId="20107"/>
    <cellStyle name="Calculation 3 3 3 4 3 2" xfId="20108"/>
    <cellStyle name="Calculation 3 3 3 4 3 3" xfId="20109"/>
    <cellStyle name="Calculation 3 3 3 4 3 4" xfId="20110"/>
    <cellStyle name="Calculation 3 3 3 4 3 5" xfId="20111"/>
    <cellStyle name="Calculation 3 3 3 4 3 6" xfId="20112"/>
    <cellStyle name="Calculation 3 3 3 4 3 7" xfId="20113"/>
    <cellStyle name="Calculation 3 3 3 4 3 8" xfId="20114"/>
    <cellStyle name="Calculation 3 3 3 4 4" xfId="20115"/>
    <cellStyle name="Calculation 3 3 3 4 4 2" xfId="20116"/>
    <cellStyle name="Calculation 3 3 3 4 4 3" xfId="20117"/>
    <cellStyle name="Calculation 3 3 3 4 4 4" xfId="20118"/>
    <cellStyle name="Calculation 3 3 3 4 4 5" xfId="20119"/>
    <cellStyle name="Calculation 3 3 3 4 4 6" xfId="20120"/>
    <cellStyle name="Calculation 3 3 3 4 4 7" xfId="20121"/>
    <cellStyle name="Calculation 3 3 3 4 4 8" xfId="20122"/>
    <cellStyle name="Calculation 3 3 3 4 4 9" xfId="20123"/>
    <cellStyle name="Calculation 3 3 3 4 5" xfId="20124"/>
    <cellStyle name="Calculation 3 3 3 4 6" xfId="20125"/>
    <cellStyle name="Calculation 3 3 3 4 7" xfId="20126"/>
    <cellStyle name="Calculation 3 3 3 4 8" xfId="20127"/>
    <cellStyle name="Calculation 3 3 3 4 9" xfId="20128"/>
    <cellStyle name="Calculation 3 3 3 5" xfId="20129"/>
    <cellStyle name="Calculation 3 3 3 5 10" xfId="20130"/>
    <cellStyle name="Calculation 3 3 3 5 11" xfId="20131"/>
    <cellStyle name="Calculation 3 3 3 5 12" xfId="20132"/>
    <cellStyle name="Calculation 3 3 3 5 13" xfId="20133"/>
    <cellStyle name="Calculation 3 3 3 5 2" xfId="20134"/>
    <cellStyle name="Calculation 3 3 3 5 2 10" xfId="20135"/>
    <cellStyle name="Calculation 3 3 3 5 2 2" xfId="20136"/>
    <cellStyle name="Calculation 3 3 3 5 2 2 2" xfId="20137"/>
    <cellStyle name="Calculation 3 3 3 5 2 2 3" xfId="20138"/>
    <cellStyle name="Calculation 3 3 3 5 2 2 4" xfId="20139"/>
    <cellStyle name="Calculation 3 3 3 5 2 2 5" xfId="20140"/>
    <cellStyle name="Calculation 3 3 3 5 2 2 6" xfId="20141"/>
    <cellStyle name="Calculation 3 3 3 5 2 2 7" xfId="20142"/>
    <cellStyle name="Calculation 3 3 3 5 2 2 8" xfId="20143"/>
    <cellStyle name="Calculation 3 3 3 5 2 2 9" xfId="20144"/>
    <cellStyle name="Calculation 3 3 3 5 2 3" xfId="20145"/>
    <cellStyle name="Calculation 3 3 3 5 2 4" xfId="20146"/>
    <cellStyle name="Calculation 3 3 3 5 2 5" xfId="20147"/>
    <cellStyle name="Calculation 3 3 3 5 2 6" xfId="20148"/>
    <cellStyle name="Calculation 3 3 3 5 2 7" xfId="20149"/>
    <cellStyle name="Calculation 3 3 3 5 2 8" xfId="20150"/>
    <cellStyle name="Calculation 3 3 3 5 2 9" xfId="20151"/>
    <cellStyle name="Calculation 3 3 3 5 3" xfId="20152"/>
    <cellStyle name="Calculation 3 3 3 5 3 2" xfId="20153"/>
    <cellStyle name="Calculation 3 3 3 5 3 3" xfId="20154"/>
    <cellStyle name="Calculation 3 3 3 5 3 4" xfId="20155"/>
    <cellStyle name="Calculation 3 3 3 5 3 5" xfId="20156"/>
    <cellStyle name="Calculation 3 3 3 5 3 6" xfId="20157"/>
    <cellStyle name="Calculation 3 3 3 5 3 7" xfId="20158"/>
    <cellStyle name="Calculation 3 3 3 5 3 8" xfId="20159"/>
    <cellStyle name="Calculation 3 3 3 5 4" xfId="20160"/>
    <cellStyle name="Calculation 3 3 3 5 4 2" xfId="20161"/>
    <cellStyle name="Calculation 3 3 3 5 4 3" xfId="20162"/>
    <cellStyle name="Calculation 3 3 3 5 4 4" xfId="20163"/>
    <cellStyle name="Calculation 3 3 3 5 4 5" xfId="20164"/>
    <cellStyle name="Calculation 3 3 3 5 4 6" xfId="20165"/>
    <cellStyle name="Calculation 3 3 3 5 4 7" xfId="20166"/>
    <cellStyle name="Calculation 3 3 3 5 4 8" xfId="20167"/>
    <cellStyle name="Calculation 3 3 3 5 4 9" xfId="20168"/>
    <cellStyle name="Calculation 3 3 3 5 5" xfId="20169"/>
    <cellStyle name="Calculation 3 3 3 5 6" xfId="20170"/>
    <cellStyle name="Calculation 3 3 3 5 7" xfId="20171"/>
    <cellStyle name="Calculation 3 3 3 5 8" xfId="20172"/>
    <cellStyle name="Calculation 3 3 3 5 9" xfId="20173"/>
    <cellStyle name="Calculation 3 3 3 6" xfId="20174"/>
    <cellStyle name="Calculation 3 3 3 6 10" xfId="20175"/>
    <cellStyle name="Calculation 3 3 3 6 2" xfId="20176"/>
    <cellStyle name="Calculation 3 3 3 6 2 2" xfId="20177"/>
    <cellStyle name="Calculation 3 3 3 6 2 3" xfId="20178"/>
    <cellStyle name="Calculation 3 3 3 6 2 4" xfId="20179"/>
    <cellStyle name="Calculation 3 3 3 6 2 5" xfId="20180"/>
    <cellStyle name="Calculation 3 3 3 6 2 6" xfId="20181"/>
    <cellStyle name="Calculation 3 3 3 6 2 7" xfId="20182"/>
    <cellStyle name="Calculation 3 3 3 6 2 8" xfId="20183"/>
    <cellStyle name="Calculation 3 3 3 6 2 9" xfId="20184"/>
    <cellStyle name="Calculation 3 3 3 6 3" xfId="20185"/>
    <cellStyle name="Calculation 3 3 3 6 4" xfId="20186"/>
    <cellStyle name="Calculation 3 3 3 6 5" xfId="20187"/>
    <cellStyle name="Calculation 3 3 3 6 6" xfId="20188"/>
    <cellStyle name="Calculation 3 3 3 6 7" xfId="20189"/>
    <cellStyle name="Calculation 3 3 3 6 8" xfId="20190"/>
    <cellStyle name="Calculation 3 3 3 6 9" xfId="20191"/>
    <cellStyle name="Calculation 3 3 3 7" xfId="20192"/>
    <cellStyle name="Calculation 3 3 3 7 2" xfId="20193"/>
    <cellStyle name="Calculation 3 3 3 7 3" xfId="20194"/>
    <cellStyle name="Calculation 3 3 3 7 4" xfId="20195"/>
    <cellStyle name="Calculation 3 3 3 7 5" xfId="20196"/>
    <cellStyle name="Calculation 3 3 3 7 6" xfId="20197"/>
    <cellStyle name="Calculation 3 3 3 7 7" xfId="20198"/>
    <cellStyle name="Calculation 3 3 3 7 8" xfId="20199"/>
    <cellStyle name="Calculation 3 3 3 8" xfId="20200"/>
    <cellStyle name="Calculation 3 3 3 8 2" xfId="20201"/>
    <cellStyle name="Calculation 3 3 3 8 3" xfId="20202"/>
    <cellStyle name="Calculation 3 3 3 8 4" xfId="20203"/>
    <cellStyle name="Calculation 3 3 3 8 5" xfId="20204"/>
    <cellStyle name="Calculation 3 3 3 8 6" xfId="20205"/>
    <cellStyle name="Calculation 3 3 3 8 7" xfId="20206"/>
    <cellStyle name="Calculation 3 3 3 8 8" xfId="20207"/>
    <cellStyle name="Calculation 3 3 3 8 9" xfId="20208"/>
    <cellStyle name="Calculation 3 3 3 9" xfId="20209"/>
    <cellStyle name="Calculation 3 3 4" xfId="20210"/>
    <cellStyle name="Calculation 3 3 4 10" xfId="20211"/>
    <cellStyle name="Calculation 3 3 4 11" xfId="20212"/>
    <cellStyle name="Calculation 3 3 4 12" xfId="20213"/>
    <cellStyle name="Calculation 3 3 4 2" xfId="20214"/>
    <cellStyle name="Calculation 3 3 4 2 2" xfId="20215"/>
    <cellStyle name="Calculation 3 3 4 2 3" xfId="20216"/>
    <cellStyle name="Calculation 3 3 4 2 4" xfId="20217"/>
    <cellStyle name="Calculation 3 3 4 2 5" xfId="20218"/>
    <cellStyle name="Calculation 3 3 4 2 6" xfId="20219"/>
    <cellStyle name="Calculation 3 3 4 2 7" xfId="20220"/>
    <cellStyle name="Calculation 3 3 4 2 8" xfId="20221"/>
    <cellStyle name="Calculation 3 3 4 2 9" xfId="20222"/>
    <cellStyle name="Calculation 3 3 4 3" xfId="20223"/>
    <cellStyle name="Calculation 3 3 4 4" xfId="20224"/>
    <cellStyle name="Calculation 3 3 4 5" xfId="20225"/>
    <cellStyle name="Calculation 3 3 4 6" xfId="20226"/>
    <cellStyle name="Calculation 3 3 4 7" xfId="20227"/>
    <cellStyle name="Calculation 3 3 4 8" xfId="20228"/>
    <cellStyle name="Calculation 3 3 4 9" xfId="20229"/>
    <cellStyle name="Calculation 3 3 5" xfId="20230"/>
    <cellStyle name="Calculation 3 3 5 10" xfId="20231"/>
    <cellStyle name="Calculation 3 3 5 11" xfId="20232"/>
    <cellStyle name="Calculation 3 3 5 12" xfId="20233"/>
    <cellStyle name="Calculation 3 3 5 13" xfId="20234"/>
    <cellStyle name="Calculation 3 3 5 2" xfId="20235"/>
    <cellStyle name="Calculation 3 3 5 2 10" xfId="20236"/>
    <cellStyle name="Calculation 3 3 5 2 2" xfId="20237"/>
    <cellStyle name="Calculation 3 3 5 2 2 2" xfId="20238"/>
    <cellStyle name="Calculation 3 3 5 2 2 3" xfId="20239"/>
    <cellStyle name="Calculation 3 3 5 2 2 4" xfId="20240"/>
    <cellStyle name="Calculation 3 3 5 2 2 5" xfId="20241"/>
    <cellStyle name="Calculation 3 3 5 2 2 6" xfId="20242"/>
    <cellStyle name="Calculation 3 3 5 2 2 7" xfId="20243"/>
    <cellStyle name="Calculation 3 3 5 2 2 8" xfId="20244"/>
    <cellStyle name="Calculation 3 3 5 2 2 9" xfId="20245"/>
    <cellStyle name="Calculation 3 3 5 2 3" xfId="20246"/>
    <cellStyle name="Calculation 3 3 5 2 4" xfId="20247"/>
    <cellStyle name="Calculation 3 3 5 2 5" xfId="20248"/>
    <cellStyle name="Calculation 3 3 5 2 6" xfId="20249"/>
    <cellStyle name="Calculation 3 3 5 2 7" xfId="20250"/>
    <cellStyle name="Calculation 3 3 5 2 8" xfId="20251"/>
    <cellStyle name="Calculation 3 3 5 2 9" xfId="20252"/>
    <cellStyle name="Calculation 3 3 5 3" xfId="20253"/>
    <cellStyle name="Calculation 3 3 5 3 2" xfId="20254"/>
    <cellStyle name="Calculation 3 3 5 3 3" xfId="20255"/>
    <cellStyle name="Calculation 3 3 5 3 4" xfId="20256"/>
    <cellStyle name="Calculation 3 3 5 3 5" xfId="20257"/>
    <cellStyle name="Calculation 3 3 5 3 6" xfId="20258"/>
    <cellStyle name="Calculation 3 3 5 3 7" xfId="20259"/>
    <cellStyle name="Calculation 3 3 5 3 8" xfId="20260"/>
    <cellStyle name="Calculation 3 3 5 4" xfId="20261"/>
    <cellStyle name="Calculation 3 3 5 4 2" xfId="20262"/>
    <cellStyle name="Calculation 3 3 5 4 3" xfId="20263"/>
    <cellStyle name="Calculation 3 3 5 4 4" xfId="20264"/>
    <cellStyle name="Calculation 3 3 5 4 5" xfId="20265"/>
    <cellStyle name="Calculation 3 3 5 4 6" xfId="20266"/>
    <cellStyle name="Calculation 3 3 5 4 7" xfId="20267"/>
    <cellStyle name="Calculation 3 3 5 4 8" xfId="20268"/>
    <cellStyle name="Calculation 3 3 5 4 9" xfId="20269"/>
    <cellStyle name="Calculation 3 3 5 5" xfId="20270"/>
    <cellStyle name="Calculation 3 3 5 6" xfId="20271"/>
    <cellStyle name="Calculation 3 3 5 7" xfId="20272"/>
    <cellStyle name="Calculation 3 3 5 8" xfId="20273"/>
    <cellStyle name="Calculation 3 3 5 9" xfId="20274"/>
    <cellStyle name="Calculation 3 3 6" xfId="20275"/>
    <cellStyle name="Calculation 3 3 6 10" xfId="20276"/>
    <cellStyle name="Calculation 3 3 6 11" xfId="20277"/>
    <cellStyle name="Calculation 3 3 6 12" xfId="20278"/>
    <cellStyle name="Calculation 3 3 6 13" xfId="20279"/>
    <cellStyle name="Calculation 3 3 6 2" xfId="20280"/>
    <cellStyle name="Calculation 3 3 6 2 10" xfId="20281"/>
    <cellStyle name="Calculation 3 3 6 2 2" xfId="20282"/>
    <cellStyle name="Calculation 3 3 6 2 2 2" xfId="20283"/>
    <cellStyle name="Calculation 3 3 6 2 2 3" xfId="20284"/>
    <cellStyle name="Calculation 3 3 6 2 2 4" xfId="20285"/>
    <cellStyle name="Calculation 3 3 6 2 2 5" xfId="20286"/>
    <cellStyle name="Calculation 3 3 6 2 2 6" xfId="20287"/>
    <cellStyle name="Calculation 3 3 6 2 2 7" xfId="20288"/>
    <cellStyle name="Calculation 3 3 6 2 2 8" xfId="20289"/>
    <cellStyle name="Calculation 3 3 6 2 2 9" xfId="20290"/>
    <cellStyle name="Calculation 3 3 6 2 3" xfId="20291"/>
    <cellStyle name="Calculation 3 3 6 2 4" xfId="20292"/>
    <cellStyle name="Calculation 3 3 6 2 5" xfId="20293"/>
    <cellStyle name="Calculation 3 3 6 2 6" xfId="20294"/>
    <cellStyle name="Calculation 3 3 6 2 7" xfId="20295"/>
    <cellStyle name="Calculation 3 3 6 2 8" xfId="20296"/>
    <cellStyle name="Calculation 3 3 6 2 9" xfId="20297"/>
    <cellStyle name="Calculation 3 3 6 3" xfId="20298"/>
    <cellStyle name="Calculation 3 3 6 3 2" xfId="20299"/>
    <cellStyle name="Calculation 3 3 6 3 3" xfId="20300"/>
    <cellStyle name="Calculation 3 3 6 3 4" xfId="20301"/>
    <cellStyle name="Calculation 3 3 6 3 5" xfId="20302"/>
    <cellStyle name="Calculation 3 3 6 3 6" xfId="20303"/>
    <cellStyle name="Calculation 3 3 6 3 7" xfId="20304"/>
    <cellStyle name="Calculation 3 3 6 3 8" xfId="20305"/>
    <cellStyle name="Calculation 3 3 6 4" xfId="20306"/>
    <cellStyle name="Calculation 3 3 6 4 2" xfId="20307"/>
    <cellStyle name="Calculation 3 3 6 4 3" xfId="20308"/>
    <cellStyle name="Calculation 3 3 6 4 4" xfId="20309"/>
    <cellStyle name="Calculation 3 3 6 4 5" xfId="20310"/>
    <cellStyle name="Calculation 3 3 6 4 6" xfId="20311"/>
    <cellStyle name="Calculation 3 3 6 4 7" xfId="20312"/>
    <cellStyle name="Calculation 3 3 6 4 8" xfId="20313"/>
    <cellStyle name="Calculation 3 3 6 4 9" xfId="20314"/>
    <cellStyle name="Calculation 3 3 6 5" xfId="20315"/>
    <cellStyle name="Calculation 3 3 6 6" xfId="20316"/>
    <cellStyle name="Calculation 3 3 6 7" xfId="20317"/>
    <cellStyle name="Calculation 3 3 6 8" xfId="20318"/>
    <cellStyle name="Calculation 3 3 6 9" xfId="20319"/>
    <cellStyle name="Calculation 3 3 7" xfId="20320"/>
    <cellStyle name="Calculation 3 3 7 2" xfId="20321"/>
    <cellStyle name="Calculation 3 3 7 3" xfId="20322"/>
    <cellStyle name="Calculation 3 3 7 4" xfId="20323"/>
    <cellStyle name="Calculation 3 3 7 5" xfId="20324"/>
    <cellStyle name="Calculation 3 3 7 6" xfId="20325"/>
    <cellStyle name="Calculation 3 3 7 7" xfId="20326"/>
    <cellStyle name="Calculation 3 3 7 8" xfId="20327"/>
    <cellStyle name="Calculation 3 3 7 9" xfId="20328"/>
    <cellStyle name="Calculation 3 3 8" xfId="20329"/>
    <cellStyle name="Calculation 3 3 9" xfId="20330"/>
    <cellStyle name="Calculation 3 4" xfId="20331"/>
    <cellStyle name="Calculation 3 4 10" xfId="20332"/>
    <cellStyle name="Calculation 3 4 11" xfId="20333"/>
    <cellStyle name="Calculation 3 4 12" xfId="20334"/>
    <cellStyle name="Calculation 3 4 13" xfId="20335"/>
    <cellStyle name="Calculation 3 4 14" xfId="20336"/>
    <cellStyle name="Calculation 3 4 15" xfId="20337"/>
    <cellStyle name="Calculation 3 4 16" xfId="20338"/>
    <cellStyle name="Calculation 3 4 17" xfId="20339"/>
    <cellStyle name="Calculation 3 4 18" xfId="20340"/>
    <cellStyle name="Calculation 3 4 19" xfId="20341"/>
    <cellStyle name="Calculation 3 4 2" xfId="20342"/>
    <cellStyle name="Calculation 3 4 2 10" xfId="20343"/>
    <cellStyle name="Calculation 3 4 2 11" xfId="20344"/>
    <cellStyle name="Calculation 3 4 2 12" xfId="20345"/>
    <cellStyle name="Calculation 3 4 2 13" xfId="20346"/>
    <cellStyle name="Calculation 3 4 2 2" xfId="20347"/>
    <cellStyle name="Calculation 3 4 2 2 10" xfId="20348"/>
    <cellStyle name="Calculation 3 4 2 2 2" xfId="20349"/>
    <cellStyle name="Calculation 3 4 2 2 2 2" xfId="20350"/>
    <cellStyle name="Calculation 3 4 2 2 2 3" xfId="20351"/>
    <cellStyle name="Calculation 3 4 2 2 2 4" xfId="20352"/>
    <cellStyle name="Calculation 3 4 2 2 2 5" xfId="20353"/>
    <cellStyle name="Calculation 3 4 2 2 2 6" xfId="20354"/>
    <cellStyle name="Calculation 3 4 2 2 2 7" xfId="20355"/>
    <cellStyle name="Calculation 3 4 2 2 2 8" xfId="20356"/>
    <cellStyle name="Calculation 3 4 2 2 2 9" xfId="20357"/>
    <cellStyle name="Calculation 3 4 2 2 3" xfId="20358"/>
    <cellStyle name="Calculation 3 4 2 2 4" xfId="20359"/>
    <cellStyle name="Calculation 3 4 2 2 5" xfId="20360"/>
    <cellStyle name="Calculation 3 4 2 2 6" xfId="20361"/>
    <cellStyle name="Calculation 3 4 2 2 7" xfId="20362"/>
    <cellStyle name="Calculation 3 4 2 2 8" xfId="20363"/>
    <cellStyle name="Calculation 3 4 2 2 9" xfId="20364"/>
    <cellStyle name="Calculation 3 4 2 3" xfId="20365"/>
    <cellStyle name="Calculation 3 4 2 3 2" xfId="20366"/>
    <cellStyle name="Calculation 3 4 2 3 3" xfId="20367"/>
    <cellStyle name="Calculation 3 4 2 3 4" xfId="20368"/>
    <cellStyle name="Calculation 3 4 2 3 5" xfId="20369"/>
    <cellStyle name="Calculation 3 4 2 3 6" xfId="20370"/>
    <cellStyle name="Calculation 3 4 2 3 7" xfId="20371"/>
    <cellStyle name="Calculation 3 4 2 3 8" xfId="20372"/>
    <cellStyle name="Calculation 3 4 2 4" xfId="20373"/>
    <cellStyle name="Calculation 3 4 2 4 2" xfId="20374"/>
    <cellStyle name="Calculation 3 4 2 4 3" xfId="20375"/>
    <cellStyle name="Calculation 3 4 2 4 4" xfId="20376"/>
    <cellStyle name="Calculation 3 4 2 4 5" xfId="20377"/>
    <cellStyle name="Calculation 3 4 2 4 6" xfId="20378"/>
    <cellStyle name="Calculation 3 4 2 4 7" xfId="20379"/>
    <cellStyle name="Calculation 3 4 2 4 8" xfId="20380"/>
    <cellStyle name="Calculation 3 4 2 4 9" xfId="20381"/>
    <cellStyle name="Calculation 3 4 2 5" xfId="20382"/>
    <cellStyle name="Calculation 3 4 2 6" xfId="20383"/>
    <cellStyle name="Calculation 3 4 2 7" xfId="20384"/>
    <cellStyle name="Calculation 3 4 2 8" xfId="20385"/>
    <cellStyle name="Calculation 3 4 2 9" xfId="20386"/>
    <cellStyle name="Calculation 3 4 3" xfId="20387"/>
    <cellStyle name="Calculation 3 4 3 10" xfId="20388"/>
    <cellStyle name="Calculation 3 4 3 11" xfId="20389"/>
    <cellStyle name="Calculation 3 4 3 12" xfId="20390"/>
    <cellStyle name="Calculation 3 4 3 13" xfId="20391"/>
    <cellStyle name="Calculation 3 4 3 2" xfId="20392"/>
    <cellStyle name="Calculation 3 4 3 2 10" xfId="20393"/>
    <cellStyle name="Calculation 3 4 3 2 2" xfId="20394"/>
    <cellStyle name="Calculation 3 4 3 2 2 2" xfId="20395"/>
    <cellStyle name="Calculation 3 4 3 2 2 3" xfId="20396"/>
    <cellStyle name="Calculation 3 4 3 2 2 4" xfId="20397"/>
    <cellStyle name="Calculation 3 4 3 2 2 5" xfId="20398"/>
    <cellStyle name="Calculation 3 4 3 2 2 6" xfId="20399"/>
    <cellStyle name="Calculation 3 4 3 2 2 7" xfId="20400"/>
    <cellStyle name="Calculation 3 4 3 2 2 8" xfId="20401"/>
    <cellStyle name="Calculation 3 4 3 2 2 9" xfId="20402"/>
    <cellStyle name="Calculation 3 4 3 2 3" xfId="20403"/>
    <cellStyle name="Calculation 3 4 3 2 4" xfId="20404"/>
    <cellStyle name="Calculation 3 4 3 2 5" xfId="20405"/>
    <cellStyle name="Calculation 3 4 3 2 6" xfId="20406"/>
    <cellStyle name="Calculation 3 4 3 2 7" xfId="20407"/>
    <cellStyle name="Calculation 3 4 3 2 8" xfId="20408"/>
    <cellStyle name="Calculation 3 4 3 2 9" xfId="20409"/>
    <cellStyle name="Calculation 3 4 3 3" xfId="20410"/>
    <cellStyle name="Calculation 3 4 3 3 2" xfId="20411"/>
    <cellStyle name="Calculation 3 4 3 3 3" xfId="20412"/>
    <cellStyle name="Calculation 3 4 3 3 4" xfId="20413"/>
    <cellStyle name="Calculation 3 4 3 3 5" xfId="20414"/>
    <cellStyle name="Calculation 3 4 3 3 6" xfId="20415"/>
    <cellStyle name="Calculation 3 4 3 3 7" xfId="20416"/>
    <cellStyle name="Calculation 3 4 3 3 8" xfId="20417"/>
    <cellStyle name="Calculation 3 4 3 4" xfId="20418"/>
    <cellStyle name="Calculation 3 4 3 4 2" xfId="20419"/>
    <cellStyle name="Calculation 3 4 3 4 3" xfId="20420"/>
    <cellStyle name="Calculation 3 4 3 4 4" xfId="20421"/>
    <cellStyle name="Calculation 3 4 3 4 5" xfId="20422"/>
    <cellStyle name="Calculation 3 4 3 4 6" xfId="20423"/>
    <cellStyle name="Calculation 3 4 3 4 7" xfId="20424"/>
    <cellStyle name="Calculation 3 4 3 4 8" xfId="20425"/>
    <cellStyle name="Calculation 3 4 3 4 9" xfId="20426"/>
    <cellStyle name="Calculation 3 4 3 5" xfId="20427"/>
    <cellStyle name="Calculation 3 4 3 6" xfId="20428"/>
    <cellStyle name="Calculation 3 4 3 7" xfId="20429"/>
    <cellStyle name="Calculation 3 4 3 8" xfId="20430"/>
    <cellStyle name="Calculation 3 4 3 9" xfId="20431"/>
    <cellStyle name="Calculation 3 4 4" xfId="20432"/>
    <cellStyle name="Calculation 3 4 4 10" xfId="20433"/>
    <cellStyle name="Calculation 3 4 4 11" xfId="20434"/>
    <cellStyle name="Calculation 3 4 4 12" xfId="20435"/>
    <cellStyle name="Calculation 3 4 4 13" xfId="20436"/>
    <cellStyle name="Calculation 3 4 4 2" xfId="20437"/>
    <cellStyle name="Calculation 3 4 4 2 10" xfId="20438"/>
    <cellStyle name="Calculation 3 4 4 2 2" xfId="20439"/>
    <cellStyle name="Calculation 3 4 4 2 2 2" xfId="20440"/>
    <cellStyle name="Calculation 3 4 4 2 2 3" xfId="20441"/>
    <cellStyle name="Calculation 3 4 4 2 2 4" xfId="20442"/>
    <cellStyle name="Calculation 3 4 4 2 2 5" xfId="20443"/>
    <cellStyle name="Calculation 3 4 4 2 2 6" xfId="20444"/>
    <cellStyle name="Calculation 3 4 4 2 2 7" xfId="20445"/>
    <cellStyle name="Calculation 3 4 4 2 2 8" xfId="20446"/>
    <cellStyle name="Calculation 3 4 4 2 2 9" xfId="20447"/>
    <cellStyle name="Calculation 3 4 4 2 3" xfId="20448"/>
    <cellStyle name="Calculation 3 4 4 2 4" xfId="20449"/>
    <cellStyle name="Calculation 3 4 4 2 5" xfId="20450"/>
    <cellStyle name="Calculation 3 4 4 2 6" xfId="20451"/>
    <cellStyle name="Calculation 3 4 4 2 7" xfId="20452"/>
    <cellStyle name="Calculation 3 4 4 2 8" xfId="20453"/>
    <cellStyle name="Calculation 3 4 4 2 9" xfId="20454"/>
    <cellStyle name="Calculation 3 4 4 3" xfId="20455"/>
    <cellStyle name="Calculation 3 4 4 3 2" xfId="20456"/>
    <cellStyle name="Calculation 3 4 4 3 3" xfId="20457"/>
    <cellStyle name="Calculation 3 4 4 3 4" xfId="20458"/>
    <cellStyle name="Calculation 3 4 4 3 5" xfId="20459"/>
    <cellStyle name="Calculation 3 4 4 3 6" xfId="20460"/>
    <cellStyle name="Calculation 3 4 4 3 7" xfId="20461"/>
    <cellStyle name="Calculation 3 4 4 3 8" xfId="20462"/>
    <cellStyle name="Calculation 3 4 4 4" xfId="20463"/>
    <cellStyle name="Calculation 3 4 4 4 2" xfId="20464"/>
    <cellStyle name="Calculation 3 4 4 4 3" xfId="20465"/>
    <cellStyle name="Calculation 3 4 4 4 4" xfId="20466"/>
    <cellStyle name="Calculation 3 4 4 4 5" xfId="20467"/>
    <cellStyle name="Calculation 3 4 4 4 6" xfId="20468"/>
    <cellStyle name="Calculation 3 4 4 4 7" xfId="20469"/>
    <cellStyle name="Calculation 3 4 4 4 8" xfId="20470"/>
    <cellStyle name="Calculation 3 4 4 4 9" xfId="20471"/>
    <cellStyle name="Calculation 3 4 4 5" xfId="20472"/>
    <cellStyle name="Calculation 3 4 4 6" xfId="20473"/>
    <cellStyle name="Calculation 3 4 4 7" xfId="20474"/>
    <cellStyle name="Calculation 3 4 4 8" xfId="20475"/>
    <cellStyle name="Calculation 3 4 4 9" xfId="20476"/>
    <cellStyle name="Calculation 3 4 5" xfId="20477"/>
    <cellStyle name="Calculation 3 4 5 10" xfId="20478"/>
    <cellStyle name="Calculation 3 4 5 11" xfId="20479"/>
    <cellStyle name="Calculation 3 4 5 12" xfId="20480"/>
    <cellStyle name="Calculation 3 4 5 13" xfId="20481"/>
    <cellStyle name="Calculation 3 4 5 2" xfId="20482"/>
    <cellStyle name="Calculation 3 4 5 2 10" xfId="20483"/>
    <cellStyle name="Calculation 3 4 5 2 2" xfId="20484"/>
    <cellStyle name="Calculation 3 4 5 2 2 2" xfId="20485"/>
    <cellStyle name="Calculation 3 4 5 2 2 3" xfId="20486"/>
    <cellStyle name="Calculation 3 4 5 2 2 4" xfId="20487"/>
    <cellStyle name="Calculation 3 4 5 2 2 5" xfId="20488"/>
    <cellStyle name="Calculation 3 4 5 2 2 6" xfId="20489"/>
    <cellStyle name="Calculation 3 4 5 2 2 7" xfId="20490"/>
    <cellStyle name="Calculation 3 4 5 2 2 8" xfId="20491"/>
    <cellStyle name="Calculation 3 4 5 2 2 9" xfId="20492"/>
    <cellStyle name="Calculation 3 4 5 2 3" xfId="20493"/>
    <cellStyle name="Calculation 3 4 5 2 4" xfId="20494"/>
    <cellStyle name="Calculation 3 4 5 2 5" xfId="20495"/>
    <cellStyle name="Calculation 3 4 5 2 6" xfId="20496"/>
    <cellStyle name="Calculation 3 4 5 2 7" xfId="20497"/>
    <cellStyle name="Calculation 3 4 5 2 8" xfId="20498"/>
    <cellStyle name="Calculation 3 4 5 2 9" xfId="20499"/>
    <cellStyle name="Calculation 3 4 5 3" xfId="20500"/>
    <cellStyle name="Calculation 3 4 5 3 2" xfId="20501"/>
    <cellStyle name="Calculation 3 4 5 3 3" xfId="20502"/>
    <cellStyle name="Calculation 3 4 5 3 4" xfId="20503"/>
    <cellStyle name="Calculation 3 4 5 3 5" xfId="20504"/>
    <cellStyle name="Calculation 3 4 5 3 6" xfId="20505"/>
    <cellStyle name="Calculation 3 4 5 3 7" xfId="20506"/>
    <cellStyle name="Calculation 3 4 5 3 8" xfId="20507"/>
    <cellStyle name="Calculation 3 4 5 4" xfId="20508"/>
    <cellStyle name="Calculation 3 4 5 4 2" xfId="20509"/>
    <cellStyle name="Calculation 3 4 5 4 3" xfId="20510"/>
    <cellStyle name="Calculation 3 4 5 4 4" xfId="20511"/>
    <cellStyle name="Calculation 3 4 5 4 5" xfId="20512"/>
    <cellStyle name="Calculation 3 4 5 4 6" xfId="20513"/>
    <cellStyle name="Calculation 3 4 5 4 7" xfId="20514"/>
    <cellStyle name="Calculation 3 4 5 4 8" xfId="20515"/>
    <cellStyle name="Calculation 3 4 5 4 9" xfId="20516"/>
    <cellStyle name="Calculation 3 4 5 5" xfId="20517"/>
    <cellStyle name="Calculation 3 4 5 6" xfId="20518"/>
    <cellStyle name="Calculation 3 4 5 7" xfId="20519"/>
    <cellStyle name="Calculation 3 4 5 8" xfId="20520"/>
    <cellStyle name="Calculation 3 4 5 9" xfId="20521"/>
    <cellStyle name="Calculation 3 4 6" xfId="20522"/>
    <cellStyle name="Calculation 3 4 6 10" xfId="20523"/>
    <cellStyle name="Calculation 3 4 6 2" xfId="20524"/>
    <cellStyle name="Calculation 3 4 6 2 2" xfId="20525"/>
    <cellStyle name="Calculation 3 4 6 2 3" xfId="20526"/>
    <cellStyle name="Calculation 3 4 6 2 4" xfId="20527"/>
    <cellStyle name="Calculation 3 4 6 2 5" xfId="20528"/>
    <cellStyle name="Calculation 3 4 6 2 6" xfId="20529"/>
    <cellStyle name="Calculation 3 4 6 2 7" xfId="20530"/>
    <cellStyle name="Calculation 3 4 6 2 8" xfId="20531"/>
    <cellStyle name="Calculation 3 4 6 2 9" xfId="20532"/>
    <cellStyle name="Calculation 3 4 6 3" xfId="20533"/>
    <cellStyle name="Calculation 3 4 6 4" xfId="20534"/>
    <cellStyle name="Calculation 3 4 6 5" xfId="20535"/>
    <cellStyle name="Calculation 3 4 6 6" xfId="20536"/>
    <cellStyle name="Calculation 3 4 6 7" xfId="20537"/>
    <cellStyle name="Calculation 3 4 6 8" xfId="20538"/>
    <cellStyle name="Calculation 3 4 6 9" xfId="20539"/>
    <cellStyle name="Calculation 3 4 7" xfId="20540"/>
    <cellStyle name="Calculation 3 4 7 2" xfId="20541"/>
    <cellStyle name="Calculation 3 4 7 3" xfId="20542"/>
    <cellStyle name="Calculation 3 4 7 4" xfId="20543"/>
    <cellStyle name="Calculation 3 4 7 5" xfId="20544"/>
    <cellStyle name="Calculation 3 4 7 6" xfId="20545"/>
    <cellStyle name="Calculation 3 4 7 7" xfId="20546"/>
    <cellStyle name="Calculation 3 4 7 8" xfId="20547"/>
    <cellStyle name="Calculation 3 4 8" xfId="20548"/>
    <cellStyle name="Calculation 3 4 8 2" xfId="20549"/>
    <cellStyle name="Calculation 3 4 8 3" xfId="20550"/>
    <cellStyle name="Calculation 3 4 8 4" xfId="20551"/>
    <cellStyle name="Calculation 3 4 8 5" xfId="20552"/>
    <cellStyle name="Calculation 3 4 8 6" xfId="20553"/>
    <cellStyle name="Calculation 3 4 8 7" xfId="20554"/>
    <cellStyle name="Calculation 3 4 8 8" xfId="20555"/>
    <cellStyle name="Calculation 3 4 8 9" xfId="20556"/>
    <cellStyle name="Calculation 3 4 9" xfId="20557"/>
    <cellStyle name="Calculation 3 5" xfId="20558"/>
    <cellStyle name="Calculation 3 5 10" xfId="20559"/>
    <cellStyle name="Calculation 3 5 11" xfId="20560"/>
    <cellStyle name="Calculation 3 5 12" xfId="20561"/>
    <cellStyle name="Calculation 3 5 13" xfId="20562"/>
    <cellStyle name="Calculation 3 5 14" xfId="20563"/>
    <cellStyle name="Calculation 3 5 15" xfId="20564"/>
    <cellStyle name="Calculation 3 5 16" xfId="20565"/>
    <cellStyle name="Calculation 3 5 17" xfId="20566"/>
    <cellStyle name="Calculation 3 5 18" xfId="20567"/>
    <cellStyle name="Calculation 3 5 2" xfId="20568"/>
    <cellStyle name="Calculation 3 5 2 10" xfId="20569"/>
    <cellStyle name="Calculation 3 5 2 11" xfId="20570"/>
    <cellStyle name="Calculation 3 5 2 12" xfId="20571"/>
    <cellStyle name="Calculation 3 5 2 13" xfId="20572"/>
    <cellStyle name="Calculation 3 5 2 2" xfId="20573"/>
    <cellStyle name="Calculation 3 5 2 2 10" xfId="20574"/>
    <cellStyle name="Calculation 3 5 2 2 2" xfId="20575"/>
    <cellStyle name="Calculation 3 5 2 2 2 2" xfId="20576"/>
    <cellStyle name="Calculation 3 5 2 2 2 3" xfId="20577"/>
    <cellStyle name="Calculation 3 5 2 2 2 4" xfId="20578"/>
    <cellStyle name="Calculation 3 5 2 2 2 5" xfId="20579"/>
    <cellStyle name="Calculation 3 5 2 2 2 6" xfId="20580"/>
    <cellStyle name="Calculation 3 5 2 2 2 7" xfId="20581"/>
    <cellStyle name="Calculation 3 5 2 2 2 8" xfId="20582"/>
    <cellStyle name="Calculation 3 5 2 2 2 9" xfId="20583"/>
    <cellStyle name="Calculation 3 5 2 2 3" xfId="20584"/>
    <cellStyle name="Calculation 3 5 2 2 4" xfId="20585"/>
    <cellStyle name="Calculation 3 5 2 2 5" xfId="20586"/>
    <cellStyle name="Calculation 3 5 2 2 6" xfId="20587"/>
    <cellStyle name="Calculation 3 5 2 2 7" xfId="20588"/>
    <cellStyle name="Calculation 3 5 2 2 8" xfId="20589"/>
    <cellStyle name="Calculation 3 5 2 2 9" xfId="20590"/>
    <cellStyle name="Calculation 3 5 2 3" xfId="20591"/>
    <cellStyle name="Calculation 3 5 2 3 2" xfId="20592"/>
    <cellStyle name="Calculation 3 5 2 3 3" xfId="20593"/>
    <cellStyle name="Calculation 3 5 2 3 4" xfId="20594"/>
    <cellStyle name="Calculation 3 5 2 3 5" xfId="20595"/>
    <cellStyle name="Calculation 3 5 2 3 6" xfId="20596"/>
    <cellStyle name="Calculation 3 5 2 3 7" xfId="20597"/>
    <cellStyle name="Calculation 3 5 2 3 8" xfId="20598"/>
    <cellStyle name="Calculation 3 5 2 4" xfId="20599"/>
    <cellStyle name="Calculation 3 5 2 4 2" xfId="20600"/>
    <cellStyle name="Calculation 3 5 2 4 3" xfId="20601"/>
    <cellStyle name="Calculation 3 5 2 4 4" xfId="20602"/>
    <cellStyle name="Calculation 3 5 2 4 5" xfId="20603"/>
    <cellStyle name="Calculation 3 5 2 4 6" xfId="20604"/>
    <cellStyle name="Calculation 3 5 2 4 7" xfId="20605"/>
    <cellStyle name="Calculation 3 5 2 4 8" xfId="20606"/>
    <cellStyle name="Calculation 3 5 2 4 9" xfId="20607"/>
    <cellStyle name="Calculation 3 5 2 5" xfId="20608"/>
    <cellStyle name="Calculation 3 5 2 6" xfId="20609"/>
    <cellStyle name="Calculation 3 5 2 7" xfId="20610"/>
    <cellStyle name="Calculation 3 5 2 8" xfId="20611"/>
    <cellStyle name="Calculation 3 5 2 9" xfId="20612"/>
    <cellStyle name="Calculation 3 5 3" xfId="20613"/>
    <cellStyle name="Calculation 3 5 3 10" xfId="20614"/>
    <cellStyle name="Calculation 3 5 3 11" xfId="20615"/>
    <cellStyle name="Calculation 3 5 3 12" xfId="20616"/>
    <cellStyle name="Calculation 3 5 3 13" xfId="20617"/>
    <cellStyle name="Calculation 3 5 3 2" xfId="20618"/>
    <cellStyle name="Calculation 3 5 3 2 10" xfId="20619"/>
    <cellStyle name="Calculation 3 5 3 2 2" xfId="20620"/>
    <cellStyle name="Calculation 3 5 3 2 2 2" xfId="20621"/>
    <cellStyle name="Calculation 3 5 3 2 2 3" xfId="20622"/>
    <cellStyle name="Calculation 3 5 3 2 2 4" xfId="20623"/>
    <cellStyle name="Calculation 3 5 3 2 2 5" xfId="20624"/>
    <cellStyle name="Calculation 3 5 3 2 2 6" xfId="20625"/>
    <cellStyle name="Calculation 3 5 3 2 2 7" xfId="20626"/>
    <cellStyle name="Calculation 3 5 3 2 2 8" xfId="20627"/>
    <cellStyle name="Calculation 3 5 3 2 2 9" xfId="20628"/>
    <cellStyle name="Calculation 3 5 3 2 3" xfId="20629"/>
    <cellStyle name="Calculation 3 5 3 2 4" xfId="20630"/>
    <cellStyle name="Calculation 3 5 3 2 5" xfId="20631"/>
    <cellStyle name="Calculation 3 5 3 2 6" xfId="20632"/>
    <cellStyle name="Calculation 3 5 3 2 7" xfId="20633"/>
    <cellStyle name="Calculation 3 5 3 2 8" xfId="20634"/>
    <cellStyle name="Calculation 3 5 3 2 9" xfId="20635"/>
    <cellStyle name="Calculation 3 5 3 3" xfId="20636"/>
    <cellStyle name="Calculation 3 5 3 3 2" xfId="20637"/>
    <cellStyle name="Calculation 3 5 3 3 3" xfId="20638"/>
    <cellStyle name="Calculation 3 5 3 3 4" xfId="20639"/>
    <cellStyle name="Calculation 3 5 3 3 5" xfId="20640"/>
    <cellStyle name="Calculation 3 5 3 3 6" xfId="20641"/>
    <cellStyle name="Calculation 3 5 3 3 7" xfId="20642"/>
    <cellStyle name="Calculation 3 5 3 3 8" xfId="20643"/>
    <cellStyle name="Calculation 3 5 3 4" xfId="20644"/>
    <cellStyle name="Calculation 3 5 3 4 2" xfId="20645"/>
    <cellStyle name="Calculation 3 5 3 4 3" xfId="20646"/>
    <cellStyle name="Calculation 3 5 3 4 4" xfId="20647"/>
    <cellStyle name="Calculation 3 5 3 4 5" xfId="20648"/>
    <cellStyle name="Calculation 3 5 3 4 6" xfId="20649"/>
    <cellStyle name="Calculation 3 5 3 4 7" xfId="20650"/>
    <cellStyle name="Calculation 3 5 3 4 8" xfId="20651"/>
    <cellStyle name="Calculation 3 5 3 4 9" xfId="20652"/>
    <cellStyle name="Calculation 3 5 3 5" xfId="20653"/>
    <cellStyle name="Calculation 3 5 3 6" xfId="20654"/>
    <cellStyle name="Calculation 3 5 3 7" xfId="20655"/>
    <cellStyle name="Calculation 3 5 3 8" xfId="20656"/>
    <cellStyle name="Calculation 3 5 3 9" xfId="20657"/>
    <cellStyle name="Calculation 3 5 4" xfId="20658"/>
    <cellStyle name="Calculation 3 5 4 10" xfId="20659"/>
    <cellStyle name="Calculation 3 5 4 11" xfId="20660"/>
    <cellStyle name="Calculation 3 5 4 12" xfId="20661"/>
    <cellStyle name="Calculation 3 5 4 13" xfId="20662"/>
    <cellStyle name="Calculation 3 5 4 2" xfId="20663"/>
    <cellStyle name="Calculation 3 5 4 2 10" xfId="20664"/>
    <cellStyle name="Calculation 3 5 4 2 2" xfId="20665"/>
    <cellStyle name="Calculation 3 5 4 2 2 2" xfId="20666"/>
    <cellStyle name="Calculation 3 5 4 2 2 3" xfId="20667"/>
    <cellStyle name="Calculation 3 5 4 2 2 4" xfId="20668"/>
    <cellStyle name="Calculation 3 5 4 2 2 5" xfId="20669"/>
    <cellStyle name="Calculation 3 5 4 2 2 6" xfId="20670"/>
    <cellStyle name="Calculation 3 5 4 2 2 7" xfId="20671"/>
    <cellStyle name="Calculation 3 5 4 2 2 8" xfId="20672"/>
    <cellStyle name="Calculation 3 5 4 2 2 9" xfId="20673"/>
    <cellStyle name="Calculation 3 5 4 2 3" xfId="20674"/>
    <cellStyle name="Calculation 3 5 4 2 4" xfId="20675"/>
    <cellStyle name="Calculation 3 5 4 2 5" xfId="20676"/>
    <cellStyle name="Calculation 3 5 4 2 6" xfId="20677"/>
    <cellStyle name="Calculation 3 5 4 2 7" xfId="20678"/>
    <cellStyle name="Calculation 3 5 4 2 8" xfId="20679"/>
    <cellStyle name="Calculation 3 5 4 2 9" xfId="20680"/>
    <cellStyle name="Calculation 3 5 4 3" xfId="20681"/>
    <cellStyle name="Calculation 3 5 4 3 2" xfId="20682"/>
    <cellStyle name="Calculation 3 5 4 3 3" xfId="20683"/>
    <cellStyle name="Calculation 3 5 4 3 4" xfId="20684"/>
    <cellStyle name="Calculation 3 5 4 3 5" xfId="20685"/>
    <cellStyle name="Calculation 3 5 4 3 6" xfId="20686"/>
    <cellStyle name="Calculation 3 5 4 3 7" xfId="20687"/>
    <cellStyle name="Calculation 3 5 4 3 8" xfId="20688"/>
    <cellStyle name="Calculation 3 5 4 4" xfId="20689"/>
    <cellStyle name="Calculation 3 5 4 4 2" xfId="20690"/>
    <cellStyle name="Calculation 3 5 4 4 3" xfId="20691"/>
    <cellStyle name="Calculation 3 5 4 4 4" xfId="20692"/>
    <cellStyle name="Calculation 3 5 4 4 5" xfId="20693"/>
    <cellStyle name="Calculation 3 5 4 4 6" xfId="20694"/>
    <cellStyle name="Calculation 3 5 4 4 7" xfId="20695"/>
    <cellStyle name="Calculation 3 5 4 4 8" xfId="20696"/>
    <cellStyle name="Calculation 3 5 4 4 9" xfId="20697"/>
    <cellStyle name="Calculation 3 5 4 5" xfId="20698"/>
    <cellStyle name="Calculation 3 5 4 6" xfId="20699"/>
    <cellStyle name="Calculation 3 5 4 7" xfId="20700"/>
    <cellStyle name="Calculation 3 5 4 8" xfId="20701"/>
    <cellStyle name="Calculation 3 5 4 9" xfId="20702"/>
    <cellStyle name="Calculation 3 5 5" xfId="20703"/>
    <cellStyle name="Calculation 3 5 5 10" xfId="20704"/>
    <cellStyle name="Calculation 3 5 5 11" xfId="20705"/>
    <cellStyle name="Calculation 3 5 5 12" xfId="20706"/>
    <cellStyle name="Calculation 3 5 5 13" xfId="20707"/>
    <cellStyle name="Calculation 3 5 5 2" xfId="20708"/>
    <cellStyle name="Calculation 3 5 5 2 10" xfId="20709"/>
    <cellStyle name="Calculation 3 5 5 2 2" xfId="20710"/>
    <cellStyle name="Calculation 3 5 5 2 2 2" xfId="20711"/>
    <cellStyle name="Calculation 3 5 5 2 2 3" xfId="20712"/>
    <cellStyle name="Calculation 3 5 5 2 2 4" xfId="20713"/>
    <cellStyle name="Calculation 3 5 5 2 2 5" xfId="20714"/>
    <cellStyle name="Calculation 3 5 5 2 2 6" xfId="20715"/>
    <cellStyle name="Calculation 3 5 5 2 2 7" xfId="20716"/>
    <cellStyle name="Calculation 3 5 5 2 2 8" xfId="20717"/>
    <cellStyle name="Calculation 3 5 5 2 2 9" xfId="20718"/>
    <cellStyle name="Calculation 3 5 5 2 3" xfId="20719"/>
    <cellStyle name="Calculation 3 5 5 2 4" xfId="20720"/>
    <cellStyle name="Calculation 3 5 5 2 5" xfId="20721"/>
    <cellStyle name="Calculation 3 5 5 2 6" xfId="20722"/>
    <cellStyle name="Calculation 3 5 5 2 7" xfId="20723"/>
    <cellStyle name="Calculation 3 5 5 2 8" xfId="20724"/>
    <cellStyle name="Calculation 3 5 5 2 9" xfId="20725"/>
    <cellStyle name="Calculation 3 5 5 3" xfId="20726"/>
    <cellStyle name="Calculation 3 5 5 3 2" xfId="20727"/>
    <cellStyle name="Calculation 3 5 5 3 3" xfId="20728"/>
    <cellStyle name="Calculation 3 5 5 3 4" xfId="20729"/>
    <cellStyle name="Calculation 3 5 5 3 5" xfId="20730"/>
    <cellStyle name="Calculation 3 5 5 3 6" xfId="20731"/>
    <cellStyle name="Calculation 3 5 5 3 7" xfId="20732"/>
    <cellStyle name="Calculation 3 5 5 3 8" xfId="20733"/>
    <cellStyle name="Calculation 3 5 5 4" xfId="20734"/>
    <cellStyle name="Calculation 3 5 5 4 2" xfId="20735"/>
    <cellStyle name="Calculation 3 5 5 4 3" xfId="20736"/>
    <cellStyle name="Calculation 3 5 5 4 4" xfId="20737"/>
    <cellStyle name="Calculation 3 5 5 4 5" xfId="20738"/>
    <cellStyle name="Calculation 3 5 5 4 6" xfId="20739"/>
    <cellStyle name="Calculation 3 5 5 4 7" xfId="20740"/>
    <cellStyle name="Calculation 3 5 5 4 8" xfId="20741"/>
    <cellStyle name="Calculation 3 5 5 4 9" xfId="20742"/>
    <cellStyle name="Calculation 3 5 5 5" xfId="20743"/>
    <cellStyle name="Calculation 3 5 5 6" xfId="20744"/>
    <cellStyle name="Calculation 3 5 5 7" xfId="20745"/>
    <cellStyle name="Calculation 3 5 5 8" xfId="20746"/>
    <cellStyle name="Calculation 3 5 5 9" xfId="20747"/>
    <cellStyle name="Calculation 3 5 6" xfId="20748"/>
    <cellStyle name="Calculation 3 5 6 10" xfId="20749"/>
    <cellStyle name="Calculation 3 5 6 2" xfId="20750"/>
    <cellStyle name="Calculation 3 5 6 2 2" xfId="20751"/>
    <cellStyle name="Calculation 3 5 6 2 3" xfId="20752"/>
    <cellStyle name="Calculation 3 5 6 2 4" xfId="20753"/>
    <cellStyle name="Calculation 3 5 6 2 5" xfId="20754"/>
    <cellStyle name="Calculation 3 5 6 2 6" xfId="20755"/>
    <cellStyle name="Calculation 3 5 6 2 7" xfId="20756"/>
    <cellStyle name="Calculation 3 5 6 2 8" xfId="20757"/>
    <cellStyle name="Calculation 3 5 6 2 9" xfId="20758"/>
    <cellStyle name="Calculation 3 5 6 3" xfId="20759"/>
    <cellStyle name="Calculation 3 5 6 4" xfId="20760"/>
    <cellStyle name="Calculation 3 5 6 5" xfId="20761"/>
    <cellStyle name="Calculation 3 5 6 6" xfId="20762"/>
    <cellStyle name="Calculation 3 5 6 7" xfId="20763"/>
    <cellStyle name="Calculation 3 5 6 8" xfId="20764"/>
    <cellStyle name="Calculation 3 5 6 9" xfId="20765"/>
    <cellStyle name="Calculation 3 5 7" xfId="20766"/>
    <cellStyle name="Calculation 3 5 7 2" xfId="20767"/>
    <cellStyle name="Calculation 3 5 7 3" xfId="20768"/>
    <cellStyle name="Calculation 3 5 7 4" xfId="20769"/>
    <cellStyle name="Calculation 3 5 7 5" xfId="20770"/>
    <cellStyle name="Calculation 3 5 7 6" xfId="20771"/>
    <cellStyle name="Calculation 3 5 7 7" xfId="20772"/>
    <cellStyle name="Calculation 3 5 7 8" xfId="20773"/>
    <cellStyle name="Calculation 3 5 8" xfId="20774"/>
    <cellStyle name="Calculation 3 5 8 2" xfId="20775"/>
    <cellStyle name="Calculation 3 5 8 3" xfId="20776"/>
    <cellStyle name="Calculation 3 5 8 4" xfId="20777"/>
    <cellStyle name="Calculation 3 5 8 5" xfId="20778"/>
    <cellStyle name="Calculation 3 5 8 6" xfId="20779"/>
    <cellStyle name="Calculation 3 5 8 7" xfId="20780"/>
    <cellStyle name="Calculation 3 5 8 8" xfId="20781"/>
    <cellStyle name="Calculation 3 5 8 9" xfId="20782"/>
    <cellStyle name="Calculation 3 5 9" xfId="20783"/>
    <cellStyle name="Calculation 3 6" xfId="20784"/>
    <cellStyle name="Calculation 3 6 10" xfId="20785"/>
    <cellStyle name="Calculation 3 6 11" xfId="20786"/>
    <cellStyle name="Calculation 3 6 12" xfId="20787"/>
    <cellStyle name="Calculation 3 6 13" xfId="20788"/>
    <cellStyle name="Calculation 3 6 2" xfId="20789"/>
    <cellStyle name="Calculation 3 6 2 10" xfId="20790"/>
    <cellStyle name="Calculation 3 6 2 2" xfId="20791"/>
    <cellStyle name="Calculation 3 6 2 2 2" xfId="20792"/>
    <cellStyle name="Calculation 3 6 2 2 3" xfId="20793"/>
    <cellStyle name="Calculation 3 6 2 2 4" xfId="20794"/>
    <cellStyle name="Calculation 3 6 2 2 5" xfId="20795"/>
    <cellStyle name="Calculation 3 6 2 2 6" xfId="20796"/>
    <cellStyle name="Calculation 3 6 2 2 7" xfId="20797"/>
    <cellStyle name="Calculation 3 6 2 2 8" xfId="20798"/>
    <cellStyle name="Calculation 3 6 2 2 9" xfId="20799"/>
    <cellStyle name="Calculation 3 6 2 3" xfId="20800"/>
    <cellStyle name="Calculation 3 6 2 4" xfId="20801"/>
    <cellStyle name="Calculation 3 6 2 5" xfId="20802"/>
    <cellStyle name="Calculation 3 6 2 6" xfId="20803"/>
    <cellStyle name="Calculation 3 6 2 7" xfId="20804"/>
    <cellStyle name="Calculation 3 6 2 8" xfId="20805"/>
    <cellStyle name="Calculation 3 6 2 9" xfId="20806"/>
    <cellStyle name="Calculation 3 6 3" xfId="20807"/>
    <cellStyle name="Calculation 3 6 3 2" xfId="20808"/>
    <cellStyle name="Calculation 3 6 3 3" xfId="20809"/>
    <cellStyle name="Calculation 3 6 3 4" xfId="20810"/>
    <cellStyle name="Calculation 3 6 3 5" xfId="20811"/>
    <cellStyle name="Calculation 3 6 3 6" xfId="20812"/>
    <cellStyle name="Calculation 3 6 3 7" xfId="20813"/>
    <cellStyle name="Calculation 3 6 3 8" xfId="20814"/>
    <cellStyle name="Calculation 3 6 4" xfId="20815"/>
    <cellStyle name="Calculation 3 6 4 2" xfId="20816"/>
    <cellStyle name="Calculation 3 6 4 3" xfId="20817"/>
    <cellStyle name="Calculation 3 6 4 4" xfId="20818"/>
    <cellStyle name="Calculation 3 6 4 5" xfId="20819"/>
    <cellStyle name="Calculation 3 6 4 6" xfId="20820"/>
    <cellStyle name="Calculation 3 6 4 7" xfId="20821"/>
    <cellStyle name="Calculation 3 6 4 8" xfId="20822"/>
    <cellStyle name="Calculation 3 6 4 9" xfId="20823"/>
    <cellStyle name="Calculation 3 6 5" xfId="20824"/>
    <cellStyle name="Calculation 3 6 6" xfId="20825"/>
    <cellStyle name="Calculation 3 6 7" xfId="20826"/>
    <cellStyle name="Calculation 3 6 8" xfId="20827"/>
    <cellStyle name="Calculation 3 6 9" xfId="20828"/>
    <cellStyle name="Calculation 3 7" xfId="20829"/>
    <cellStyle name="Calculation 3 7 10" xfId="20830"/>
    <cellStyle name="Calculation 3 7 11" xfId="20831"/>
    <cellStyle name="Calculation 3 7 12" xfId="20832"/>
    <cellStyle name="Calculation 3 7 13" xfId="20833"/>
    <cellStyle name="Calculation 3 7 2" xfId="20834"/>
    <cellStyle name="Calculation 3 7 2 10" xfId="20835"/>
    <cellStyle name="Calculation 3 7 2 2" xfId="20836"/>
    <cellStyle name="Calculation 3 7 2 2 2" xfId="20837"/>
    <cellStyle name="Calculation 3 7 2 2 3" xfId="20838"/>
    <cellStyle name="Calculation 3 7 2 2 4" xfId="20839"/>
    <cellStyle name="Calculation 3 7 2 2 5" xfId="20840"/>
    <cellStyle name="Calculation 3 7 2 2 6" xfId="20841"/>
    <cellStyle name="Calculation 3 7 2 2 7" xfId="20842"/>
    <cellStyle name="Calculation 3 7 2 2 8" xfId="20843"/>
    <cellStyle name="Calculation 3 7 2 2 9" xfId="20844"/>
    <cellStyle name="Calculation 3 7 2 3" xfId="20845"/>
    <cellStyle name="Calculation 3 7 2 4" xfId="20846"/>
    <cellStyle name="Calculation 3 7 2 5" xfId="20847"/>
    <cellStyle name="Calculation 3 7 2 6" xfId="20848"/>
    <cellStyle name="Calculation 3 7 2 7" xfId="20849"/>
    <cellStyle name="Calculation 3 7 2 8" xfId="20850"/>
    <cellStyle name="Calculation 3 7 2 9" xfId="20851"/>
    <cellStyle name="Calculation 3 7 3" xfId="20852"/>
    <cellStyle name="Calculation 3 7 3 2" xfId="20853"/>
    <cellStyle name="Calculation 3 7 3 3" xfId="20854"/>
    <cellStyle name="Calculation 3 7 3 4" xfId="20855"/>
    <cellStyle name="Calculation 3 7 3 5" xfId="20856"/>
    <cellStyle name="Calculation 3 7 3 6" xfId="20857"/>
    <cellStyle name="Calculation 3 7 3 7" xfId="20858"/>
    <cellStyle name="Calculation 3 7 3 8" xfId="20859"/>
    <cellStyle name="Calculation 3 7 4" xfId="20860"/>
    <cellStyle name="Calculation 3 7 4 2" xfId="20861"/>
    <cellStyle name="Calculation 3 7 4 3" xfId="20862"/>
    <cellStyle name="Calculation 3 7 4 4" xfId="20863"/>
    <cellStyle name="Calculation 3 7 4 5" xfId="20864"/>
    <cellStyle name="Calculation 3 7 4 6" xfId="20865"/>
    <cellStyle name="Calculation 3 7 4 7" xfId="20866"/>
    <cellStyle name="Calculation 3 7 4 8" xfId="20867"/>
    <cellStyle name="Calculation 3 7 4 9" xfId="20868"/>
    <cellStyle name="Calculation 3 7 5" xfId="20869"/>
    <cellStyle name="Calculation 3 7 6" xfId="20870"/>
    <cellStyle name="Calculation 3 7 7" xfId="20871"/>
    <cellStyle name="Calculation 3 7 8" xfId="20872"/>
    <cellStyle name="Calculation 3 7 9" xfId="20873"/>
    <cellStyle name="Calculation 3 8" xfId="20874"/>
    <cellStyle name="Calculation 3 8 2" xfId="20875"/>
    <cellStyle name="Calculation 3 8 3" xfId="20876"/>
    <cellStyle name="Calculation 3 8 4" xfId="20877"/>
    <cellStyle name="Calculation 3 8 5" xfId="20878"/>
    <cellStyle name="Calculation 3 8 6" xfId="20879"/>
    <cellStyle name="Calculation 3 8 7" xfId="20880"/>
    <cellStyle name="Calculation 3 8 8" xfId="20881"/>
    <cellStyle name="Calculation 3 8 9" xfId="20882"/>
    <cellStyle name="Calculation 3 9" xfId="20883"/>
    <cellStyle name="Calculation 4" xfId="20884"/>
    <cellStyle name="Calculation 4 10" xfId="20885"/>
    <cellStyle name="Calculation 4 11" xfId="20886"/>
    <cellStyle name="Calculation 4 12" xfId="20887"/>
    <cellStyle name="Calculation 4 13" xfId="20888"/>
    <cellStyle name="Calculation 4 14" xfId="20889"/>
    <cellStyle name="Calculation 4 2" xfId="20890"/>
    <cellStyle name="Calculation 4 2 10" xfId="20891"/>
    <cellStyle name="Calculation 4 2 11" xfId="20892"/>
    <cellStyle name="Calculation 4 2 12" xfId="20893"/>
    <cellStyle name="Calculation 4 2 2" xfId="20894"/>
    <cellStyle name="Calculation 4 2 2 10" xfId="20895"/>
    <cellStyle name="Calculation 4 2 2 11" xfId="20896"/>
    <cellStyle name="Calculation 4 2 2 12" xfId="20897"/>
    <cellStyle name="Calculation 4 2 2 13" xfId="20898"/>
    <cellStyle name="Calculation 4 2 2 14" xfId="20899"/>
    <cellStyle name="Calculation 4 2 2 15" xfId="20900"/>
    <cellStyle name="Calculation 4 2 2 16" xfId="20901"/>
    <cellStyle name="Calculation 4 2 2 17" xfId="20902"/>
    <cellStyle name="Calculation 4 2 2 18" xfId="20903"/>
    <cellStyle name="Calculation 4 2 2 19" xfId="20904"/>
    <cellStyle name="Calculation 4 2 2 2" xfId="20905"/>
    <cellStyle name="Calculation 4 2 2 2 10" xfId="20906"/>
    <cellStyle name="Calculation 4 2 2 2 11" xfId="20907"/>
    <cellStyle name="Calculation 4 2 2 2 12" xfId="20908"/>
    <cellStyle name="Calculation 4 2 2 2 13" xfId="20909"/>
    <cellStyle name="Calculation 4 2 2 2 2" xfId="20910"/>
    <cellStyle name="Calculation 4 2 2 2 2 10" xfId="20911"/>
    <cellStyle name="Calculation 4 2 2 2 2 2" xfId="20912"/>
    <cellStyle name="Calculation 4 2 2 2 2 2 2" xfId="20913"/>
    <cellStyle name="Calculation 4 2 2 2 2 2 3" xfId="20914"/>
    <cellStyle name="Calculation 4 2 2 2 2 2 4" xfId="20915"/>
    <cellStyle name="Calculation 4 2 2 2 2 2 5" xfId="20916"/>
    <cellStyle name="Calculation 4 2 2 2 2 2 6" xfId="20917"/>
    <cellStyle name="Calculation 4 2 2 2 2 2 7" xfId="20918"/>
    <cellStyle name="Calculation 4 2 2 2 2 2 8" xfId="20919"/>
    <cellStyle name="Calculation 4 2 2 2 2 2 9" xfId="20920"/>
    <cellStyle name="Calculation 4 2 2 2 2 3" xfId="20921"/>
    <cellStyle name="Calculation 4 2 2 2 2 4" xfId="20922"/>
    <cellStyle name="Calculation 4 2 2 2 2 5" xfId="20923"/>
    <cellStyle name="Calculation 4 2 2 2 2 6" xfId="20924"/>
    <cellStyle name="Calculation 4 2 2 2 2 7" xfId="20925"/>
    <cellStyle name="Calculation 4 2 2 2 2 8" xfId="20926"/>
    <cellStyle name="Calculation 4 2 2 2 2 9" xfId="20927"/>
    <cellStyle name="Calculation 4 2 2 2 3" xfId="20928"/>
    <cellStyle name="Calculation 4 2 2 2 3 2" xfId="20929"/>
    <cellStyle name="Calculation 4 2 2 2 3 3" xfId="20930"/>
    <cellStyle name="Calculation 4 2 2 2 3 4" xfId="20931"/>
    <cellStyle name="Calculation 4 2 2 2 3 5" xfId="20932"/>
    <cellStyle name="Calculation 4 2 2 2 3 6" xfId="20933"/>
    <cellStyle name="Calculation 4 2 2 2 3 7" xfId="20934"/>
    <cellStyle name="Calculation 4 2 2 2 3 8" xfId="20935"/>
    <cellStyle name="Calculation 4 2 2 2 4" xfId="20936"/>
    <cellStyle name="Calculation 4 2 2 2 4 2" xfId="20937"/>
    <cellStyle name="Calculation 4 2 2 2 4 3" xfId="20938"/>
    <cellStyle name="Calculation 4 2 2 2 4 4" xfId="20939"/>
    <cellStyle name="Calculation 4 2 2 2 4 5" xfId="20940"/>
    <cellStyle name="Calculation 4 2 2 2 4 6" xfId="20941"/>
    <cellStyle name="Calculation 4 2 2 2 4 7" xfId="20942"/>
    <cellStyle name="Calculation 4 2 2 2 4 8" xfId="20943"/>
    <cellStyle name="Calculation 4 2 2 2 4 9" xfId="20944"/>
    <cellStyle name="Calculation 4 2 2 2 5" xfId="20945"/>
    <cellStyle name="Calculation 4 2 2 2 6" xfId="20946"/>
    <cellStyle name="Calculation 4 2 2 2 7" xfId="20947"/>
    <cellStyle name="Calculation 4 2 2 2 8" xfId="20948"/>
    <cellStyle name="Calculation 4 2 2 2 9" xfId="20949"/>
    <cellStyle name="Calculation 4 2 2 3" xfId="20950"/>
    <cellStyle name="Calculation 4 2 2 3 10" xfId="20951"/>
    <cellStyle name="Calculation 4 2 2 3 11" xfId="20952"/>
    <cellStyle name="Calculation 4 2 2 3 12" xfId="20953"/>
    <cellStyle name="Calculation 4 2 2 3 13" xfId="20954"/>
    <cellStyle name="Calculation 4 2 2 3 2" xfId="20955"/>
    <cellStyle name="Calculation 4 2 2 3 2 10" xfId="20956"/>
    <cellStyle name="Calculation 4 2 2 3 2 2" xfId="20957"/>
    <cellStyle name="Calculation 4 2 2 3 2 2 2" xfId="20958"/>
    <cellStyle name="Calculation 4 2 2 3 2 2 3" xfId="20959"/>
    <cellStyle name="Calculation 4 2 2 3 2 2 4" xfId="20960"/>
    <cellStyle name="Calculation 4 2 2 3 2 2 5" xfId="20961"/>
    <cellStyle name="Calculation 4 2 2 3 2 2 6" xfId="20962"/>
    <cellStyle name="Calculation 4 2 2 3 2 2 7" xfId="20963"/>
    <cellStyle name="Calculation 4 2 2 3 2 2 8" xfId="20964"/>
    <cellStyle name="Calculation 4 2 2 3 2 2 9" xfId="20965"/>
    <cellStyle name="Calculation 4 2 2 3 2 3" xfId="20966"/>
    <cellStyle name="Calculation 4 2 2 3 2 4" xfId="20967"/>
    <cellStyle name="Calculation 4 2 2 3 2 5" xfId="20968"/>
    <cellStyle name="Calculation 4 2 2 3 2 6" xfId="20969"/>
    <cellStyle name="Calculation 4 2 2 3 2 7" xfId="20970"/>
    <cellStyle name="Calculation 4 2 2 3 2 8" xfId="20971"/>
    <cellStyle name="Calculation 4 2 2 3 2 9" xfId="20972"/>
    <cellStyle name="Calculation 4 2 2 3 3" xfId="20973"/>
    <cellStyle name="Calculation 4 2 2 3 3 2" xfId="20974"/>
    <cellStyle name="Calculation 4 2 2 3 3 3" xfId="20975"/>
    <cellStyle name="Calculation 4 2 2 3 3 4" xfId="20976"/>
    <cellStyle name="Calculation 4 2 2 3 3 5" xfId="20977"/>
    <cellStyle name="Calculation 4 2 2 3 3 6" xfId="20978"/>
    <cellStyle name="Calculation 4 2 2 3 3 7" xfId="20979"/>
    <cellStyle name="Calculation 4 2 2 3 3 8" xfId="20980"/>
    <cellStyle name="Calculation 4 2 2 3 4" xfId="20981"/>
    <cellStyle name="Calculation 4 2 2 3 4 2" xfId="20982"/>
    <cellStyle name="Calculation 4 2 2 3 4 3" xfId="20983"/>
    <cellStyle name="Calculation 4 2 2 3 4 4" xfId="20984"/>
    <cellStyle name="Calculation 4 2 2 3 4 5" xfId="20985"/>
    <cellStyle name="Calculation 4 2 2 3 4 6" xfId="20986"/>
    <cellStyle name="Calculation 4 2 2 3 4 7" xfId="20987"/>
    <cellStyle name="Calculation 4 2 2 3 4 8" xfId="20988"/>
    <cellStyle name="Calculation 4 2 2 3 4 9" xfId="20989"/>
    <cellStyle name="Calculation 4 2 2 3 5" xfId="20990"/>
    <cellStyle name="Calculation 4 2 2 3 6" xfId="20991"/>
    <cellStyle name="Calculation 4 2 2 3 7" xfId="20992"/>
    <cellStyle name="Calculation 4 2 2 3 8" xfId="20993"/>
    <cellStyle name="Calculation 4 2 2 3 9" xfId="20994"/>
    <cellStyle name="Calculation 4 2 2 4" xfId="20995"/>
    <cellStyle name="Calculation 4 2 2 4 10" xfId="20996"/>
    <cellStyle name="Calculation 4 2 2 4 11" xfId="20997"/>
    <cellStyle name="Calculation 4 2 2 4 12" xfId="20998"/>
    <cellStyle name="Calculation 4 2 2 4 13" xfId="20999"/>
    <cellStyle name="Calculation 4 2 2 4 2" xfId="21000"/>
    <cellStyle name="Calculation 4 2 2 4 2 10" xfId="21001"/>
    <cellStyle name="Calculation 4 2 2 4 2 2" xfId="21002"/>
    <cellStyle name="Calculation 4 2 2 4 2 2 2" xfId="21003"/>
    <cellStyle name="Calculation 4 2 2 4 2 2 3" xfId="21004"/>
    <cellStyle name="Calculation 4 2 2 4 2 2 4" xfId="21005"/>
    <cellStyle name="Calculation 4 2 2 4 2 2 5" xfId="21006"/>
    <cellStyle name="Calculation 4 2 2 4 2 2 6" xfId="21007"/>
    <cellStyle name="Calculation 4 2 2 4 2 2 7" xfId="21008"/>
    <cellStyle name="Calculation 4 2 2 4 2 2 8" xfId="21009"/>
    <cellStyle name="Calculation 4 2 2 4 2 2 9" xfId="21010"/>
    <cellStyle name="Calculation 4 2 2 4 2 3" xfId="21011"/>
    <cellStyle name="Calculation 4 2 2 4 2 4" xfId="21012"/>
    <cellStyle name="Calculation 4 2 2 4 2 5" xfId="21013"/>
    <cellStyle name="Calculation 4 2 2 4 2 6" xfId="21014"/>
    <cellStyle name="Calculation 4 2 2 4 2 7" xfId="21015"/>
    <cellStyle name="Calculation 4 2 2 4 2 8" xfId="21016"/>
    <cellStyle name="Calculation 4 2 2 4 2 9" xfId="21017"/>
    <cellStyle name="Calculation 4 2 2 4 3" xfId="21018"/>
    <cellStyle name="Calculation 4 2 2 4 3 2" xfId="21019"/>
    <cellStyle name="Calculation 4 2 2 4 3 3" xfId="21020"/>
    <cellStyle name="Calculation 4 2 2 4 3 4" xfId="21021"/>
    <cellStyle name="Calculation 4 2 2 4 3 5" xfId="21022"/>
    <cellStyle name="Calculation 4 2 2 4 3 6" xfId="21023"/>
    <cellStyle name="Calculation 4 2 2 4 3 7" xfId="21024"/>
    <cellStyle name="Calculation 4 2 2 4 3 8" xfId="21025"/>
    <cellStyle name="Calculation 4 2 2 4 4" xfId="21026"/>
    <cellStyle name="Calculation 4 2 2 4 4 2" xfId="21027"/>
    <cellStyle name="Calculation 4 2 2 4 4 3" xfId="21028"/>
    <cellStyle name="Calculation 4 2 2 4 4 4" xfId="21029"/>
    <cellStyle name="Calculation 4 2 2 4 4 5" xfId="21030"/>
    <cellStyle name="Calculation 4 2 2 4 4 6" xfId="21031"/>
    <cellStyle name="Calculation 4 2 2 4 4 7" xfId="21032"/>
    <cellStyle name="Calculation 4 2 2 4 4 8" xfId="21033"/>
    <cellStyle name="Calculation 4 2 2 4 4 9" xfId="21034"/>
    <cellStyle name="Calculation 4 2 2 4 5" xfId="21035"/>
    <cellStyle name="Calculation 4 2 2 4 6" xfId="21036"/>
    <cellStyle name="Calculation 4 2 2 4 7" xfId="21037"/>
    <cellStyle name="Calculation 4 2 2 4 8" xfId="21038"/>
    <cellStyle name="Calculation 4 2 2 4 9" xfId="21039"/>
    <cellStyle name="Calculation 4 2 2 5" xfId="21040"/>
    <cellStyle name="Calculation 4 2 2 5 10" xfId="21041"/>
    <cellStyle name="Calculation 4 2 2 5 11" xfId="21042"/>
    <cellStyle name="Calculation 4 2 2 5 12" xfId="21043"/>
    <cellStyle name="Calculation 4 2 2 5 13" xfId="21044"/>
    <cellStyle name="Calculation 4 2 2 5 2" xfId="21045"/>
    <cellStyle name="Calculation 4 2 2 5 2 10" xfId="21046"/>
    <cellStyle name="Calculation 4 2 2 5 2 2" xfId="21047"/>
    <cellStyle name="Calculation 4 2 2 5 2 2 2" xfId="21048"/>
    <cellStyle name="Calculation 4 2 2 5 2 2 3" xfId="21049"/>
    <cellStyle name="Calculation 4 2 2 5 2 2 4" xfId="21050"/>
    <cellStyle name="Calculation 4 2 2 5 2 2 5" xfId="21051"/>
    <cellStyle name="Calculation 4 2 2 5 2 2 6" xfId="21052"/>
    <cellStyle name="Calculation 4 2 2 5 2 2 7" xfId="21053"/>
    <cellStyle name="Calculation 4 2 2 5 2 2 8" xfId="21054"/>
    <cellStyle name="Calculation 4 2 2 5 2 2 9" xfId="21055"/>
    <cellStyle name="Calculation 4 2 2 5 2 3" xfId="21056"/>
    <cellStyle name="Calculation 4 2 2 5 2 4" xfId="21057"/>
    <cellStyle name="Calculation 4 2 2 5 2 5" xfId="21058"/>
    <cellStyle name="Calculation 4 2 2 5 2 6" xfId="21059"/>
    <cellStyle name="Calculation 4 2 2 5 2 7" xfId="21060"/>
    <cellStyle name="Calculation 4 2 2 5 2 8" xfId="21061"/>
    <cellStyle name="Calculation 4 2 2 5 2 9" xfId="21062"/>
    <cellStyle name="Calculation 4 2 2 5 3" xfId="21063"/>
    <cellStyle name="Calculation 4 2 2 5 3 2" xfId="21064"/>
    <cellStyle name="Calculation 4 2 2 5 3 3" xfId="21065"/>
    <cellStyle name="Calculation 4 2 2 5 3 4" xfId="21066"/>
    <cellStyle name="Calculation 4 2 2 5 3 5" xfId="21067"/>
    <cellStyle name="Calculation 4 2 2 5 3 6" xfId="21068"/>
    <cellStyle name="Calculation 4 2 2 5 3 7" xfId="21069"/>
    <cellStyle name="Calculation 4 2 2 5 3 8" xfId="21070"/>
    <cellStyle name="Calculation 4 2 2 5 4" xfId="21071"/>
    <cellStyle name="Calculation 4 2 2 5 4 2" xfId="21072"/>
    <cellStyle name="Calculation 4 2 2 5 4 3" xfId="21073"/>
    <cellStyle name="Calculation 4 2 2 5 4 4" xfId="21074"/>
    <cellStyle name="Calculation 4 2 2 5 4 5" xfId="21075"/>
    <cellStyle name="Calculation 4 2 2 5 4 6" xfId="21076"/>
    <cellStyle name="Calculation 4 2 2 5 4 7" xfId="21077"/>
    <cellStyle name="Calculation 4 2 2 5 4 8" xfId="21078"/>
    <cellStyle name="Calculation 4 2 2 5 4 9" xfId="21079"/>
    <cellStyle name="Calculation 4 2 2 5 5" xfId="21080"/>
    <cellStyle name="Calculation 4 2 2 5 6" xfId="21081"/>
    <cellStyle name="Calculation 4 2 2 5 7" xfId="21082"/>
    <cellStyle name="Calculation 4 2 2 5 8" xfId="21083"/>
    <cellStyle name="Calculation 4 2 2 5 9" xfId="21084"/>
    <cellStyle name="Calculation 4 2 2 6" xfId="21085"/>
    <cellStyle name="Calculation 4 2 2 6 10" xfId="21086"/>
    <cellStyle name="Calculation 4 2 2 6 2" xfId="21087"/>
    <cellStyle name="Calculation 4 2 2 6 2 2" xfId="21088"/>
    <cellStyle name="Calculation 4 2 2 6 2 3" xfId="21089"/>
    <cellStyle name="Calculation 4 2 2 6 2 4" xfId="21090"/>
    <cellStyle name="Calculation 4 2 2 6 2 5" xfId="21091"/>
    <cellStyle name="Calculation 4 2 2 6 2 6" xfId="21092"/>
    <cellStyle name="Calculation 4 2 2 6 2 7" xfId="21093"/>
    <cellStyle name="Calculation 4 2 2 6 2 8" xfId="21094"/>
    <cellStyle name="Calculation 4 2 2 6 2 9" xfId="21095"/>
    <cellStyle name="Calculation 4 2 2 6 3" xfId="21096"/>
    <cellStyle name="Calculation 4 2 2 6 4" xfId="21097"/>
    <cellStyle name="Calculation 4 2 2 6 5" xfId="21098"/>
    <cellStyle name="Calculation 4 2 2 6 6" xfId="21099"/>
    <cellStyle name="Calculation 4 2 2 6 7" xfId="21100"/>
    <cellStyle name="Calculation 4 2 2 6 8" xfId="21101"/>
    <cellStyle name="Calculation 4 2 2 6 9" xfId="21102"/>
    <cellStyle name="Calculation 4 2 2 7" xfId="21103"/>
    <cellStyle name="Calculation 4 2 2 7 2" xfId="21104"/>
    <cellStyle name="Calculation 4 2 2 7 3" xfId="21105"/>
    <cellStyle name="Calculation 4 2 2 7 4" xfId="21106"/>
    <cellStyle name="Calculation 4 2 2 7 5" xfId="21107"/>
    <cellStyle name="Calculation 4 2 2 7 6" xfId="21108"/>
    <cellStyle name="Calculation 4 2 2 7 7" xfId="21109"/>
    <cellStyle name="Calculation 4 2 2 7 8" xfId="21110"/>
    <cellStyle name="Calculation 4 2 2 8" xfId="21111"/>
    <cellStyle name="Calculation 4 2 2 8 2" xfId="21112"/>
    <cellStyle name="Calculation 4 2 2 8 3" xfId="21113"/>
    <cellStyle name="Calculation 4 2 2 8 4" xfId="21114"/>
    <cellStyle name="Calculation 4 2 2 8 5" xfId="21115"/>
    <cellStyle name="Calculation 4 2 2 8 6" xfId="21116"/>
    <cellStyle name="Calculation 4 2 2 8 7" xfId="21117"/>
    <cellStyle name="Calculation 4 2 2 8 8" xfId="21118"/>
    <cellStyle name="Calculation 4 2 2 8 9" xfId="21119"/>
    <cellStyle name="Calculation 4 2 2 9" xfId="21120"/>
    <cellStyle name="Calculation 4 2 3" xfId="21121"/>
    <cellStyle name="Calculation 4 2 3 10" xfId="21122"/>
    <cellStyle name="Calculation 4 2 3 11" xfId="21123"/>
    <cellStyle name="Calculation 4 2 3 12" xfId="21124"/>
    <cellStyle name="Calculation 4 2 3 13" xfId="21125"/>
    <cellStyle name="Calculation 4 2 3 14" xfId="21126"/>
    <cellStyle name="Calculation 4 2 3 15" xfId="21127"/>
    <cellStyle name="Calculation 4 2 3 16" xfId="21128"/>
    <cellStyle name="Calculation 4 2 3 17" xfId="21129"/>
    <cellStyle name="Calculation 4 2 3 2" xfId="21130"/>
    <cellStyle name="Calculation 4 2 3 2 10" xfId="21131"/>
    <cellStyle name="Calculation 4 2 3 2 11" xfId="21132"/>
    <cellStyle name="Calculation 4 2 3 2 12" xfId="21133"/>
    <cellStyle name="Calculation 4 2 3 2 13" xfId="21134"/>
    <cellStyle name="Calculation 4 2 3 2 2" xfId="21135"/>
    <cellStyle name="Calculation 4 2 3 2 2 10" xfId="21136"/>
    <cellStyle name="Calculation 4 2 3 2 2 2" xfId="21137"/>
    <cellStyle name="Calculation 4 2 3 2 2 2 2" xfId="21138"/>
    <cellStyle name="Calculation 4 2 3 2 2 2 3" xfId="21139"/>
    <cellStyle name="Calculation 4 2 3 2 2 2 4" xfId="21140"/>
    <cellStyle name="Calculation 4 2 3 2 2 2 5" xfId="21141"/>
    <cellStyle name="Calculation 4 2 3 2 2 2 6" xfId="21142"/>
    <cellStyle name="Calculation 4 2 3 2 2 2 7" xfId="21143"/>
    <cellStyle name="Calculation 4 2 3 2 2 2 8" xfId="21144"/>
    <cellStyle name="Calculation 4 2 3 2 2 2 9" xfId="21145"/>
    <cellStyle name="Calculation 4 2 3 2 2 3" xfId="21146"/>
    <cellStyle name="Calculation 4 2 3 2 2 4" xfId="21147"/>
    <cellStyle name="Calculation 4 2 3 2 2 5" xfId="21148"/>
    <cellStyle name="Calculation 4 2 3 2 2 6" xfId="21149"/>
    <cellStyle name="Calculation 4 2 3 2 2 7" xfId="21150"/>
    <cellStyle name="Calculation 4 2 3 2 2 8" xfId="21151"/>
    <cellStyle name="Calculation 4 2 3 2 2 9" xfId="21152"/>
    <cellStyle name="Calculation 4 2 3 2 3" xfId="21153"/>
    <cellStyle name="Calculation 4 2 3 2 3 2" xfId="21154"/>
    <cellStyle name="Calculation 4 2 3 2 3 3" xfId="21155"/>
    <cellStyle name="Calculation 4 2 3 2 3 4" xfId="21156"/>
    <cellStyle name="Calculation 4 2 3 2 3 5" xfId="21157"/>
    <cellStyle name="Calculation 4 2 3 2 3 6" xfId="21158"/>
    <cellStyle name="Calculation 4 2 3 2 3 7" xfId="21159"/>
    <cellStyle name="Calculation 4 2 3 2 3 8" xfId="21160"/>
    <cellStyle name="Calculation 4 2 3 2 4" xfId="21161"/>
    <cellStyle name="Calculation 4 2 3 2 4 2" xfId="21162"/>
    <cellStyle name="Calculation 4 2 3 2 4 3" xfId="21163"/>
    <cellStyle name="Calculation 4 2 3 2 4 4" xfId="21164"/>
    <cellStyle name="Calculation 4 2 3 2 4 5" xfId="21165"/>
    <cellStyle name="Calculation 4 2 3 2 4 6" xfId="21166"/>
    <cellStyle name="Calculation 4 2 3 2 4 7" xfId="21167"/>
    <cellStyle name="Calculation 4 2 3 2 4 8" xfId="21168"/>
    <cellStyle name="Calculation 4 2 3 2 4 9" xfId="21169"/>
    <cellStyle name="Calculation 4 2 3 2 5" xfId="21170"/>
    <cellStyle name="Calculation 4 2 3 2 6" xfId="21171"/>
    <cellStyle name="Calculation 4 2 3 2 7" xfId="21172"/>
    <cellStyle name="Calculation 4 2 3 2 8" xfId="21173"/>
    <cellStyle name="Calculation 4 2 3 2 9" xfId="21174"/>
    <cellStyle name="Calculation 4 2 3 3" xfId="21175"/>
    <cellStyle name="Calculation 4 2 3 3 10" xfId="21176"/>
    <cellStyle name="Calculation 4 2 3 3 11" xfId="21177"/>
    <cellStyle name="Calculation 4 2 3 3 12" xfId="21178"/>
    <cellStyle name="Calculation 4 2 3 3 13" xfId="21179"/>
    <cellStyle name="Calculation 4 2 3 3 2" xfId="21180"/>
    <cellStyle name="Calculation 4 2 3 3 2 10" xfId="21181"/>
    <cellStyle name="Calculation 4 2 3 3 2 2" xfId="21182"/>
    <cellStyle name="Calculation 4 2 3 3 2 2 2" xfId="21183"/>
    <cellStyle name="Calculation 4 2 3 3 2 2 3" xfId="21184"/>
    <cellStyle name="Calculation 4 2 3 3 2 2 4" xfId="21185"/>
    <cellStyle name="Calculation 4 2 3 3 2 2 5" xfId="21186"/>
    <cellStyle name="Calculation 4 2 3 3 2 2 6" xfId="21187"/>
    <cellStyle name="Calculation 4 2 3 3 2 2 7" xfId="21188"/>
    <cellStyle name="Calculation 4 2 3 3 2 2 8" xfId="21189"/>
    <cellStyle name="Calculation 4 2 3 3 2 2 9" xfId="21190"/>
    <cellStyle name="Calculation 4 2 3 3 2 3" xfId="21191"/>
    <cellStyle name="Calculation 4 2 3 3 2 4" xfId="21192"/>
    <cellStyle name="Calculation 4 2 3 3 2 5" xfId="21193"/>
    <cellStyle name="Calculation 4 2 3 3 2 6" xfId="21194"/>
    <cellStyle name="Calculation 4 2 3 3 2 7" xfId="21195"/>
    <cellStyle name="Calculation 4 2 3 3 2 8" xfId="21196"/>
    <cellStyle name="Calculation 4 2 3 3 2 9" xfId="21197"/>
    <cellStyle name="Calculation 4 2 3 3 3" xfId="21198"/>
    <cellStyle name="Calculation 4 2 3 3 3 2" xfId="21199"/>
    <cellStyle name="Calculation 4 2 3 3 3 3" xfId="21200"/>
    <cellStyle name="Calculation 4 2 3 3 3 4" xfId="21201"/>
    <cellStyle name="Calculation 4 2 3 3 3 5" xfId="21202"/>
    <cellStyle name="Calculation 4 2 3 3 3 6" xfId="21203"/>
    <cellStyle name="Calculation 4 2 3 3 3 7" xfId="21204"/>
    <cellStyle name="Calculation 4 2 3 3 3 8" xfId="21205"/>
    <cellStyle name="Calculation 4 2 3 3 4" xfId="21206"/>
    <cellStyle name="Calculation 4 2 3 3 4 2" xfId="21207"/>
    <cellStyle name="Calculation 4 2 3 3 4 3" xfId="21208"/>
    <cellStyle name="Calculation 4 2 3 3 4 4" xfId="21209"/>
    <cellStyle name="Calculation 4 2 3 3 4 5" xfId="21210"/>
    <cellStyle name="Calculation 4 2 3 3 4 6" xfId="21211"/>
    <cellStyle name="Calculation 4 2 3 3 4 7" xfId="21212"/>
    <cellStyle name="Calculation 4 2 3 3 4 8" xfId="21213"/>
    <cellStyle name="Calculation 4 2 3 3 4 9" xfId="21214"/>
    <cellStyle name="Calculation 4 2 3 3 5" xfId="21215"/>
    <cellStyle name="Calculation 4 2 3 3 6" xfId="21216"/>
    <cellStyle name="Calculation 4 2 3 3 7" xfId="21217"/>
    <cellStyle name="Calculation 4 2 3 3 8" xfId="21218"/>
    <cellStyle name="Calculation 4 2 3 3 9" xfId="21219"/>
    <cellStyle name="Calculation 4 2 3 4" xfId="21220"/>
    <cellStyle name="Calculation 4 2 3 4 10" xfId="21221"/>
    <cellStyle name="Calculation 4 2 3 4 11" xfId="21222"/>
    <cellStyle name="Calculation 4 2 3 4 12" xfId="21223"/>
    <cellStyle name="Calculation 4 2 3 4 13" xfId="21224"/>
    <cellStyle name="Calculation 4 2 3 4 2" xfId="21225"/>
    <cellStyle name="Calculation 4 2 3 4 2 10" xfId="21226"/>
    <cellStyle name="Calculation 4 2 3 4 2 2" xfId="21227"/>
    <cellStyle name="Calculation 4 2 3 4 2 2 2" xfId="21228"/>
    <cellStyle name="Calculation 4 2 3 4 2 2 3" xfId="21229"/>
    <cellStyle name="Calculation 4 2 3 4 2 2 4" xfId="21230"/>
    <cellStyle name="Calculation 4 2 3 4 2 2 5" xfId="21231"/>
    <cellStyle name="Calculation 4 2 3 4 2 2 6" xfId="21232"/>
    <cellStyle name="Calculation 4 2 3 4 2 2 7" xfId="21233"/>
    <cellStyle name="Calculation 4 2 3 4 2 2 8" xfId="21234"/>
    <cellStyle name="Calculation 4 2 3 4 2 2 9" xfId="21235"/>
    <cellStyle name="Calculation 4 2 3 4 2 3" xfId="21236"/>
    <cellStyle name="Calculation 4 2 3 4 2 4" xfId="21237"/>
    <cellStyle name="Calculation 4 2 3 4 2 5" xfId="21238"/>
    <cellStyle name="Calculation 4 2 3 4 2 6" xfId="21239"/>
    <cellStyle name="Calculation 4 2 3 4 2 7" xfId="21240"/>
    <cellStyle name="Calculation 4 2 3 4 2 8" xfId="21241"/>
    <cellStyle name="Calculation 4 2 3 4 2 9" xfId="21242"/>
    <cellStyle name="Calculation 4 2 3 4 3" xfId="21243"/>
    <cellStyle name="Calculation 4 2 3 4 3 2" xfId="21244"/>
    <cellStyle name="Calculation 4 2 3 4 3 3" xfId="21245"/>
    <cellStyle name="Calculation 4 2 3 4 3 4" xfId="21246"/>
    <cellStyle name="Calculation 4 2 3 4 3 5" xfId="21247"/>
    <cellStyle name="Calculation 4 2 3 4 3 6" xfId="21248"/>
    <cellStyle name="Calculation 4 2 3 4 3 7" xfId="21249"/>
    <cellStyle name="Calculation 4 2 3 4 3 8" xfId="21250"/>
    <cellStyle name="Calculation 4 2 3 4 4" xfId="21251"/>
    <cellStyle name="Calculation 4 2 3 4 4 2" xfId="21252"/>
    <cellStyle name="Calculation 4 2 3 4 4 3" xfId="21253"/>
    <cellStyle name="Calculation 4 2 3 4 4 4" xfId="21254"/>
    <cellStyle name="Calculation 4 2 3 4 4 5" xfId="21255"/>
    <cellStyle name="Calculation 4 2 3 4 4 6" xfId="21256"/>
    <cellStyle name="Calculation 4 2 3 4 4 7" xfId="21257"/>
    <cellStyle name="Calculation 4 2 3 4 4 8" xfId="21258"/>
    <cellStyle name="Calculation 4 2 3 4 4 9" xfId="21259"/>
    <cellStyle name="Calculation 4 2 3 4 5" xfId="21260"/>
    <cellStyle name="Calculation 4 2 3 4 6" xfId="21261"/>
    <cellStyle name="Calculation 4 2 3 4 7" xfId="21262"/>
    <cellStyle name="Calculation 4 2 3 4 8" xfId="21263"/>
    <cellStyle name="Calculation 4 2 3 4 9" xfId="21264"/>
    <cellStyle name="Calculation 4 2 3 5" xfId="21265"/>
    <cellStyle name="Calculation 4 2 3 5 10" xfId="21266"/>
    <cellStyle name="Calculation 4 2 3 5 2" xfId="21267"/>
    <cellStyle name="Calculation 4 2 3 5 2 2" xfId="21268"/>
    <cellStyle name="Calculation 4 2 3 5 2 3" xfId="21269"/>
    <cellStyle name="Calculation 4 2 3 5 2 4" xfId="21270"/>
    <cellStyle name="Calculation 4 2 3 5 2 5" xfId="21271"/>
    <cellStyle name="Calculation 4 2 3 5 2 6" xfId="21272"/>
    <cellStyle name="Calculation 4 2 3 5 2 7" xfId="21273"/>
    <cellStyle name="Calculation 4 2 3 5 2 8" xfId="21274"/>
    <cellStyle name="Calculation 4 2 3 5 2 9" xfId="21275"/>
    <cellStyle name="Calculation 4 2 3 5 3" xfId="21276"/>
    <cellStyle name="Calculation 4 2 3 5 4" xfId="21277"/>
    <cellStyle name="Calculation 4 2 3 5 5" xfId="21278"/>
    <cellStyle name="Calculation 4 2 3 5 6" xfId="21279"/>
    <cellStyle name="Calculation 4 2 3 5 7" xfId="21280"/>
    <cellStyle name="Calculation 4 2 3 5 8" xfId="21281"/>
    <cellStyle name="Calculation 4 2 3 5 9" xfId="21282"/>
    <cellStyle name="Calculation 4 2 3 6" xfId="21283"/>
    <cellStyle name="Calculation 4 2 3 6 2" xfId="21284"/>
    <cellStyle name="Calculation 4 2 3 6 3" xfId="21285"/>
    <cellStyle name="Calculation 4 2 3 6 4" xfId="21286"/>
    <cellStyle name="Calculation 4 2 3 6 5" xfId="21287"/>
    <cellStyle name="Calculation 4 2 3 6 6" xfId="21288"/>
    <cellStyle name="Calculation 4 2 3 6 7" xfId="21289"/>
    <cellStyle name="Calculation 4 2 3 6 8" xfId="21290"/>
    <cellStyle name="Calculation 4 2 3 7" xfId="21291"/>
    <cellStyle name="Calculation 4 2 3 7 2" xfId="21292"/>
    <cellStyle name="Calculation 4 2 3 7 3" xfId="21293"/>
    <cellStyle name="Calculation 4 2 3 7 4" xfId="21294"/>
    <cellStyle name="Calculation 4 2 3 7 5" xfId="21295"/>
    <cellStyle name="Calculation 4 2 3 7 6" xfId="21296"/>
    <cellStyle name="Calculation 4 2 3 7 7" xfId="21297"/>
    <cellStyle name="Calculation 4 2 3 7 8" xfId="21298"/>
    <cellStyle name="Calculation 4 2 3 7 9" xfId="21299"/>
    <cellStyle name="Calculation 4 2 3 8" xfId="21300"/>
    <cellStyle name="Calculation 4 2 3 9" xfId="21301"/>
    <cellStyle name="Calculation 4 2 4" xfId="21302"/>
    <cellStyle name="Calculation 4 2 4 10" xfId="21303"/>
    <cellStyle name="Calculation 4 2 4 11" xfId="21304"/>
    <cellStyle name="Calculation 4 2 4 12" xfId="21305"/>
    <cellStyle name="Calculation 4 2 4 13" xfId="21306"/>
    <cellStyle name="Calculation 4 2 4 2" xfId="21307"/>
    <cellStyle name="Calculation 4 2 4 2 10" xfId="21308"/>
    <cellStyle name="Calculation 4 2 4 2 2" xfId="21309"/>
    <cellStyle name="Calculation 4 2 4 2 2 2" xfId="21310"/>
    <cellStyle name="Calculation 4 2 4 2 2 3" xfId="21311"/>
    <cellStyle name="Calculation 4 2 4 2 2 4" xfId="21312"/>
    <cellStyle name="Calculation 4 2 4 2 2 5" xfId="21313"/>
    <cellStyle name="Calculation 4 2 4 2 2 6" xfId="21314"/>
    <cellStyle name="Calculation 4 2 4 2 2 7" xfId="21315"/>
    <cellStyle name="Calculation 4 2 4 2 2 8" xfId="21316"/>
    <cellStyle name="Calculation 4 2 4 2 2 9" xfId="21317"/>
    <cellStyle name="Calculation 4 2 4 2 3" xfId="21318"/>
    <cellStyle name="Calculation 4 2 4 2 4" xfId="21319"/>
    <cellStyle name="Calculation 4 2 4 2 5" xfId="21320"/>
    <cellStyle name="Calculation 4 2 4 2 6" xfId="21321"/>
    <cellStyle name="Calculation 4 2 4 2 7" xfId="21322"/>
    <cellStyle name="Calculation 4 2 4 2 8" xfId="21323"/>
    <cellStyle name="Calculation 4 2 4 2 9" xfId="21324"/>
    <cellStyle name="Calculation 4 2 4 3" xfId="21325"/>
    <cellStyle name="Calculation 4 2 4 3 2" xfId="21326"/>
    <cellStyle name="Calculation 4 2 4 3 3" xfId="21327"/>
    <cellStyle name="Calculation 4 2 4 3 4" xfId="21328"/>
    <cellStyle name="Calculation 4 2 4 3 5" xfId="21329"/>
    <cellStyle name="Calculation 4 2 4 3 6" xfId="21330"/>
    <cellStyle name="Calculation 4 2 4 3 7" xfId="21331"/>
    <cellStyle name="Calculation 4 2 4 3 8" xfId="21332"/>
    <cellStyle name="Calculation 4 2 4 4" xfId="21333"/>
    <cellStyle name="Calculation 4 2 4 4 2" xfId="21334"/>
    <cellStyle name="Calculation 4 2 4 4 3" xfId="21335"/>
    <cellStyle name="Calculation 4 2 4 4 4" xfId="21336"/>
    <cellStyle name="Calculation 4 2 4 4 5" xfId="21337"/>
    <cellStyle name="Calculation 4 2 4 4 6" xfId="21338"/>
    <cellStyle name="Calculation 4 2 4 4 7" xfId="21339"/>
    <cellStyle name="Calculation 4 2 4 4 8" xfId="21340"/>
    <cellStyle name="Calculation 4 2 4 4 9" xfId="21341"/>
    <cellStyle name="Calculation 4 2 4 5" xfId="21342"/>
    <cellStyle name="Calculation 4 2 4 6" xfId="21343"/>
    <cellStyle name="Calculation 4 2 4 7" xfId="21344"/>
    <cellStyle name="Calculation 4 2 4 8" xfId="21345"/>
    <cellStyle name="Calculation 4 2 4 9" xfId="21346"/>
    <cellStyle name="Calculation 4 2 5" xfId="21347"/>
    <cellStyle name="Calculation 4 2 5 2" xfId="21348"/>
    <cellStyle name="Calculation 4 2 5 3" xfId="21349"/>
    <cellStyle name="Calculation 4 2 5 4" xfId="21350"/>
    <cellStyle name="Calculation 4 2 5 5" xfId="21351"/>
    <cellStyle name="Calculation 4 2 5 6" xfId="21352"/>
    <cellStyle name="Calculation 4 2 5 7" xfId="21353"/>
    <cellStyle name="Calculation 4 2 5 8" xfId="21354"/>
    <cellStyle name="Calculation 4 2 5 9" xfId="21355"/>
    <cellStyle name="Calculation 4 2 6" xfId="21356"/>
    <cellStyle name="Calculation 4 2 7" xfId="21357"/>
    <cellStyle name="Calculation 4 2 8" xfId="21358"/>
    <cellStyle name="Calculation 4 2 9" xfId="21359"/>
    <cellStyle name="Calculation 4 3" xfId="21360"/>
    <cellStyle name="Calculation 4 3 10" xfId="21361"/>
    <cellStyle name="Calculation 4 3 11" xfId="21362"/>
    <cellStyle name="Calculation 4 3 12" xfId="21363"/>
    <cellStyle name="Calculation 4 3 13" xfId="21364"/>
    <cellStyle name="Calculation 4 3 14" xfId="21365"/>
    <cellStyle name="Calculation 4 3 15" xfId="21366"/>
    <cellStyle name="Calculation 4 3 16" xfId="21367"/>
    <cellStyle name="Calculation 4 3 17" xfId="21368"/>
    <cellStyle name="Calculation 4 3 18" xfId="21369"/>
    <cellStyle name="Calculation 4 3 19" xfId="21370"/>
    <cellStyle name="Calculation 4 3 2" xfId="21371"/>
    <cellStyle name="Calculation 4 3 2 10" xfId="21372"/>
    <cellStyle name="Calculation 4 3 2 11" xfId="21373"/>
    <cellStyle name="Calculation 4 3 2 12" xfId="21374"/>
    <cellStyle name="Calculation 4 3 2 13" xfId="21375"/>
    <cellStyle name="Calculation 4 3 2 2" xfId="21376"/>
    <cellStyle name="Calculation 4 3 2 2 10" xfId="21377"/>
    <cellStyle name="Calculation 4 3 2 2 2" xfId="21378"/>
    <cellStyle name="Calculation 4 3 2 2 2 2" xfId="21379"/>
    <cellStyle name="Calculation 4 3 2 2 2 3" xfId="21380"/>
    <cellStyle name="Calculation 4 3 2 2 2 4" xfId="21381"/>
    <cellStyle name="Calculation 4 3 2 2 2 5" xfId="21382"/>
    <cellStyle name="Calculation 4 3 2 2 2 6" xfId="21383"/>
    <cellStyle name="Calculation 4 3 2 2 2 7" xfId="21384"/>
    <cellStyle name="Calculation 4 3 2 2 2 8" xfId="21385"/>
    <cellStyle name="Calculation 4 3 2 2 2 9" xfId="21386"/>
    <cellStyle name="Calculation 4 3 2 2 3" xfId="21387"/>
    <cellStyle name="Calculation 4 3 2 2 4" xfId="21388"/>
    <cellStyle name="Calculation 4 3 2 2 5" xfId="21389"/>
    <cellStyle name="Calculation 4 3 2 2 6" xfId="21390"/>
    <cellStyle name="Calculation 4 3 2 2 7" xfId="21391"/>
    <cellStyle name="Calculation 4 3 2 2 8" xfId="21392"/>
    <cellStyle name="Calculation 4 3 2 2 9" xfId="21393"/>
    <cellStyle name="Calculation 4 3 2 3" xfId="21394"/>
    <cellStyle name="Calculation 4 3 2 3 2" xfId="21395"/>
    <cellStyle name="Calculation 4 3 2 3 3" xfId="21396"/>
    <cellStyle name="Calculation 4 3 2 3 4" xfId="21397"/>
    <cellStyle name="Calculation 4 3 2 3 5" xfId="21398"/>
    <cellStyle name="Calculation 4 3 2 3 6" xfId="21399"/>
    <cellStyle name="Calculation 4 3 2 3 7" xfId="21400"/>
    <cellStyle name="Calculation 4 3 2 3 8" xfId="21401"/>
    <cellStyle name="Calculation 4 3 2 4" xfId="21402"/>
    <cellStyle name="Calculation 4 3 2 4 2" xfId="21403"/>
    <cellStyle name="Calculation 4 3 2 4 3" xfId="21404"/>
    <cellStyle name="Calculation 4 3 2 4 4" xfId="21405"/>
    <cellStyle name="Calculation 4 3 2 4 5" xfId="21406"/>
    <cellStyle name="Calculation 4 3 2 4 6" xfId="21407"/>
    <cellStyle name="Calculation 4 3 2 4 7" xfId="21408"/>
    <cellStyle name="Calculation 4 3 2 4 8" xfId="21409"/>
    <cellStyle name="Calculation 4 3 2 4 9" xfId="21410"/>
    <cellStyle name="Calculation 4 3 2 5" xfId="21411"/>
    <cellStyle name="Calculation 4 3 2 6" xfId="21412"/>
    <cellStyle name="Calculation 4 3 2 7" xfId="21413"/>
    <cellStyle name="Calculation 4 3 2 8" xfId="21414"/>
    <cellStyle name="Calculation 4 3 2 9" xfId="21415"/>
    <cellStyle name="Calculation 4 3 3" xfId="21416"/>
    <cellStyle name="Calculation 4 3 3 10" xfId="21417"/>
    <cellStyle name="Calculation 4 3 3 11" xfId="21418"/>
    <cellStyle name="Calculation 4 3 3 12" xfId="21419"/>
    <cellStyle name="Calculation 4 3 3 13" xfId="21420"/>
    <cellStyle name="Calculation 4 3 3 2" xfId="21421"/>
    <cellStyle name="Calculation 4 3 3 2 10" xfId="21422"/>
    <cellStyle name="Calculation 4 3 3 2 2" xfId="21423"/>
    <cellStyle name="Calculation 4 3 3 2 2 2" xfId="21424"/>
    <cellStyle name="Calculation 4 3 3 2 2 3" xfId="21425"/>
    <cellStyle name="Calculation 4 3 3 2 2 4" xfId="21426"/>
    <cellStyle name="Calculation 4 3 3 2 2 5" xfId="21427"/>
    <cellStyle name="Calculation 4 3 3 2 2 6" xfId="21428"/>
    <cellStyle name="Calculation 4 3 3 2 2 7" xfId="21429"/>
    <cellStyle name="Calculation 4 3 3 2 2 8" xfId="21430"/>
    <cellStyle name="Calculation 4 3 3 2 2 9" xfId="21431"/>
    <cellStyle name="Calculation 4 3 3 2 3" xfId="21432"/>
    <cellStyle name="Calculation 4 3 3 2 4" xfId="21433"/>
    <cellStyle name="Calculation 4 3 3 2 5" xfId="21434"/>
    <cellStyle name="Calculation 4 3 3 2 6" xfId="21435"/>
    <cellStyle name="Calculation 4 3 3 2 7" xfId="21436"/>
    <cellStyle name="Calculation 4 3 3 2 8" xfId="21437"/>
    <cellStyle name="Calculation 4 3 3 2 9" xfId="21438"/>
    <cellStyle name="Calculation 4 3 3 3" xfId="21439"/>
    <cellStyle name="Calculation 4 3 3 3 2" xfId="21440"/>
    <cellStyle name="Calculation 4 3 3 3 3" xfId="21441"/>
    <cellStyle name="Calculation 4 3 3 3 4" xfId="21442"/>
    <cellStyle name="Calculation 4 3 3 3 5" xfId="21443"/>
    <cellStyle name="Calculation 4 3 3 3 6" xfId="21444"/>
    <cellStyle name="Calculation 4 3 3 3 7" xfId="21445"/>
    <cellStyle name="Calculation 4 3 3 3 8" xfId="21446"/>
    <cellStyle name="Calculation 4 3 3 4" xfId="21447"/>
    <cellStyle name="Calculation 4 3 3 4 2" xfId="21448"/>
    <cellStyle name="Calculation 4 3 3 4 3" xfId="21449"/>
    <cellStyle name="Calculation 4 3 3 4 4" xfId="21450"/>
    <cellStyle name="Calculation 4 3 3 4 5" xfId="21451"/>
    <cellStyle name="Calculation 4 3 3 4 6" xfId="21452"/>
    <cellStyle name="Calculation 4 3 3 4 7" xfId="21453"/>
    <cellStyle name="Calculation 4 3 3 4 8" xfId="21454"/>
    <cellStyle name="Calculation 4 3 3 4 9" xfId="21455"/>
    <cellStyle name="Calculation 4 3 3 5" xfId="21456"/>
    <cellStyle name="Calculation 4 3 3 6" xfId="21457"/>
    <cellStyle name="Calculation 4 3 3 7" xfId="21458"/>
    <cellStyle name="Calculation 4 3 3 8" xfId="21459"/>
    <cellStyle name="Calculation 4 3 3 9" xfId="21460"/>
    <cellStyle name="Calculation 4 3 4" xfId="21461"/>
    <cellStyle name="Calculation 4 3 4 10" xfId="21462"/>
    <cellStyle name="Calculation 4 3 4 11" xfId="21463"/>
    <cellStyle name="Calculation 4 3 4 12" xfId="21464"/>
    <cellStyle name="Calculation 4 3 4 13" xfId="21465"/>
    <cellStyle name="Calculation 4 3 4 2" xfId="21466"/>
    <cellStyle name="Calculation 4 3 4 2 10" xfId="21467"/>
    <cellStyle name="Calculation 4 3 4 2 2" xfId="21468"/>
    <cellStyle name="Calculation 4 3 4 2 2 2" xfId="21469"/>
    <cellStyle name="Calculation 4 3 4 2 2 3" xfId="21470"/>
    <cellStyle name="Calculation 4 3 4 2 2 4" xfId="21471"/>
    <cellStyle name="Calculation 4 3 4 2 2 5" xfId="21472"/>
    <cellStyle name="Calculation 4 3 4 2 2 6" xfId="21473"/>
    <cellStyle name="Calculation 4 3 4 2 2 7" xfId="21474"/>
    <cellStyle name="Calculation 4 3 4 2 2 8" xfId="21475"/>
    <cellStyle name="Calculation 4 3 4 2 2 9" xfId="21476"/>
    <cellStyle name="Calculation 4 3 4 2 3" xfId="21477"/>
    <cellStyle name="Calculation 4 3 4 2 4" xfId="21478"/>
    <cellStyle name="Calculation 4 3 4 2 5" xfId="21479"/>
    <cellStyle name="Calculation 4 3 4 2 6" xfId="21480"/>
    <cellStyle name="Calculation 4 3 4 2 7" xfId="21481"/>
    <cellStyle name="Calculation 4 3 4 2 8" xfId="21482"/>
    <cellStyle name="Calculation 4 3 4 2 9" xfId="21483"/>
    <cellStyle name="Calculation 4 3 4 3" xfId="21484"/>
    <cellStyle name="Calculation 4 3 4 3 2" xfId="21485"/>
    <cellStyle name="Calculation 4 3 4 3 3" xfId="21486"/>
    <cellStyle name="Calculation 4 3 4 3 4" xfId="21487"/>
    <cellStyle name="Calculation 4 3 4 3 5" xfId="21488"/>
    <cellStyle name="Calculation 4 3 4 3 6" xfId="21489"/>
    <cellStyle name="Calculation 4 3 4 3 7" xfId="21490"/>
    <cellStyle name="Calculation 4 3 4 3 8" xfId="21491"/>
    <cellStyle name="Calculation 4 3 4 4" xfId="21492"/>
    <cellStyle name="Calculation 4 3 4 4 2" xfId="21493"/>
    <cellStyle name="Calculation 4 3 4 4 3" xfId="21494"/>
    <cellStyle name="Calculation 4 3 4 4 4" xfId="21495"/>
    <cellStyle name="Calculation 4 3 4 4 5" xfId="21496"/>
    <cellStyle name="Calculation 4 3 4 4 6" xfId="21497"/>
    <cellStyle name="Calculation 4 3 4 4 7" xfId="21498"/>
    <cellStyle name="Calculation 4 3 4 4 8" xfId="21499"/>
    <cellStyle name="Calculation 4 3 4 4 9" xfId="21500"/>
    <cellStyle name="Calculation 4 3 4 5" xfId="21501"/>
    <cellStyle name="Calculation 4 3 4 6" xfId="21502"/>
    <cellStyle name="Calculation 4 3 4 7" xfId="21503"/>
    <cellStyle name="Calculation 4 3 4 8" xfId="21504"/>
    <cellStyle name="Calculation 4 3 4 9" xfId="21505"/>
    <cellStyle name="Calculation 4 3 5" xfId="21506"/>
    <cellStyle name="Calculation 4 3 5 10" xfId="21507"/>
    <cellStyle name="Calculation 4 3 5 11" xfId="21508"/>
    <cellStyle name="Calculation 4 3 5 12" xfId="21509"/>
    <cellStyle name="Calculation 4 3 5 13" xfId="21510"/>
    <cellStyle name="Calculation 4 3 5 2" xfId="21511"/>
    <cellStyle name="Calculation 4 3 5 2 10" xfId="21512"/>
    <cellStyle name="Calculation 4 3 5 2 2" xfId="21513"/>
    <cellStyle name="Calculation 4 3 5 2 2 2" xfId="21514"/>
    <cellStyle name="Calculation 4 3 5 2 2 3" xfId="21515"/>
    <cellStyle name="Calculation 4 3 5 2 2 4" xfId="21516"/>
    <cellStyle name="Calculation 4 3 5 2 2 5" xfId="21517"/>
    <cellStyle name="Calculation 4 3 5 2 2 6" xfId="21518"/>
    <cellStyle name="Calculation 4 3 5 2 2 7" xfId="21519"/>
    <cellStyle name="Calculation 4 3 5 2 2 8" xfId="21520"/>
    <cellStyle name="Calculation 4 3 5 2 2 9" xfId="21521"/>
    <cellStyle name="Calculation 4 3 5 2 3" xfId="21522"/>
    <cellStyle name="Calculation 4 3 5 2 4" xfId="21523"/>
    <cellStyle name="Calculation 4 3 5 2 5" xfId="21524"/>
    <cellStyle name="Calculation 4 3 5 2 6" xfId="21525"/>
    <cellStyle name="Calculation 4 3 5 2 7" xfId="21526"/>
    <cellStyle name="Calculation 4 3 5 2 8" xfId="21527"/>
    <cellStyle name="Calculation 4 3 5 2 9" xfId="21528"/>
    <cellStyle name="Calculation 4 3 5 3" xfId="21529"/>
    <cellStyle name="Calculation 4 3 5 3 2" xfId="21530"/>
    <cellStyle name="Calculation 4 3 5 3 3" xfId="21531"/>
    <cellStyle name="Calculation 4 3 5 3 4" xfId="21532"/>
    <cellStyle name="Calculation 4 3 5 3 5" xfId="21533"/>
    <cellStyle name="Calculation 4 3 5 3 6" xfId="21534"/>
    <cellStyle name="Calculation 4 3 5 3 7" xfId="21535"/>
    <cellStyle name="Calculation 4 3 5 3 8" xfId="21536"/>
    <cellStyle name="Calculation 4 3 5 4" xfId="21537"/>
    <cellStyle name="Calculation 4 3 5 4 2" xfId="21538"/>
    <cellStyle name="Calculation 4 3 5 4 3" xfId="21539"/>
    <cellStyle name="Calculation 4 3 5 4 4" xfId="21540"/>
    <cellStyle name="Calculation 4 3 5 4 5" xfId="21541"/>
    <cellStyle name="Calculation 4 3 5 4 6" xfId="21542"/>
    <cellStyle name="Calculation 4 3 5 4 7" xfId="21543"/>
    <cellStyle name="Calculation 4 3 5 4 8" xfId="21544"/>
    <cellStyle name="Calculation 4 3 5 4 9" xfId="21545"/>
    <cellStyle name="Calculation 4 3 5 5" xfId="21546"/>
    <cellStyle name="Calculation 4 3 5 6" xfId="21547"/>
    <cellStyle name="Calculation 4 3 5 7" xfId="21548"/>
    <cellStyle name="Calculation 4 3 5 8" xfId="21549"/>
    <cellStyle name="Calculation 4 3 5 9" xfId="21550"/>
    <cellStyle name="Calculation 4 3 6" xfId="21551"/>
    <cellStyle name="Calculation 4 3 6 10" xfId="21552"/>
    <cellStyle name="Calculation 4 3 6 2" xfId="21553"/>
    <cellStyle name="Calculation 4 3 6 2 2" xfId="21554"/>
    <cellStyle name="Calculation 4 3 6 2 3" xfId="21555"/>
    <cellStyle name="Calculation 4 3 6 2 4" xfId="21556"/>
    <cellStyle name="Calculation 4 3 6 2 5" xfId="21557"/>
    <cellStyle name="Calculation 4 3 6 2 6" xfId="21558"/>
    <cellStyle name="Calculation 4 3 6 2 7" xfId="21559"/>
    <cellStyle name="Calculation 4 3 6 2 8" xfId="21560"/>
    <cellStyle name="Calculation 4 3 6 2 9" xfId="21561"/>
    <cellStyle name="Calculation 4 3 6 3" xfId="21562"/>
    <cellStyle name="Calculation 4 3 6 4" xfId="21563"/>
    <cellStyle name="Calculation 4 3 6 5" xfId="21564"/>
    <cellStyle name="Calculation 4 3 6 6" xfId="21565"/>
    <cellStyle name="Calculation 4 3 6 7" xfId="21566"/>
    <cellStyle name="Calculation 4 3 6 8" xfId="21567"/>
    <cellStyle name="Calculation 4 3 6 9" xfId="21568"/>
    <cellStyle name="Calculation 4 3 7" xfId="21569"/>
    <cellStyle name="Calculation 4 3 7 2" xfId="21570"/>
    <cellStyle name="Calculation 4 3 7 3" xfId="21571"/>
    <cellStyle name="Calculation 4 3 7 4" xfId="21572"/>
    <cellStyle name="Calculation 4 3 7 5" xfId="21573"/>
    <cellStyle name="Calculation 4 3 7 6" xfId="21574"/>
    <cellStyle name="Calculation 4 3 7 7" xfId="21575"/>
    <cellStyle name="Calculation 4 3 7 8" xfId="21576"/>
    <cellStyle name="Calculation 4 3 8" xfId="21577"/>
    <cellStyle name="Calculation 4 3 8 2" xfId="21578"/>
    <cellStyle name="Calculation 4 3 8 3" xfId="21579"/>
    <cellStyle name="Calculation 4 3 8 4" xfId="21580"/>
    <cellStyle name="Calculation 4 3 8 5" xfId="21581"/>
    <cellStyle name="Calculation 4 3 8 6" xfId="21582"/>
    <cellStyle name="Calculation 4 3 8 7" xfId="21583"/>
    <cellStyle name="Calculation 4 3 8 8" xfId="21584"/>
    <cellStyle name="Calculation 4 3 8 9" xfId="21585"/>
    <cellStyle name="Calculation 4 3 9" xfId="21586"/>
    <cellStyle name="Calculation 4 4" xfId="21587"/>
    <cellStyle name="Calculation 4 4 10" xfId="21588"/>
    <cellStyle name="Calculation 4 4 11" xfId="21589"/>
    <cellStyle name="Calculation 4 4 12" xfId="21590"/>
    <cellStyle name="Calculation 4 4 13" xfId="21591"/>
    <cellStyle name="Calculation 4 4 14" xfId="21592"/>
    <cellStyle name="Calculation 4 4 15" xfId="21593"/>
    <cellStyle name="Calculation 4 4 16" xfId="21594"/>
    <cellStyle name="Calculation 4 4 17" xfId="21595"/>
    <cellStyle name="Calculation 4 4 18" xfId="21596"/>
    <cellStyle name="Calculation 4 4 2" xfId="21597"/>
    <cellStyle name="Calculation 4 4 2 10" xfId="21598"/>
    <cellStyle name="Calculation 4 4 2 11" xfId="21599"/>
    <cellStyle name="Calculation 4 4 2 12" xfId="21600"/>
    <cellStyle name="Calculation 4 4 2 13" xfId="21601"/>
    <cellStyle name="Calculation 4 4 2 2" xfId="21602"/>
    <cellStyle name="Calculation 4 4 2 2 10" xfId="21603"/>
    <cellStyle name="Calculation 4 4 2 2 2" xfId="21604"/>
    <cellStyle name="Calculation 4 4 2 2 2 2" xfId="21605"/>
    <cellStyle name="Calculation 4 4 2 2 2 3" xfId="21606"/>
    <cellStyle name="Calculation 4 4 2 2 2 4" xfId="21607"/>
    <cellStyle name="Calculation 4 4 2 2 2 5" xfId="21608"/>
    <cellStyle name="Calculation 4 4 2 2 2 6" xfId="21609"/>
    <cellStyle name="Calculation 4 4 2 2 2 7" xfId="21610"/>
    <cellStyle name="Calculation 4 4 2 2 2 8" xfId="21611"/>
    <cellStyle name="Calculation 4 4 2 2 2 9" xfId="21612"/>
    <cellStyle name="Calculation 4 4 2 2 3" xfId="21613"/>
    <cellStyle name="Calculation 4 4 2 2 4" xfId="21614"/>
    <cellStyle name="Calculation 4 4 2 2 5" xfId="21615"/>
    <cellStyle name="Calculation 4 4 2 2 6" xfId="21616"/>
    <cellStyle name="Calculation 4 4 2 2 7" xfId="21617"/>
    <cellStyle name="Calculation 4 4 2 2 8" xfId="21618"/>
    <cellStyle name="Calculation 4 4 2 2 9" xfId="21619"/>
    <cellStyle name="Calculation 4 4 2 3" xfId="21620"/>
    <cellStyle name="Calculation 4 4 2 3 2" xfId="21621"/>
    <cellStyle name="Calculation 4 4 2 3 3" xfId="21622"/>
    <cellStyle name="Calculation 4 4 2 3 4" xfId="21623"/>
    <cellStyle name="Calculation 4 4 2 3 5" xfId="21624"/>
    <cellStyle name="Calculation 4 4 2 3 6" xfId="21625"/>
    <cellStyle name="Calculation 4 4 2 3 7" xfId="21626"/>
    <cellStyle name="Calculation 4 4 2 3 8" xfId="21627"/>
    <cellStyle name="Calculation 4 4 2 4" xfId="21628"/>
    <cellStyle name="Calculation 4 4 2 4 2" xfId="21629"/>
    <cellStyle name="Calculation 4 4 2 4 3" xfId="21630"/>
    <cellStyle name="Calculation 4 4 2 4 4" xfId="21631"/>
    <cellStyle name="Calculation 4 4 2 4 5" xfId="21632"/>
    <cellStyle name="Calculation 4 4 2 4 6" xfId="21633"/>
    <cellStyle name="Calculation 4 4 2 4 7" xfId="21634"/>
    <cellStyle name="Calculation 4 4 2 4 8" xfId="21635"/>
    <cellStyle name="Calculation 4 4 2 4 9" xfId="21636"/>
    <cellStyle name="Calculation 4 4 2 5" xfId="21637"/>
    <cellStyle name="Calculation 4 4 2 6" xfId="21638"/>
    <cellStyle name="Calculation 4 4 2 7" xfId="21639"/>
    <cellStyle name="Calculation 4 4 2 8" xfId="21640"/>
    <cellStyle name="Calculation 4 4 2 9" xfId="21641"/>
    <cellStyle name="Calculation 4 4 3" xfId="21642"/>
    <cellStyle name="Calculation 4 4 3 10" xfId="21643"/>
    <cellStyle name="Calculation 4 4 3 11" xfId="21644"/>
    <cellStyle name="Calculation 4 4 3 12" xfId="21645"/>
    <cellStyle name="Calculation 4 4 3 13" xfId="21646"/>
    <cellStyle name="Calculation 4 4 3 2" xfId="21647"/>
    <cellStyle name="Calculation 4 4 3 2 10" xfId="21648"/>
    <cellStyle name="Calculation 4 4 3 2 2" xfId="21649"/>
    <cellStyle name="Calculation 4 4 3 2 2 2" xfId="21650"/>
    <cellStyle name="Calculation 4 4 3 2 2 3" xfId="21651"/>
    <cellStyle name="Calculation 4 4 3 2 2 4" xfId="21652"/>
    <cellStyle name="Calculation 4 4 3 2 2 5" xfId="21653"/>
    <cellStyle name="Calculation 4 4 3 2 2 6" xfId="21654"/>
    <cellStyle name="Calculation 4 4 3 2 2 7" xfId="21655"/>
    <cellStyle name="Calculation 4 4 3 2 2 8" xfId="21656"/>
    <cellStyle name="Calculation 4 4 3 2 2 9" xfId="21657"/>
    <cellStyle name="Calculation 4 4 3 2 3" xfId="21658"/>
    <cellStyle name="Calculation 4 4 3 2 4" xfId="21659"/>
    <cellStyle name="Calculation 4 4 3 2 5" xfId="21660"/>
    <cellStyle name="Calculation 4 4 3 2 6" xfId="21661"/>
    <cellStyle name="Calculation 4 4 3 2 7" xfId="21662"/>
    <cellStyle name="Calculation 4 4 3 2 8" xfId="21663"/>
    <cellStyle name="Calculation 4 4 3 2 9" xfId="21664"/>
    <cellStyle name="Calculation 4 4 3 3" xfId="21665"/>
    <cellStyle name="Calculation 4 4 3 3 2" xfId="21666"/>
    <cellStyle name="Calculation 4 4 3 3 3" xfId="21667"/>
    <cellStyle name="Calculation 4 4 3 3 4" xfId="21668"/>
    <cellStyle name="Calculation 4 4 3 3 5" xfId="21669"/>
    <cellStyle name="Calculation 4 4 3 3 6" xfId="21670"/>
    <cellStyle name="Calculation 4 4 3 3 7" xfId="21671"/>
    <cellStyle name="Calculation 4 4 3 3 8" xfId="21672"/>
    <cellStyle name="Calculation 4 4 3 4" xfId="21673"/>
    <cellStyle name="Calculation 4 4 3 4 2" xfId="21674"/>
    <cellStyle name="Calculation 4 4 3 4 3" xfId="21675"/>
    <cellStyle name="Calculation 4 4 3 4 4" xfId="21676"/>
    <cellStyle name="Calculation 4 4 3 4 5" xfId="21677"/>
    <cellStyle name="Calculation 4 4 3 4 6" xfId="21678"/>
    <cellStyle name="Calculation 4 4 3 4 7" xfId="21679"/>
    <cellStyle name="Calculation 4 4 3 4 8" xfId="21680"/>
    <cellStyle name="Calculation 4 4 3 4 9" xfId="21681"/>
    <cellStyle name="Calculation 4 4 3 5" xfId="21682"/>
    <cellStyle name="Calculation 4 4 3 6" xfId="21683"/>
    <cellStyle name="Calculation 4 4 3 7" xfId="21684"/>
    <cellStyle name="Calculation 4 4 3 8" xfId="21685"/>
    <cellStyle name="Calculation 4 4 3 9" xfId="21686"/>
    <cellStyle name="Calculation 4 4 4" xfId="21687"/>
    <cellStyle name="Calculation 4 4 4 10" xfId="21688"/>
    <cellStyle name="Calculation 4 4 4 11" xfId="21689"/>
    <cellStyle name="Calculation 4 4 4 12" xfId="21690"/>
    <cellStyle name="Calculation 4 4 4 13" xfId="21691"/>
    <cellStyle name="Calculation 4 4 4 2" xfId="21692"/>
    <cellStyle name="Calculation 4 4 4 2 10" xfId="21693"/>
    <cellStyle name="Calculation 4 4 4 2 2" xfId="21694"/>
    <cellStyle name="Calculation 4 4 4 2 2 2" xfId="21695"/>
    <cellStyle name="Calculation 4 4 4 2 2 3" xfId="21696"/>
    <cellStyle name="Calculation 4 4 4 2 2 4" xfId="21697"/>
    <cellStyle name="Calculation 4 4 4 2 2 5" xfId="21698"/>
    <cellStyle name="Calculation 4 4 4 2 2 6" xfId="21699"/>
    <cellStyle name="Calculation 4 4 4 2 2 7" xfId="21700"/>
    <cellStyle name="Calculation 4 4 4 2 2 8" xfId="21701"/>
    <cellStyle name="Calculation 4 4 4 2 2 9" xfId="21702"/>
    <cellStyle name="Calculation 4 4 4 2 3" xfId="21703"/>
    <cellStyle name="Calculation 4 4 4 2 4" xfId="21704"/>
    <cellStyle name="Calculation 4 4 4 2 5" xfId="21705"/>
    <cellStyle name="Calculation 4 4 4 2 6" xfId="21706"/>
    <cellStyle name="Calculation 4 4 4 2 7" xfId="21707"/>
    <cellStyle name="Calculation 4 4 4 2 8" xfId="21708"/>
    <cellStyle name="Calculation 4 4 4 2 9" xfId="21709"/>
    <cellStyle name="Calculation 4 4 4 3" xfId="21710"/>
    <cellStyle name="Calculation 4 4 4 3 2" xfId="21711"/>
    <cellStyle name="Calculation 4 4 4 3 3" xfId="21712"/>
    <cellStyle name="Calculation 4 4 4 3 4" xfId="21713"/>
    <cellStyle name="Calculation 4 4 4 3 5" xfId="21714"/>
    <cellStyle name="Calculation 4 4 4 3 6" xfId="21715"/>
    <cellStyle name="Calculation 4 4 4 3 7" xfId="21716"/>
    <cellStyle name="Calculation 4 4 4 3 8" xfId="21717"/>
    <cellStyle name="Calculation 4 4 4 4" xfId="21718"/>
    <cellStyle name="Calculation 4 4 4 4 2" xfId="21719"/>
    <cellStyle name="Calculation 4 4 4 4 3" xfId="21720"/>
    <cellStyle name="Calculation 4 4 4 4 4" xfId="21721"/>
    <cellStyle name="Calculation 4 4 4 4 5" xfId="21722"/>
    <cellStyle name="Calculation 4 4 4 4 6" xfId="21723"/>
    <cellStyle name="Calculation 4 4 4 4 7" xfId="21724"/>
    <cellStyle name="Calculation 4 4 4 4 8" xfId="21725"/>
    <cellStyle name="Calculation 4 4 4 4 9" xfId="21726"/>
    <cellStyle name="Calculation 4 4 4 5" xfId="21727"/>
    <cellStyle name="Calculation 4 4 4 6" xfId="21728"/>
    <cellStyle name="Calculation 4 4 4 7" xfId="21729"/>
    <cellStyle name="Calculation 4 4 4 8" xfId="21730"/>
    <cellStyle name="Calculation 4 4 4 9" xfId="21731"/>
    <cellStyle name="Calculation 4 4 5" xfId="21732"/>
    <cellStyle name="Calculation 4 4 5 10" xfId="21733"/>
    <cellStyle name="Calculation 4 4 5 11" xfId="21734"/>
    <cellStyle name="Calculation 4 4 5 12" xfId="21735"/>
    <cellStyle name="Calculation 4 4 5 13" xfId="21736"/>
    <cellStyle name="Calculation 4 4 5 2" xfId="21737"/>
    <cellStyle name="Calculation 4 4 5 2 10" xfId="21738"/>
    <cellStyle name="Calculation 4 4 5 2 2" xfId="21739"/>
    <cellStyle name="Calculation 4 4 5 2 2 2" xfId="21740"/>
    <cellStyle name="Calculation 4 4 5 2 2 3" xfId="21741"/>
    <cellStyle name="Calculation 4 4 5 2 2 4" xfId="21742"/>
    <cellStyle name="Calculation 4 4 5 2 2 5" xfId="21743"/>
    <cellStyle name="Calculation 4 4 5 2 2 6" xfId="21744"/>
    <cellStyle name="Calculation 4 4 5 2 2 7" xfId="21745"/>
    <cellStyle name="Calculation 4 4 5 2 2 8" xfId="21746"/>
    <cellStyle name="Calculation 4 4 5 2 2 9" xfId="21747"/>
    <cellStyle name="Calculation 4 4 5 2 3" xfId="21748"/>
    <cellStyle name="Calculation 4 4 5 2 4" xfId="21749"/>
    <cellStyle name="Calculation 4 4 5 2 5" xfId="21750"/>
    <cellStyle name="Calculation 4 4 5 2 6" xfId="21751"/>
    <cellStyle name="Calculation 4 4 5 2 7" xfId="21752"/>
    <cellStyle name="Calculation 4 4 5 2 8" xfId="21753"/>
    <cellStyle name="Calculation 4 4 5 2 9" xfId="21754"/>
    <cellStyle name="Calculation 4 4 5 3" xfId="21755"/>
    <cellStyle name="Calculation 4 4 5 3 2" xfId="21756"/>
    <cellStyle name="Calculation 4 4 5 3 3" xfId="21757"/>
    <cellStyle name="Calculation 4 4 5 3 4" xfId="21758"/>
    <cellStyle name="Calculation 4 4 5 3 5" xfId="21759"/>
    <cellStyle name="Calculation 4 4 5 3 6" xfId="21760"/>
    <cellStyle name="Calculation 4 4 5 3 7" xfId="21761"/>
    <cellStyle name="Calculation 4 4 5 3 8" xfId="21762"/>
    <cellStyle name="Calculation 4 4 5 4" xfId="21763"/>
    <cellStyle name="Calculation 4 4 5 4 2" xfId="21764"/>
    <cellStyle name="Calculation 4 4 5 4 3" xfId="21765"/>
    <cellStyle name="Calculation 4 4 5 4 4" xfId="21766"/>
    <cellStyle name="Calculation 4 4 5 4 5" xfId="21767"/>
    <cellStyle name="Calculation 4 4 5 4 6" xfId="21768"/>
    <cellStyle name="Calculation 4 4 5 4 7" xfId="21769"/>
    <cellStyle name="Calculation 4 4 5 4 8" xfId="21770"/>
    <cellStyle name="Calculation 4 4 5 4 9" xfId="21771"/>
    <cellStyle name="Calculation 4 4 5 5" xfId="21772"/>
    <cellStyle name="Calculation 4 4 5 6" xfId="21773"/>
    <cellStyle name="Calculation 4 4 5 7" xfId="21774"/>
    <cellStyle name="Calculation 4 4 5 8" xfId="21775"/>
    <cellStyle name="Calculation 4 4 5 9" xfId="21776"/>
    <cellStyle name="Calculation 4 4 6" xfId="21777"/>
    <cellStyle name="Calculation 4 4 6 10" xfId="21778"/>
    <cellStyle name="Calculation 4 4 6 2" xfId="21779"/>
    <cellStyle name="Calculation 4 4 6 2 2" xfId="21780"/>
    <cellStyle name="Calculation 4 4 6 2 3" xfId="21781"/>
    <cellStyle name="Calculation 4 4 6 2 4" xfId="21782"/>
    <cellStyle name="Calculation 4 4 6 2 5" xfId="21783"/>
    <cellStyle name="Calculation 4 4 6 2 6" xfId="21784"/>
    <cellStyle name="Calculation 4 4 6 2 7" xfId="21785"/>
    <cellStyle name="Calculation 4 4 6 2 8" xfId="21786"/>
    <cellStyle name="Calculation 4 4 6 2 9" xfId="21787"/>
    <cellStyle name="Calculation 4 4 6 3" xfId="21788"/>
    <cellStyle name="Calculation 4 4 6 4" xfId="21789"/>
    <cellStyle name="Calculation 4 4 6 5" xfId="21790"/>
    <cellStyle name="Calculation 4 4 6 6" xfId="21791"/>
    <cellStyle name="Calculation 4 4 6 7" xfId="21792"/>
    <cellStyle name="Calculation 4 4 6 8" xfId="21793"/>
    <cellStyle name="Calculation 4 4 6 9" xfId="21794"/>
    <cellStyle name="Calculation 4 4 7" xfId="21795"/>
    <cellStyle name="Calculation 4 4 7 2" xfId="21796"/>
    <cellStyle name="Calculation 4 4 7 3" xfId="21797"/>
    <cellStyle name="Calculation 4 4 7 4" xfId="21798"/>
    <cellStyle name="Calculation 4 4 7 5" xfId="21799"/>
    <cellStyle name="Calculation 4 4 7 6" xfId="21800"/>
    <cellStyle name="Calculation 4 4 7 7" xfId="21801"/>
    <cellStyle name="Calculation 4 4 7 8" xfId="21802"/>
    <cellStyle name="Calculation 4 4 8" xfId="21803"/>
    <cellStyle name="Calculation 4 4 8 2" xfId="21804"/>
    <cellStyle name="Calculation 4 4 8 3" xfId="21805"/>
    <cellStyle name="Calculation 4 4 8 4" xfId="21806"/>
    <cellStyle name="Calculation 4 4 8 5" xfId="21807"/>
    <cellStyle name="Calculation 4 4 8 6" xfId="21808"/>
    <cellStyle name="Calculation 4 4 8 7" xfId="21809"/>
    <cellStyle name="Calculation 4 4 8 8" xfId="21810"/>
    <cellStyle name="Calculation 4 4 8 9" xfId="21811"/>
    <cellStyle name="Calculation 4 4 9" xfId="21812"/>
    <cellStyle name="Calculation 4 5" xfId="21813"/>
    <cellStyle name="Calculation 4 5 10" xfId="21814"/>
    <cellStyle name="Calculation 4 5 11" xfId="21815"/>
    <cellStyle name="Calculation 4 5 12" xfId="21816"/>
    <cellStyle name="Calculation 4 5 13" xfId="21817"/>
    <cellStyle name="Calculation 4 5 2" xfId="21818"/>
    <cellStyle name="Calculation 4 5 2 10" xfId="21819"/>
    <cellStyle name="Calculation 4 5 2 2" xfId="21820"/>
    <cellStyle name="Calculation 4 5 2 2 2" xfId="21821"/>
    <cellStyle name="Calculation 4 5 2 2 3" xfId="21822"/>
    <cellStyle name="Calculation 4 5 2 2 4" xfId="21823"/>
    <cellStyle name="Calculation 4 5 2 2 5" xfId="21824"/>
    <cellStyle name="Calculation 4 5 2 2 6" xfId="21825"/>
    <cellStyle name="Calculation 4 5 2 2 7" xfId="21826"/>
    <cellStyle name="Calculation 4 5 2 2 8" xfId="21827"/>
    <cellStyle name="Calculation 4 5 2 2 9" xfId="21828"/>
    <cellStyle name="Calculation 4 5 2 3" xfId="21829"/>
    <cellStyle name="Calculation 4 5 2 4" xfId="21830"/>
    <cellStyle name="Calculation 4 5 2 5" xfId="21831"/>
    <cellStyle name="Calculation 4 5 2 6" xfId="21832"/>
    <cellStyle name="Calculation 4 5 2 7" xfId="21833"/>
    <cellStyle name="Calculation 4 5 2 8" xfId="21834"/>
    <cellStyle name="Calculation 4 5 2 9" xfId="21835"/>
    <cellStyle name="Calculation 4 5 3" xfId="21836"/>
    <cellStyle name="Calculation 4 5 3 2" xfId="21837"/>
    <cellStyle name="Calculation 4 5 3 3" xfId="21838"/>
    <cellStyle name="Calculation 4 5 3 4" xfId="21839"/>
    <cellStyle name="Calculation 4 5 3 5" xfId="21840"/>
    <cellStyle name="Calculation 4 5 3 6" xfId="21841"/>
    <cellStyle name="Calculation 4 5 3 7" xfId="21842"/>
    <cellStyle name="Calculation 4 5 3 8" xfId="21843"/>
    <cellStyle name="Calculation 4 5 4" xfId="21844"/>
    <cellStyle name="Calculation 4 5 4 2" xfId="21845"/>
    <cellStyle name="Calculation 4 5 4 3" xfId="21846"/>
    <cellStyle name="Calculation 4 5 4 4" xfId="21847"/>
    <cellStyle name="Calculation 4 5 4 5" xfId="21848"/>
    <cellStyle name="Calculation 4 5 4 6" xfId="21849"/>
    <cellStyle name="Calculation 4 5 4 7" xfId="21850"/>
    <cellStyle name="Calculation 4 5 4 8" xfId="21851"/>
    <cellStyle name="Calculation 4 5 4 9" xfId="21852"/>
    <cellStyle name="Calculation 4 5 5" xfId="21853"/>
    <cellStyle name="Calculation 4 5 6" xfId="21854"/>
    <cellStyle name="Calculation 4 5 7" xfId="21855"/>
    <cellStyle name="Calculation 4 5 8" xfId="21856"/>
    <cellStyle name="Calculation 4 5 9" xfId="21857"/>
    <cellStyle name="Calculation 4 6" xfId="21858"/>
    <cellStyle name="Calculation 4 6 10" xfId="21859"/>
    <cellStyle name="Calculation 4 6 11" xfId="21860"/>
    <cellStyle name="Calculation 4 6 12" xfId="21861"/>
    <cellStyle name="Calculation 4 6 13" xfId="21862"/>
    <cellStyle name="Calculation 4 6 2" xfId="21863"/>
    <cellStyle name="Calculation 4 6 2 10" xfId="21864"/>
    <cellStyle name="Calculation 4 6 2 2" xfId="21865"/>
    <cellStyle name="Calculation 4 6 2 2 2" xfId="21866"/>
    <cellStyle name="Calculation 4 6 2 2 3" xfId="21867"/>
    <cellStyle name="Calculation 4 6 2 2 4" xfId="21868"/>
    <cellStyle name="Calculation 4 6 2 2 5" xfId="21869"/>
    <cellStyle name="Calculation 4 6 2 2 6" xfId="21870"/>
    <cellStyle name="Calculation 4 6 2 2 7" xfId="21871"/>
    <cellStyle name="Calculation 4 6 2 2 8" xfId="21872"/>
    <cellStyle name="Calculation 4 6 2 2 9" xfId="21873"/>
    <cellStyle name="Calculation 4 6 2 3" xfId="21874"/>
    <cellStyle name="Calculation 4 6 2 4" xfId="21875"/>
    <cellStyle name="Calculation 4 6 2 5" xfId="21876"/>
    <cellStyle name="Calculation 4 6 2 6" xfId="21877"/>
    <cellStyle name="Calculation 4 6 2 7" xfId="21878"/>
    <cellStyle name="Calculation 4 6 2 8" xfId="21879"/>
    <cellStyle name="Calculation 4 6 2 9" xfId="21880"/>
    <cellStyle name="Calculation 4 6 3" xfId="21881"/>
    <cellStyle name="Calculation 4 6 3 2" xfId="21882"/>
    <cellStyle name="Calculation 4 6 3 3" xfId="21883"/>
    <cellStyle name="Calculation 4 6 3 4" xfId="21884"/>
    <cellStyle name="Calculation 4 6 3 5" xfId="21885"/>
    <cellStyle name="Calculation 4 6 3 6" xfId="21886"/>
    <cellStyle name="Calculation 4 6 3 7" xfId="21887"/>
    <cellStyle name="Calculation 4 6 3 8" xfId="21888"/>
    <cellStyle name="Calculation 4 6 4" xfId="21889"/>
    <cellStyle name="Calculation 4 6 4 2" xfId="21890"/>
    <cellStyle name="Calculation 4 6 4 3" xfId="21891"/>
    <cellStyle name="Calculation 4 6 4 4" xfId="21892"/>
    <cellStyle name="Calculation 4 6 4 5" xfId="21893"/>
    <cellStyle name="Calculation 4 6 4 6" xfId="21894"/>
    <cellStyle name="Calculation 4 6 4 7" xfId="21895"/>
    <cellStyle name="Calculation 4 6 4 8" xfId="21896"/>
    <cellStyle name="Calculation 4 6 4 9" xfId="21897"/>
    <cellStyle name="Calculation 4 6 5" xfId="21898"/>
    <cellStyle name="Calculation 4 6 6" xfId="21899"/>
    <cellStyle name="Calculation 4 6 7" xfId="21900"/>
    <cellStyle name="Calculation 4 6 8" xfId="21901"/>
    <cellStyle name="Calculation 4 6 9" xfId="21902"/>
    <cellStyle name="Calculation 4 7" xfId="21903"/>
    <cellStyle name="Calculation 4 7 2" xfId="21904"/>
    <cellStyle name="Calculation 4 7 3" xfId="21905"/>
    <cellStyle name="Calculation 4 7 4" xfId="21906"/>
    <cellStyle name="Calculation 4 7 5" xfId="21907"/>
    <cellStyle name="Calculation 4 7 6" xfId="21908"/>
    <cellStyle name="Calculation 4 7 7" xfId="21909"/>
    <cellStyle name="Calculation 4 7 8" xfId="21910"/>
    <cellStyle name="Calculation 4 7 9" xfId="21911"/>
    <cellStyle name="Calculation 4 8" xfId="21912"/>
    <cellStyle name="Calculation 4 9" xfId="21913"/>
    <cellStyle name="Calculation 5" xfId="21914"/>
    <cellStyle name="Calculation 5 10" xfId="21915"/>
    <cellStyle name="Calculation 5 11" xfId="21916"/>
    <cellStyle name="Calculation 5 12" xfId="21917"/>
    <cellStyle name="Calculation 5 13" xfId="21918"/>
    <cellStyle name="Calculation 5 14" xfId="21919"/>
    <cellStyle name="Calculation 5 2" xfId="21920"/>
    <cellStyle name="Calculation 5 2 10" xfId="21921"/>
    <cellStyle name="Calculation 5 2 11" xfId="21922"/>
    <cellStyle name="Calculation 5 2 12" xfId="21923"/>
    <cellStyle name="Calculation 5 2 2" xfId="21924"/>
    <cellStyle name="Calculation 5 2 2 10" xfId="21925"/>
    <cellStyle name="Calculation 5 2 2 11" xfId="21926"/>
    <cellStyle name="Calculation 5 2 2 12" xfId="21927"/>
    <cellStyle name="Calculation 5 2 2 13" xfId="21928"/>
    <cellStyle name="Calculation 5 2 2 14" xfId="21929"/>
    <cellStyle name="Calculation 5 2 2 15" xfId="21930"/>
    <cellStyle name="Calculation 5 2 2 16" xfId="21931"/>
    <cellStyle name="Calculation 5 2 2 17" xfId="21932"/>
    <cellStyle name="Calculation 5 2 2 18" xfId="21933"/>
    <cellStyle name="Calculation 5 2 2 19" xfId="21934"/>
    <cellStyle name="Calculation 5 2 2 2" xfId="21935"/>
    <cellStyle name="Calculation 5 2 2 2 10" xfId="21936"/>
    <cellStyle name="Calculation 5 2 2 2 11" xfId="21937"/>
    <cellStyle name="Calculation 5 2 2 2 12" xfId="21938"/>
    <cellStyle name="Calculation 5 2 2 2 13" xfId="21939"/>
    <cellStyle name="Calculation 5 2 2 2 2" xfId="21940"/>
    <cellStyle name="Calculation 5 2 2 2 2 10" xfId="21941"/>
    <cellStyle name="Calculation 5 2 2 2 2 2" xfId="21942"/>
    <cellStyle name="Calculation 5 2 2 2 2 2 2" xfId="21943"/>
    <cellStyle name="Calculation 5 2 2 2 2 2 3" xfId="21944"/>
    <cellStyle name="Calculation 5 2 2 2 2 2 4" xfId="21945"/>
    <cellStyle name="Calculation 5 2 2 2 2 2 5" xfId="21946"/>
    <cellStyle name="Calculation 5 2 2 2 2 2 6" xfId="21947"/>
    <cellStyle name="Calculation 5 2 2 2 2 2 7" xfId="21948"/>
    <cellStyle name="Calculation 5 2 2 2 2 2 8" xfId="21949"/>
    <cellStyle name="Calculation 5 2 2 2 2 2 9" xfId="21950"/>
    <cellStyle name="Calculation 5 2 2 2 2 3" xfId="21951"/>
    <cellStyle name="Calculation 5 2 2 2 2 4" xfId="21952"/>
    <cellStyle name="Calculation 5 2 2 2 2 5" xfId="21953"/>
    <cellStyle name="Calculation 5 2 2 2 2 6" xfId="21954"/>
    <cellStyle name="Calculation 5 2 2 2 2 7" xfId="21955"/>
    <cellStyle name="Calculation 5 2 2 2 2 8" xfId="21956"/>
    <cellStyle name="Calculation 5 2 2 2 2 9" xfId="21957"/>
    <cellStyle name="Calculation 5 2 2 2 3" xfId="21958"/>
    <cellStyle name="Calculation 5 2 2 2 3 2" xfId="21959"/>
    <cellStyle name="Calculation 5 2 2 2 3 3" xfId="21960"/>
    <cellStyle name="Calculation 5 2 2 2 3 4" xfId="21961"/>
    <cellStyle name="Calculation 5 2 2 2 3 5" xfId="21962"/>
    <cellStyle name="Calculation 5 2 2 2 3 6" xfId="21963"/>
    <cellStyle name="Calculation 5 2 2 2 3 7" xfId="21964"/>
    <cellStyle name="Calculation 5 2 2 2 3 8" xfId="21965"/>
    <cellStyle name="Calculation 5 2 2 2 4" xfId="21966"/>
    <cellStyle name="Calculation 5 2 2 2 4 2" xfId="21967"/>
    <cellStyle name="Calculation 5 2 2 2 4 3" xfId="21968"/>
    <cellStyle name="Calculation 5 2 2 2 4 4" xfId="21969"/>
    <cellStyle name="Calculation 5 2 2 2 4 5" xfId="21970"/>
    <cellStyle name="Calculation 5 2 2 2 4 6" xfId="21971"/>
    <cellStyle name="Calculation 5 2 2 2 4 7" xfId="21972"/>
    <cellStyle name="Calculation 5 2 2 2 4 8" xfId="21973"/>
    <cellStyle name="Calculation 5 2 2 2 4 9" xfId="21974"/>
    <cellStyle name="Calculation 5 2 2 2 5" xfId="21975"/>
    <cellStyle name="Calculation 5 2 2 2 6" xfId="21976"/>
    <cellStyle name="Calculation 5 2 2 2 7" xfId="21977"/>
    <cellStyle name="Calculation 5 2 2 2 8" xfId="21978"/>
    <cellStyle name="Calculation 5 2 2 2 9" xfId="21979"/>
    <cellStyle name="Calculation 5 2 2 3" xfId="21980"/>
    <cellStyle name="Calculation 5 2 2 3 10" xfId="21981"/>
    <cellStyle name="Calculation 5 2 2 3 11" xfId="21982"/>
    <cellStyle name="Calculation 5 2 2 3 12" xfId="21983"/>
    <cellStyle name="Calculation 5 2 2 3 13" xfId="21984"/>
    <cellStyle name="Calculation 5 2 2 3 2" xfId="21985"/>
    <cellStyle name="Calculation 5 2 2 3 2 10" xfId="21986"/>
    <cellStyle name="Calculation 5 2 2 3 2 2" xfId="21987"/>
    <cellStyle name="Calculation 5 2 2 3 2 2 2" xfId="21988"/>
    <cellStyle name="Calculation 5 2 2 3 2 2 3" xfId="21989"/>
    <cellStyle name="Calculation 5 2 2 3 2 2 4" xfId="21990"/>
    <cellStyle name="Calculation 5 2 2 3 2 2 5" xfId="21991"/>
    <cellStyle name="Calculation 5 2 2 3 2 2 6" xfId="21992"/>
    <cellStyle name="Calculation 5 2 2 3 2 2 7" xfId="21993"/>
    <cellStyle name="Calculation 5 2 2 3 2 2 8" xfId="21994"/>
    <cellStyle name="Calculation 5 2 2 3 2 2 9" xfId="21995"/>
    <cellStyle name="Calculation 5 2 2 3 2 3" xfId="21996"/>
    <cellStyle name="Calculation 5 2 2 3 2 4" xfId="21997"/>
    <cellStyle name="Calculation 5 2 2 3 2 5" xfId="21998"/>
    <cellStyle name="Calculation 5 2 2 3 2 6" xfId="21999"/>
    <cellStyle name="Calculation 5 2 2 3 2 7" xfId="22000"/>
    <cellStyle name="Calculation 5 2 2 3 2 8" xfId="22001"/>
    <cellStyle name="Calculation 5 2 2 3 2 9" xfId="22002"/>
    <cellStyle name="Calculation 5 2 2 3 3" xfId="22003"/>
    <cellStyle name="Calculation 5 2 2 3 3 2" xfId="22004"/>
    <cellStyle name="Calculation 5 2 2 3 3 3" xfId="22005"/>
    <cellStyle name="Calculation 5 2 2 3 3 4" xfId="22006"/>
    <cellStyle name="Calculation 5 2 2 3 3 5" xfId="22007"/>
    <cellStyle name="Calculation 5 2 2 3 3 6" xfId="22008"/>
    <cellStyle name="Calculation 5 2 2 3 3 7" xfId="22009"/>
    <cellStyle name="Calculation 5 2 2 3 3 8" xfId="22010"/>
    <cellStyle name="Calculation 5 2 2 3 4" xfId="22011"/>
    <cellStyle name="Calculation 5 2 2 3 4 2" xfId="22012"/>
    <cellStyle name="Calculation 5 2 2 3 4 3" xfId="22013"/>
    <cellStyle name="Calculation 5 2 2 3 4 4" xfId="22014"/>
    <cellStyle name="Calculation 5 2 2 3 4 5" xfId="22015"/>
    <cellStyle name="Calculation 5 2 2 3 4 6" xfId="22016"/>
    <cellStyle name="Calculation 5 2 2 3 4 7" xfId="22017"/>
    <cellStyle name="Calculation 5 2 2 3 4 8" xfId="22018"/>
    <cellStyle name="Calculation 5 2 2 3 4 9" xfId="22019"/>
    <cellStyle name="Calculation 5 2 2 3 5" xfId="22020"/>
    <cellStyle name="Calculation 5 2 2 3 6" xfId="22021"/>
    <cellStyle name="Calculation 5 2 2 3 7" xfId="22022"/>
    <cellStyle name="Calculation 5 2 2 3 8" xfId="22023"/>
    <cellStyle name="Calculation 5 2 2 3 9" xfId="22024"/>
    <cellStyle name="Calculation 5 2 2 4" xfId="22025"/>
    <cellStyle name="Calculation 5 2 2 4 10" xfId="22026"/>
    <cellStyle name="Calculation 5 2 2 4 11" xfId="22027"/>
    <cellStyle name="Calculation 5 2 2 4 12" xfId="22028"/>
    <cellStyle name="Calculation 5 2 2 4 13" xfId="22029"/>
    <cellStyle name="Calculation 5 2 2 4 2" xfId="22030"/>
    <cellStyle name="Calculation 5 2 2 4 2 10" xfId="22031"/>
    <cellStyle name="Calculation 5 2 2 4 2 2" xfId="22032"/>
    <cellStyle name="Calculation 5 2 2 4 2 2 2" xfId="22033"/>
    <cellStyle name="Calculation 5 2 2 4 2 2 3" xfId="22034"/>
    <cellStyle name="Calculation 5 2 2 4 2 2 4" xfId="22035"/>
    <cellStyle name="Calculation 5 2 2 4 2 2 5" xfId="22036"/>
    <cellStyle name="Calculation 5 2 2 4 2 2 6" xfId="22037"/>
    <cellStyle name="Calculation 5 2 2 4 2 2 7" xfId="22038"/>
    <cellStyle name="Calculation 5 2 2 4 2 2 8" xfId="22039"/>
    <cellStyle name="Calculation 5 2 2 4 2 2 9" xfId="22040"/>
    <cellStyle name="Calculation 5 2 2 4 2 3" xfId="22041"/>
    <cellStyle name="Calculation 5 2 2 4 2 4" xfId="22042"/>
    <cellStyle name="Calculation 5 2 2 4 2 5" xfId="22043"/>
    <cellStyle name="Calculation 5 2 2 4 2 6" xfId="22044"/>
    <cellStyle name="Calculation 5 2 2 4 2 7" xfId="22045"/>
    <cellStyle name="Calculation 5 2 2 4 2 8" xfId="22046"/>
    <cellStyle name="Calculation 5 2 2 4 2 9" xfId="22047"/>
    <cellStyle name="Calculation 5 2 2 4 3" xfId="22048"/>
    <cellStyle name="Calculation 5 2 2 4 3 2" xfId="22049"/>
    <cellStyle name="Calculation 5 2 2 4 3 3" xfId="22050"/>
    <cellStyle name="Calculation 5 2 2 4 3 4" xfId="22051"/>
    <cellStyle name="Calculation 5 2 2 4 3 5" xfId="22052"/>
    <cellStyle name="Calculation 5 2 2 4 3 6" xfId="22053"/>
    <cellStyle name="Calculation 5 2 2 4 3 7" xfId="22054"/>
    <cellStyle name="Calculation 5 2 2 4 3 8" xfId="22055"/>
    <cellStyle name="Calculation 5 2 2 4 4" xfId="22056"/>
    <cellStyle name="Calculation 5 2 2 4 4 2" xfId="22057"/>
    <cellStyle name="Calculation 5 2 2 4 4 3" xfId="22058"/>
    <cellStyle name="Calculation 5 2 2 4 4 4" xfId="22059"/>
    <cellStyle name="Calculation 5 2 2 4 4 5" xfId="22060"/>
    <cellStyle name="Calculation 5 2 2 4 4 6" xfId="22061"/>
    <cellStyle name="Calculation 5 2 2 4 4 7" xfId="22062"/>
    <cellStyle name="Calculation 5 2 2 4 4 8" xfId="22063"/>
    <cellStyle name="Calculation 5 2 2 4 4 9" xfId="22064"/>
    <cellStyle name="Calculation 5 2 2 4 5" xfId="22065"/>
    <cellStyle name="Calculation 5 2 2 4 6" xfId="22066"/>
    <cellStyle name="Calculation 5 2 2 4 7" xfId="22067"/>
    <cellStyle name="Calculation 5 2 2 4 8" xfId="22068"/>
    <cellStyle name="Calculation 5 2 2 4 9" xfId="22069"/>
    <cellStyle name="Calculation 5 2 2 5" xfId="22070"/>
    <cellStyle name="Calculation 5 2 2 5 10" xfId="22071"/>
    <cellStyle name="Calculation 5 2 2 5 11" xfId="22072"/>
    <cellStyle name="Calculation 5 2 2 5 12" xfId="22073"/>
    <cellStyle name="Calculation 5 2 2 5 13" xfId="22074"/>
    <cellStyle name="Calculation 5 2 2 5 2" xfId="22075"/>
    <cellStyle name="Calculation 5 2 2 5 2 10" xfId="22076"/>
    <cellStyle name="Calculation 5 2 2 5 2 2" xfId="22077"/>
    <cellStyle name="Calculation 5 2 2 5 2 2 2" xfId="22078"/>
    <cellStyle name="Calculation 5 2 2 5 2 2 3" xfId="22079"/>
    <cellStyle name="Calculation 5 2 2 5 2 2 4" xfId="22080"/>
    <cellStyle name="Calculation 5 2 2 5 2 2 5" xfId="22081"/>
    <cellStyle name="Calculation 5 2 2 5 2 2 6" xfId="22082"/>
    <cellStyle name="Calculation 5 2 2 5 2 2 7" xfId="22083"/>
    <cellStyle name="Calculation 5 2 2 5 2 2 8" xfId="22084"/>
    <cellStyle name="Calculation 5 2 2 5 2 2 9" xfId="22085"/>
    <cellStyle name="Calculation 5 2 2 5 2 3" xfId="22086"/>
    <cellStyle name="Calculation 5 2 2 5 2 4" xfId="22087"/>
    <cellStyle name="Calculation 5 2 2 5 2 5" xfId="22088"/>
    <cellStyle name="Calculation 5 2 2 5 2 6" xfId="22089"/>
    <cellStyle name="Calculation 5 2 2 5 2 7" xfId="22090"/>
    <cellStyle name="Calculation 5 2 2 5 2 8" xfId="22091"/>
    <cellStyle name="Calculation 5 2 2 5 2 9" xfId="22092"/>
    <cellStyle name="Calculation 5 2 2 5 3" xfId="22093"/>
    <cellStyle name="Calculation 5 2 2 5 3 2" xfId="22094"/>
    <cellStyle name="Calculation 5 2 2 5 3 3" xfId="22095"/>
    <cellStyle name="Calculation 5 2 2 5 3 4" xfId="22096"/>
    <cellStyle name="Calculation 5 2 2 5 3 5" xfId="22097"/>
    <cellStyle name="Calculation 5 2 2 5 3 6" xfId="22098"/>
    <cellStyle name="Calculation 5 2 2 5 3 7" xfId="22099"/>
    <cellStyle name="Calculation 5 2 2 5 3 8" xfId="22100"/>
    <cellStyle name="Calculation 5 2 2 5 4" xfId="22101"/>
    <cellStyle name="Calculation 5 2 2 5 4 2" xfId="22102"/>
    <cellStyle name="Calculation 5 2 2 5 4 3" xfId="22103"/>
    <cellStyle name="Calculation 5 2 2 5 4 4" xfId="22104"/>
    <cellStyle name="Calculation 5 2 2 5 4 5" xfId="22105"/>
    <cellStyle name="Calculation 5 2 2 5 4 6" xfId="22106"/>
    <cellStyle name="Calculation 5 2 2 5 4 7" xfId="22107"/>
    <cellStyle name="Calculation 5 2 2 5 4 8" xfId="22108"/>
    <cellStyle name="Calculation 5 2 2 5 4 9" xfId="22109"/>
    <cellStyle name="Calculation 5 2 2 5 5" xfId="22110"/>
    <cellStyle name="Calculation 5 2 2 5 6" xfId="22111"/>
    <cellStyle name="Calculation 5 2 2 5 7" xfId="22112"/>
    <cellStyle name="Calculation 5 2 2 5 8" xfId="22113"/>
    <cellStyle name="Calculation 5 2 2 5 9" xfId="22114"/>
    <cellStyle name="Calculation 5 2 2 6" xfId="22115"/>
    <cellStyle name="Calculation 5 2 2 6 10" xfId="22116"/>
    <cellStyle name="Calculation 5 2 2 6 2" xfId="22117"/>
    <cellStyle name="Calculation 5 2 2 6 2 2" xfId="22118"/>
    <cellStyle name="Calculation 5 2 2 6 2 3" xfId="22119"/>
    <cellStyle name="Calculation 5 2 2 6 2 4" xfId="22120"/>
    <cellStyle name="Calculation 5 2 2 6 2 5" xfId="22121"/>
    <cellStyle name="Calculation 5 2 2 6 2 6" xfId="22122"/>
    <cellStyle name="Calculation 5 2 2 6 2 7" xfId="22123"/>
    <cellStyle name="Calculation 5 2 2 6 2 8" xfId="22124"/>
    <cellStyle name="Calculation 5 2 2 6 2 9" xfId="22125"/>
    <cellStyle name="Calculation 5 2 2 6 3" xfId="22126"/>
    <cellStyle name="Calculation 5 2 2 6 4" xfId="22127"/>
    <cellStyle name="Calculation 5 2 2 6 5" xfId="22128"/>
    <cellStyle name="Calculation 5 2 2 6 6" xfId="22129"/>
    <cellStyle name="Calculation 5 2 2 6 7" xfId="22130"/>
    <cellStyle name="Calculation 5 2 2 6 8" xfId="22131"/>
    <cellStyle name="Calculation 5 2 2 6 9" xfId="22132"/>
    <cellStyle name="Calculation 5 2 2 7" xfId="22133"/>
    <cellStyle name="Calculation 5 2 2 7 2" xfId="22134"/>
    <cellStyle name="Calculation 5 2 2 7 3" xfId="22135"/>
    <cellStyle name="Calculation 5 2 2 7 4" xfId="22136"/>
    <cellStyle name="Calculation 5 2 2 7 5" xfId="22137"/>
    <cellStyle name="Calculation 5 2 2 7 6" xfId="22138"/>
    <cellStyle name="Calculation 5 2 2 7 7" xfId="22139"/>
    <cellStyle name="Calculation 5 2 2 7 8" xfId="22140"/>
    <cellStyle name="Calculation 5 2 2 8" xfId="22141"/>
    <cellStyle name="Calculation 5 2 2 8 2" xfId="22142"/>
    <cellStyle name="Calculation 5 2 2 8 3" xfId="22143"/>
    <cellStyle name="Calculation 5 2 2 8 4" xfId="22144"/>
    <cellStyle name="Calculation 5 2 2 8 5" xfId="22145"/>
    <cellStyle name="Calculation 5 2 2 8 6" xfId="22146"/>
    <cellStyle name="Calculation 5 2 2 8 7" xfId="22147"/>
    <cellStyle name="Calculation 5 2 2 8 8" xfId="22148"/>
    <cellStyle name="Calculation 5 2 2 8 9" xfId="22149"/>
    <cellStyle name="Calculation 5 2 2 9" xfId="22150"/>
    <cellStyle name="Calculation 5 2 3" xfId="22151"/>
    <cellStyle name="Calculation 5 2 3 10" xfId="22152"/>
    <cellStyle name="Calculation 5 2 3 11" xfId="22153"/>
    <cellStyle name="Calculation 5 2 3 12" xfId="22154"/>
    <cellStyle name="Calculation 5 2 3 13" xfId="22155"/>
    <cellStyle name="Calculation 5 2 3 14" xfId="22156"/>
    <cellStyle name="Calculation 5 2 3 15" xfId="22157"/>
    <cellStyle name="Calculation 5 2 3 16" xfId="22158"/>
    <cellStyle name="Calculation 5 2 3 17" xfId="22159"/>
    <cellStyle name="Calculation 5 2 3 2" xfId="22160"/>
    <cellStyle name="Calculation 5 2 3 2 10" xfId="22161"/>
    <cellStyle name="Calculation 5 2 3 2 11" xfId="22162"/>
    <cellStyle name="Calculation 5 2 3 2 12" xfId="22163"/>
    <cellStyle name="Calculation 5 2 3 2 13" xfId="22164"/>
    <cellStyle name="Calculation 5 2 3 2 2" xfId="22165"/>
    <cellStyle name="Calculation 5 2 3 2 2 10" xfId="22166"/>
    <cellStyle name="Calculation 5 2 3 2 2 2" xfId="22167"/>
    <cellStyle name="Calculation 5 2 3 2 2 2 2" xfId="22168"/>
    <cellStyle name="Calculation 5 2 3 2 2 2 3" xfId="22169"/>
    <cellStyle name="Calculation 5 2 3 2 2 2 4" xfId="22170"/>
    <cellStyle name="Calculation 5 2 3 2 2 2 5" xfId="22171"/>
    <cellStyle name="Calculation 5 2 3 2 2 2 6" xfId="22172"/>
    <cellStyle name="Calculation 5 2 3 2 2 2 7" xfId="22173"/>
    <cellStyle name="Calculation 5 2 3 2 2 2 8" xfId="22174"/>
    <cellStyle name="Calculation 5 2 3 2 2 2 9" xfId="22175"/>
    <cellStyle name="Calculation 5 2 3 2 2 3" xfId="22176"/>
    <cellStyle name="Calculation 5 2 3 2 2 4" xfId="22177"/>
    <cellStyle name="Calculation 5 2 3 2 2 5" xfId="22178"/>
    <cellStyle name="Calculation 5 2 3 2 2 6" xfId="22179"/>
    <cellStyle name="Calculation 5 2 3 2 2 7" xfId="22180"/>
    <cellStyle name="Calculation 5 2 3 2 2 8" xfId="22181"/>
    <cellStyle name="Calculation 5 2 3 2 2 9" xfId="22182"/>
    <cellStyle name="Calculation 5 2 3 2 3" xfId="22183"/>
    <cellStyle name="Calculation 5 2 3 2 3 2" xfId="22184"/>
    <cellStyle name="Calculation 5 2 3 2 3 3" xfId="22185"/>
    <cellStyle name="Calculation 5 2 3 2 3 4" xfId="22186"/>
    <cellStyle name="Calculation 5 2 3 2 3 5" xfId="22187"/>
    <cellStyle name="Calculation 5 2 3 2 3 6" xfId="22188"/>
    <cellStyle name="Calculation 5 2 3 2 3 7" xfId="22189"/>
    <cellStyle name="Calculation 5 2 3 2 3 8" xfId="22190"/>
    <cellStyle name="Calculation 5 2 3 2 4" xfId="22191"/>
    <cellStyle name="Calculation 5 2 3 2 4 2" xfId="22192"/>
    <cellStyle name="Calculation 5 2 3 2 4 3" xfId="22193"/>
    <cellStyle name="Calculation 5 2 3 2 4 4" xfId="22194"/>
    <cellStyle name="Calculation 5 2 3 2 4 5" xfId="22195"/>
    <cellStyle name="Calculation 5 2 3 2 4 6" xfId="22196"/>
    <cellStyle name="Calculation 5 2 3 2 4 7" xfId="22197"/>
    <cellStyle name="Calculation 5 2 3 2 4 8" xfId="22198"/>
    <cellStyle name="Calculation 5 2 3 2 4 9" xfId="22199"/>
    <cellStyle name="Calculation 5 2 3 2 5" xfId="22200"/>
    <cellStyle name="Calculation 5 2 3 2 6" xfId="22201"/>
    <cellStyle name="Calculation 5 2 3 2 7" xfId="22202"/>
    <cellStyle name="Calculation 5 2 3 2 8" xfId="22203"/>
    <cellStyle name="Calculation 5 2 3 2 9" xfId="22204"/>
    <cellStyle name="Calculation 5 2 3 3" xfId="22205"/>
    <cellStyle name="Calculation 5 2 3 3 10" xfId="22206"/>
    <cellStyle name="Calculation 5 2 3 3 11" xfId="22207"/>
    <cellStyle name="Calculation 5 2 3 3 12" xfId="22208"/>
    <cellStyle name="Calculation 5 2 3 3 13" xfId="22209"/>
    <cellStyle name="Calculation 5 2 3 3 2" xfId="22210"/>
    <cellStyle name="Calculation 5 2 3 3 2 10" xfId="22211"/>
    <cellStyle name="Calculation 5 2 3 3 2 2" xfId="22212"/>
    <cellStyle name="Calculation 5 2 3 3 2 2 2" xfId="22213"/>
    <cellStyle name="Calculation 5 2 3 3 2 2 3" xfId="22214"/>
    <cellStyle name="Calculation 5 2 3 3 2 2 4" xfId="22215"/>
    <cellStyle name="Calculation 5 2 3 3 2 2 5" xfId="22216"/>
    <cellStyle name="Calculation 5 2 3 3 2 2 6" xfId="22217"/>
    <cellStyle name="Calculation 5 2 3 3 2 2 7" xfId="22218"/>
    <cellStyle name="Calculation 5 2 3 3 2 2 8" xfId="22219"/>
    <cellStyle name="Calculation 5 2 3 3 2 2 9" xfId="22220"/>
    <cellStyle name="Calculation 5 2 3 3 2 3" xfId="22221"/>
    <cellStyle name="Calculation 5 2 3 3 2 4" xfId="22222"/>
    <cellStyle name="Calculation 5 2 3 3 2 5" xfId="22223"/>
    <cellStyle name="Calculation 5 2 3 3 2 6" xfId="22224"/>
    <cellStyle name="Calculation 5 2 3 3 2 7" xfId="22225"/>
    <cellStyle name="Calculation 5 2 3 3 2 8" xfId="22226"/>
    <cellStyle name="Calculation 5 2 3 3 2 9" xfId="22227"/>
    <cellStyle name="Calculation 5 2 3 3 3" xfId="22228"/>
    <cellStyle name="Calculation 5 2 3 3 3 2" xfId="22229"/>
    <cellStyle name="Calculation 5 2 3 3 3 3" xfId="22230"/>
    <cellStyle name="Calculation 5 2 3 3 3 4" xfId="22231"/>
    <cellStyle name="Calculation 5 2 3 3 3 5" xfId="22232"/>
    <cellStyle name="Calculation 5 2 3 3 3 6" xfId="22233"/>
    <cellStyle name="Calculation 5 2 3 3 3 7" xfId="22234"/>
    <cellStyle name="Calculation 5 2 3 3 3 8" xfId="22235"/>
    <cellStyle name="Calculation 5 2 3 3 4" xfId="22236"/>
    <cellStyle name="Calculation 5 2 3 3 4 2" xfId="22237"/>
    <cellStyle name="Calculation 5 2 3 3 4 3" xfId="22238"/>
    <cellStyle name="Calculation 5 2 3 3 4 4" xfId="22239"/>
    <cellStyle name="Calculation 5 2 3 3 4 5" xfId="22240"/>
    <cellStyle name="Calculation 5 2 3 3 4 6" xfId="22241"/>
    <cellStyle name="Calculation 5 2 3 3 4 7" xfId="22242"/>
    <cellStyle name="Calculation 5 2 3 3 4 8" xfId="22243"/>
    <cellStyle name="Calculation 5 2 3 3 4 9" xfId="22244"/>
    <cellStyle name="Calculation 5 2 3 3 5" xfId="22245"/>
    <cellStyle name="Calculation 5 2 3 3 6" xfId="22246"/>
    <cellStyle name="Calculation 5 2 3 3 7" xfId="22247"/>
    <cellStyle name="Calculation 5 2 3 3 8" xfId="22248"/>
    <cellStyle name="Calculation 5 2 3 3 9" xfId="22249"/>
    <cellStyle name="Calculation 5 2 3 4" xfId="22250"/>
    <cellStyle name="Calculation 5 2 3 4 10" xfId="22251"/>
    <cellStyle name="Calculation 5 2 3 4 11" xfId="22252"/>
    <cellStyle name="Calculation 5 2 3 4 12" xfId="22253"/>
    <cellStyle name="Calculation 5 2 3 4 13" xfId="22254"/>
    <cellStyle name="Calculation 5 2 3 4 2" xfId="22255"/>
    <cellStyle name="Calculation 5 2 3 4 2 10" xfId="22256"/>
    <cellStyle name="Calculation 5 2 3 4 2 2" xfId="22257"/>
    <cellStyle name="Calculation 5 2 3 4 2 2 2" xfId="22258"/>
    <cellStyle name="Calculation 5 2 3 4 2 2 3" xfId="22259"/>
    <cellStyle name="Calculation 5 2 3 4 2 2 4" xfId="22260"/>
    <cellStyle name="Calculation 5 2 3 4 2 2 5" xfId="22261"/>
    <cellStyle name="Calculation 5 2 3 4 2 2 6" xfId="22262"/>
    <cellStyle name="Calculation 5 2 3 4 2 2 7" xfId="22263"/>
    <cellStyle name="Calculation 5 2 3 4 2 2 8" xfId="22264"/>
    <cellStyle name="Calculation 5 2 3 4 2 2 9" xfId="22265"/>
    <cellStyle name="Calculation 5 2 3 4 2 3" xfId="22266"/>
    <cellStyle name="Calculation 5 2 3 4 2 4" xfId="22267"/>
    <cellStyle name="Calculation 5 2 3 4 2 5" xfId="22268"/>
    <cellStyle name="Calculation 5 2 3 4 2 6" xfId="22269"/>
    <cellStyle name="Calculation 5 2 3 4 2 7" xfId="22270"/>
    <cellStyle name="Calculation 5 2 3 4 2 8" xfId="22271"/>
    <cellStyle name="Calculation 5 2 3 4 2 9" xfId="22272"/>
    <cellStyle name="Calculation 5 2 3 4 3" xfId="22273"/>
    <cellStyle name="Calculation 5 2 3 4 3 2" xfId="22274"/>
    <cellStyle name="Calculation 5 2 3 4 3 3" xfId="22275"/>
    <cellStyle name="Calculation 5 2 3 4 3 4" xfId="22276"/>
    <cellStyle name="Calculation 5 2 3 4 3 5" xfId="22277"/>
    <cellStyle name="Calculation 5 2 3 4 3 6" xfId="22278"/>
    <cellStyle name="Calculation 5 2 3 4 3 7" xfId="22279"/>
    <cellStyle name="Calculation 5 2 3 4 3 8" xfId="22280"/>
    <cellStyle name="Calculation 5 2 3 4 4" xfId="22281"/>
    <cellStyle name="Calculation 5 2 3 4 4 2" xfId="22282"/>
    <cellStyle name="Calculation 5 2 3 4 4 3" xfId="22283"/>
    <cellStyle name="Calculation 5 2 3 4 4 4" xfId="22284"/>
    <cellStyle name="Calculation 5 2 3 4 4 5" xfId="22285"/>
    <cellStyle name="Calculation 5 2 3 4 4 6" xfId="22286"/>
    <cellStyle name="Calculation 5 2 3 4 4 7" xfId="22287"/>
    <cellStyle name="Calculation 5 2 3 4 4 8" xfId="22288"/>
    <cellStyle name="Calculation 5 2 3 4 4 9" xfId="22289"/>
    <cellStyle name="Calculation 5 2 3 4 5" xfId="22290"/>
    <cellStyle name="Calculation 5 2 3 4 6" xfId="22291"/>
    <cellStyle name="Calculation 5 2 3 4 7" xfId="22292"/>
    <cellStyle name="Calculation 5 2 3 4 8" xfId="22293"/>
    <cellStyle name="Calculation 5 2 3 4 9" xfId="22294"/>
    <cellStyle name="Calculation 5 2 3 5" xfId="22295"/>
    <cellStyle name="Calculation 5 2 3 5 10" xfId="22296"/>
    <cellStyle name="Calculation 5 2 3 5 2" xfId="22297"/>
    <cellStyle name="Calculation 5 2 3 5 2 2" xfId="22298"/>
    <cellStyle name="Calculation 5 2 3 5 2 3" xfId="22299"/>
    <cellStyle name="Calculation 5 2 3 5 2 4" xfId="22300"/>
    <cellStyle name="Calculation 5 2 3 5 2 5" xfId="22301"/>
    <cellStyle name="Calculation 5 2 3 5 2 6" xfId="22302"/>
    <cellStyle name="Calculation 5 2 3 5 2 7" xfId="22303"/>
    <cellStyle name="Calculation 5 2 3 5 2 8" xfId="22304"/>
    <cellStyle name="Calculation 5 2 3 5 2 9" xfId="22305"/>
    <cellStyle name="Calculation 5 2 3 5 3" xfId="22306"/>
    <cellStyle name="Calculation 5 2 3 5 4" xfId="22307"/>
    <cellStyle name="Calculation 5 2 3 5 5" xfId="22308"/>
    <cellStyle name="Calculation 5 2 3 5 6" xfId="22309"/>
    <cellStyle name="Calculation 5 2 3 5 7" xfId="22310"/>
    <cellStyle name="Calculation 5 2 3 5 8" xfId="22311"/>
    <cellStyle name="Calculation 5 2 3 5 9" xfId="22312"/>
    <cellStyle name="Calculation 5 2 3 6" xfId="22313"/>
    <cellStyle name="Calculation 5 2 3 6 2" xfId="22314"/>
    <cellStyle name="Calculation 5 2 3 6 3" xfId="22315"/>
    <cellStyle name="Calculation 5 2 3 6 4" xfId="22316"/>
    <cellStyle name="Calculation 5 2 3 6 5" xfId="22317"/>
    <cellStyle name="Calculation 5 2 3 6 6" xfId="22318"/>
    <cellStyle name="Calculation 5 2 3 6 7" xfId="22319"/>
    <cellStyle name="Calculation 5 2 3 6 8" xfId="22320"/>
    <cellStyle name="Calculation 5 2 3 7" xfId="22321"/>
    <cellStyle name="Calculation 5 2 3 7 2" xfId="22322"/>
    <cellStyle name="Calculation 5 2 3 7 3" xfId="22323"/>
    <cellStyle name="Calculation 5 2 3 7 4" xfId="22324"/>
    <cellStyle name="Calculation 5 2 3 7 5" xfId="22325"/>
    <cellStyle name="Calculation 5 2 3 7 6" xfId="22326"/>
    <cellStyle name="Calculation 5 2 3 7 7" xfId="22327"/>
    <cellStyle name="Calculation 5 2 3 7 8" xfId="22328"/>
    <cellStyle name="Calculation 5 2 3 7 9" xfId="22329"/>
    <cellStyle name="Calculation 5 2 3 8" xfId="22330"/>
    <cellStyle name="Calculation 5 2 3 9" xfId="22331"/>
    <cellStyle name="Calculation 5 2 4" xfId="22332"/>
    <cellStyle name="Calculation 5 2 4 10" xfId="22333"/>
    <cellStyle name="Calculation 5 2 4 11" xfId="22334"/>
    <cellStyle name="Calculation 5 2 4 12" xfId="22335"/>
    <cellStyle name="Calculation 5 2 4 13" xfId="22336"/>
    <cellStyle name="Calculation 5 2 4 2" xfId="22337"/>
    <cellStyle name="Calculation 5 2 4 2 10" xfId="22338"/>
    <cellStyle name="Calculation 5 2 4 2 2" xfId="22339"/>
    <cellStyle name="Calculation 5 2 4 2 2 2" xfId="22340"/>
    <cellStyle name="Calculation 5 2 4 2 2 3" xfId="22341"/>
    <cellStyle name="Calculation 5 2 4 2 2 4" xfId="22342"/>
    <cellStyle name="Calculation 5 2 4 2 2 5" xfId="22343"/>
    <cellStyle name="Calculation 5 2 4 2 2 6" xfId="22344"/>
    <cellStyle name="Calculation 5 2 4 2 2 7" xfId="22345"/>
    <cellStyle name="Calculation 5 2 4 2 2 8" xfId="22346"/>
    <cellStyle name="Calculation 5 2 4 2 2 9" xfId="22347"/>
    <cellStyle name="Calculation 5 2 4 2 3" xfId="22348"/>
    <cellStyle name="Calculation 5 2 4 2 4" xfId="22349"/>
    <cellStyle name="Calculation 5 2 4 2 5" xfId="22350"/>
    <cellStyle name="Calculation 5 2 4 2 6" xfId="22351"/>
    <cellStyle name="Calculation 5 2 4 2 7" xfId="22352"/>
    <cellStyle name="Calculation 5 2 4 2 8" xfId="22353"/>
    <cellStyle name="Calculation 5 2 4 2 9" xfId="22354"/>
    <cellStyle name="Calculation 5 2 4 3" xfId="22355"/>
    <cellStyle name="Calculation 5 2 4 3 2" xfId="22356"/>
    <cellStyle name="Calculation 5 2 4 3 3" xfId="22357"/>
    <cellStyle name="Calculation 5 2 4 3 4" xfId="22358"/>
    <cellStyle name="Calculation 5 2 4 3 5" xfId="22359"/>
    <cellStyle name="Calculation 5 2 4 3 6" xfId="22360"/>
    <cellStyle name="Calculation 5 2 4 3 7" xfId="22361"/>
    <cellStyle name="Calculation 5 2 4 3 8" xfId="22362"/>
    <cellStyle name="Calculation 5 2 4 4" xfId="22363"/>
    <cellStyle name="Calculation 5 2 4 4 2" xfId="22364"/>
    <cellStyle name="Calculation 5 2 4 4 3" xfId="22365"/>
    <cellStyle name="Calculation 5 2 4 4 4" xfId="22366"/>
    <cellStyle name="Calculation 5 2 4 4 5" xfId="22367"/>
    <cellStyle name="Calculation 5 2 4 4 6" xfId="22368"/>
    <cellStyle name="Calculation 5 2 4 4 7" xfId="22369"/>
    <cellStyle name="Calculation 5 2 4 4 8" xfId="22370"/>
    <cellStyle name="Calculation 5 2 4 4 9" xfId="22371"/>
    <cellStyle name="Calculation 5 2 4 5" xfId="22372"/>
    <cellStyle name="Calculation 5 2 4 6" xfId="22373"/>
    <cellStyle name="Calculation 5 2 4 7" xfId="22374"/>
    <cellStyle name="Calculation 5 2 4 8" xfId="22375"/>
    <cellStyle name="Calculation 5 2 4 9" xfId="22376"/>
    <cellStyle name="Calculation 5 2 5" xfId="22377"/>
    <cellStyle name="Calculation 5 2 5 2" xfId="22378"/>
    <cellStyle name="Calculation 5 2 5 3" xfId="22379"/>
    <cellStyle name="Calculation 5 2 5 4" xfId="22380"/>
    <cellStyle name="Calculation 5 2 5 5" xfId="22381"/>
    <cellStyle name="Calculation 5 2 5 6" xfId="22382"/>
    <cellStyle name="Calculation 5 2 5 7" xfId="22383"/>
    <cellStyle name="Calculation 5 2 5 8" xfId="22384"/>
    <cellStyle name="Calculation 5 2 5 9" xfId="22385"/>
    <cellStyle name="Calculation 5 2 6" xfId="22386"/>
    <cellStyle name="Calculation 5 2 7" xfId="22387"/>
    <cellStyle name="Calculation 5 2 8" xfId="22388"/>
    <cellStyle name="Calculation 5 2 9" xfId="22389"/>
    <cellStyle name="Calculation 5 3" xfId="22390"/>
    <cellStyle name="Calculation 5 3 10" xfId="22391"/>
    <cellStyle name="Calculation 5 3 11" xfId="22392"/>
    <cellStyle name="Calculation 5 3 12" xfId="22393"/>
    <cellStyle name="Calculation 5 3 13" xfId="22394"/>
    <cellStyle name="Calculation 5 3 14" xfId="22395"/>
    <cellStyle name="Calculation 5 3 15" xfId="22396"/>
    <cellStyle name="Calculation 5 3 16" xfId="22397"/>
    <cellStyle name="Calculation 5 3 17" xfId="22398"/>
    <cellStyle name="Calculation 5 3 18" xfId="22399"/>
    <cellStyle name="Calculation 5 3 19" xfId="22400"/>
    <cellStyle name="Calculation 5 3 2" xfId="22401"/>
    <cellStyle name="Calculation 5 3 2 10" xfId="22402"/>
    <cellStyle name="Calculation 5 3 2 11" xfId="22403"/>
    <cellStyle name="Calculation 5 3 2 12" xfId="22404"/>
    <cellStyle name="Calculation 5 3 2 13" xfId="22405"/>
    <cellStyle name="Calculation 5 3 2 2" xfId="22406"/>
    <cellStyle name="Calculation 5 3 2 2 10" xfId="22407"/>
    <cellStyle name="Calculation 5 3 2 2 2" xfId="22408"/>
    <cellStyle name="Calculation 5 3 2 2 2 2" xfId="22409"/>
    <cellStyle name="Calculation 5 3 2 2 2 3" xfId="22410"/>
    <cellStyle name="Calculation 5 3 2 2 2 4" xfId="22411"/>
    <cellStyle name="Calculation 5 3 2 2 2 5" xfId="22412"/>
    <cellStyle name="Calculation 5 3 2 2 2 6" xfId="22413"/>
    <cellStyle name="Calculation 5 3 2 2 2 7" xfId="22414"/>
    <cellStyle name="Calculation 5 3 2 2 2 8" xfId="22415"/>
    <cellStyle name="Calculation 5 3 2 2 2 9" xfId="22416"/>
    <cellStyle name="Calculation 5 3 2 2 3" xfId="22417"/>
    <cellStyle name="Calculation 5 3 2 2 4" xfId="22418"/>
    <cellStyle name="Calculation 5 3 2 2 5" xfId="22419"/>
    <cellStyle name="Calculation 5 3 2 2 6" xfId="22420"/>
    <cellStyle name="Calculation 5 3 2 2 7" xfId="22421"/>
    <cellStyle name="Calculation 5 3 2 2 8" xfId="22422"/>
    <cellStyle name="Calculation 5 3 2 2 9" xfId="22423"/>
    <cellStyle name="Calculation 5 3 2 3" xfId="22424"/>
    <cellStyle name="Calculation 5 3 2 3 2" xfId="22425"/>
    <cellStyle name="Calculation 5 3 2 3 3" xfId="22426"/>
    <cellStyle name="Calculation 5 3 2 3 4" xfId="22427"/>
    <cellStyle name="Calculation 5 3 2 3 5" xfId="22428"/>
    <cellStyle name="Calculation 5 3 2 3 6" xfId="22429"/>
    <cellStyle name="Calculation 5 3 2 3 7" xfId="22430"/>
    <cellStyle name="Calculation 5 3 2 3 8" xfId="22431"/>
    <cellStyle name="Calculation 5 3 2 4" xfId="22432"/>
    <cellStyle name="Calculation 5 3 2 4 2" xfId="22433"/>
    <cellStyle name="Calculation 5 3 2 4 3" xfId="22434"/>
    <cellStyle name="Calculation 5 3 2 4 4" xfId="22435"/>
    <cellStyle name="Calculation 5 3 2 4 5" xfId="22436"/>
    <cellStyle name="Calculation 5 3 2 4 6" xfId="22437"/>
    <cellStyle name="Calculation 5 3 2 4 7" xfId="22438"/>
    <cellStyle name="Calculation 5 3 2 4 8" xfId="22439"/>
    <cellStyle name="Calculation 5 3 2 4 9" xfId="22440"/>
    <cellStyle name="Calculation 5 3 2 5" xfId="22441"/>
    <cellStyle name="Calculation 5 3 2 6" xfId="22442"/>
    <cellStyle name="Calculation 5 3 2 7" xfId="22443"/>
    <cellStyle name="Calculation 5 3 2 8" xfId="22444"/>
    <cellStyle name="Calculation 5 3 2 9" xfId="22445"/>
    <cellStyle name="Calculation 5 3 3" xfId="22446"/>
    <cellStyle name="Calculation 5 3 3 10" xfId="22447"/>
    <cellStyle name="Calculation 5 3 3 11" xfId="22448"/>
    <cellStyle name="Calculation 5 3 3 12" xfId="22449"/>
    <cellStyle name="Calculation 5 3 3 13" xfId="22450"/>
    <cellStyle name="Calculation 5 3 3 2" xfId="22451"/>
    <cellStyle name="Calculation 5 3 3 2 10" xfId="22452"/>
    <cellStyle name="Calculation 5 3 3 2 2" xfId="22453"/>
    <cellStyle name="Calculation 5 3 3 2 2 2" xfId="22454"/>
    <cellStyle name="Calculation 5 3 3 2 2 3" xfId="22455"/>
    <cellStyle name="Calculation 5 3 3 2 2 4" xfId="22456"/>
    <cellStyle name="Calculation 5 3 3 2 2 5" xfId="22457"/>
    <cellStyle name="Calculation 5 3 3 2 2 6" xfId="22458"/>
    <cellStyle name="Calculation 5 3 3 2 2 7" xfId="22459"/>
    <cellStyle name="Calculation 5 3 3 2 2 8" xfId="22460"/>
    <cellStyle name="Calculation 5 3 3 2 2 9" xfId="22461"/>
    <cellStyle name="Calculation 5 3 3 2 3" xfId="22462"/>
    <cellStyle name="Calculation 5 3 3 2 4" xfId="22463"/>
    <cellStyle name="Calculation 5 3 3 2 5" xfId="22464"/>
    <cellStyle name="Calculation 5 3 3 2 6" xfId="22465"/>
    <cellStyle name="Calculation 5 3 3 2 7" xfId="22466"/>
    <cellStyle name="Calculation 5 3 3 2 8" xfId="22467"/>
    <cellStyle name="Calculation 5 3 3 2 9" xfId="22468"/>
    <cellStyle name="Calculation 5 3 3 3" xfId="22469"/>
    <cellStyle name="Calculation 5 3 3 3 2" xfId="22470"/>
    <cellStyle name="Calculation 5 3 3 3 3" xfId="22471"/>
    <cellStyle name="Calculation 5 3 3 3 4" xfId="22472"/>
    <cellStyle name="Calculation 5 3 3 3 5" xfId="22473"/>
    <cellStyle name="Calculation 5 3 3 3 6" xfId="22474"/>
    <cellStyle name="Calculation 5 3 3 3 7" xfId="22475"/>
    <cellStyle name="Calculation 5 3 3 3 8" xfId="22476"/>
    <cellStyle name="Calculation 5 3 3 4" xfId="22477"/>
    <cellStyle name="Calculation 5 3 3 4 2" xfId="22478"/>
    <cellStyle name="Calculation 5 3 3 4 3" xfId="22479"/>
    <cellStyle name="Calculation 5 3 3 4 4" xfId="22480"/>
    <cellStyle name="Calculation 5 3 3 4 5" xfId="22481"/>
    <cellStyle name="Calculation 5 3 3 4 6" xfId="22482"/>
    <cellStyle name="Calculation 5 3 3 4 7" xfId="22483"/>
    <cellStyle name="Calculation 5 3 3 4 8" xfId="22484"/>
    <cellStyle name="Calculation 5 3 3 4 9" xfId="22485"/>
    <cellStyle name="Calculation 5 3 3 5" xfId="22486"/>
    <cellStyle name="Calculation 5 3 3 6" xfId="22487"/>
    <cellStyle name="Calculation 5 3 3 7" xfId="22488"/>
    <cellStyle name="Calculation 5 3 3 8" xfId="22489"/>
    <cellStyle name="Calculation 5 3 3 9" xfId="22490"/>
    <cellStyle name="Calculation 5 3 4" xfId="22491"/>
    <cellStyle name="Calculation 5 3 4 10" xfId="22492"/>
    <cellStyle name="Calculation 5 3 4 11" xfId="22493"/>
    <cellStyle name="Calculation 5 3 4 12" xfId="22494"/>
    <cellStyle name="Calculation 5 3 4 13" xfId="22495"/>
    <cellStyle name="Calculation 5 3 4 2" xfId="22496"/>
    <cellStyle name="Calculation 5 3 4 2 10" xfId="22497"/>
    <cellStyle name="Calculation 5 3 4 2 2" xfId="22498"/>
    <cellStyle name="Calculation 5 3 4 2 2 2" xfId="22499"/>
    <cellStyle name="Calculation 5 3 4 2 2 3" xfId="22500"/>
    <cellStyle name="Calculation 5 3 4 2 2 4" xfId="22501"/>
    <cellStyle name="Calculation 5 3 4 2 2 5" xfId="22502"/>
    <cellStyle name="Calculation 5 3 4 2 2 6" xfId="22503"/>
    <cellStyle name="Calculation 5 3 4 2 2 7" xfId="22504"/>
    <cellStyle name="Calculation 5 3 4 2 2 8" xfId="22505"/>
    <cellStyle name="Calculation 5 3 4 2 2 9" xfId="22506"/>
    <cellStyle name="Calculation 5 3 4 2 3" xfId="22507"/>
    <cellStyle name="Calculation 5 3 4 2 4" xfId="22508"/>
    <cellStyle name="Calculation 5 3 4 2 5" xfId="22509"/>
    <cellStyle name="Calculation 5 3 4 2 6" xfId="22510"/>
    <cellStyle name="Calculation 5 3 4 2 7" xfId="22511"/>
    <cellStyle name="Calculation 5 3 4 2 8" xfId="22512"/>
    <cellStyle name="Calculation 5 3 4 2 9" xfId="22513"/>
    <cellStyle name="Calculation 5 3 4 3" xfId="22514"/>
    <cellStyle name="Calculation 5 3 4 3 2" xfId="22515"/>
    <cellStyle name="Calculation 5 3 4 3 3" xfId="22516"/>
    <cellStyle name="Calculation 5 3 4 3 4" xfId="22517"/>
    <cellStyle name="Calculation 5 3 4 3 5" xfId="22518"/>
    <cellStyle name="Calculation 5 3 4 3 6" xfId="22519"/>
    <cellStyle name="Calculation 5 3 4 3 7" xfId="22520"/>
    <cellStyle name="Calculation 5 3 4 3 8" xfId="22521"/>
    <cellStyle name="Calculation 5 3 4 4" xfId="22522"/>
    <cellStyle name="Calculation 5 3 4 4 2" xfId="22523"/>
    <cellStyle name="Calculation 5 3 4 4 3" xfId="22524"/>
    <cellStyle name="Calculation 5 3 4 4 4" xfId="22525"/>
    <cellStyle name="Calculation 5 3 4 4 5" xfId="22526"/>
    <cellStyle name="Calculation 5 3 4 4 6" xfId="22527"/>
    <cellStyle name="Calculation 5 3 4 4 7" xfId="22528"/>
    <cellStyle name="Calculation 5 3 4 4 8" xfId="22529"/>
    <cellStyle name="Calculation 5 3 4 4 9" xfId="22530"/>
    <cellStyle name="Calculation 5 3 4 5" xfId="22531"/>
    <cellStyle name="Calculation 5 3 4 6" xfId="22532"/>
    <cellStyle name="Calculation 5 3 4 7" xfId="22533"/>
    <cellStyle name="Calculation 5 3 4 8" xfId="22534"/>
    <cellStyle name="Calculation 5 3 4 9" xfId="22535"/>
    <cellStyle name="Calculation 5 3 5" xfId="22536"/>
    <cellStyle name="Calculation 5 3 5 10" xfId="22537"/>
    <cellStyle name="Calculation 5 3 5 11" xfId="22538"/>
    <cellStyle name="Calculation 5 3 5 12" xfId="22539"/>
    <cellStyle name="Calculation 5 3 5 13" xfId="22540"/>
    <cellStyle name="Calculation 5 3 5 2" xfId="22541"/>
    <cellStyle name="Calculation 5 3 5 2 10" xfId="22542"/>
    <cellStyle name="Calculation 5 3 5 2 2" xfId="22543"/>
    <cellStyle name="Calculation 5 3 5 2 2 2" xfId="22544"/>
    <cellStyle name="Calculation 5 3 5 2 2 3" xfId="22545"/>
    <cellStyle name="Calculation 5 3 5 2 2 4" xfId="22546"/>
    <cellStyle name="Calculation 5 3 5 2 2 5" xfId="22547"/>
    <cellStyle name="Calculation 5 3 5 2 2 6" xfId="22548"/>
    <cellStyle name="Calculation 5 3 5 2 2 7" xfId="22549"/>
    <cellStyle name="Calculation 5 3 5 2 2 8" xfId="22550"/>
    <cellStyle name="Calculation 5 3 5 2 2 9" xfId="22551"/>
    <cellStyle name="Calculation 5 3 5 2 3" xfId="22552"/>
    <cellStyle name="Calculation 5 3 5 2 4" xfId="22553"/>
    <cellStyle name="Calculation 5 3 5 2 5" xfId="22554"/>
    <cellStyle name="Calculation 5 3 5 2 6" xfId="22555"/>
    <cellStyle name="Calculation 5 3 5 2 7" xfId="22556"/>
    <cellStyle name="Calculation 5 3 5 2 8" xfId="22557"/>
    <cellStyle name="Calculation 5 3 5 2 9" xfId="22558"/>
    <cellStyle name="Calculation 5 3 5 3" xfId="22559"/>
    <cellStyle name="Calculation 5 3 5 3 2" xfId="22560"/>
    <cellStyle name="Calculation 5 3 5 3 3" xfId="22561"/>
    <cellStyle name="Calculation 5 3 5 3 4" xfId="22562"/>
    <cellStyle name="Calculation 5 3 5 3 5" xfId="22563"/>
    <cellStyle name="Calculation 5 3 5 3 6" xfId="22564"/>
    <cellStyle name="Calculation 5 3 5 3 7" xfId="22565"/>
    <cellStyle name="Calculation 5 3 5 3 8" xfId="22566"/>
    <cellStyle name="Calculation 5 3 5 4" xfId="22567"/>
    <cellStyle name="Calculation 5 3 5 4 2" xfId="22568"/>
    <cellStyle name="Calculation 5 3 5 4 3" xfId="22569"/>
    <cellStyle name="Calculation 5 3 5 4 4" xfId="22570"/>
    <cellStyle name="Calculation 5 3 5 4 5" xfId="22571"/>
    <cellStyle name="Calculation 5 3 5 4 6" xfId="22572"/>
    <cellStyle name="Calculation 5 3 5 4 7" xfId="22573"/>
    <cellStyle name="Calculation 5 3 5 4 8" xfId="22574"/>
    <cellStyle name="Calculation 5 3 5 4 9" xfId="22575"/>
    <cellStyle name="Calculation 5 3 5 5" xfId="22576"/>
    <cellStyle name="Calculation 5 3 5 6" xfId="22577"/>
    <cellStyle name="Calculation 5 3 5 7" xfId="22578"/>
    <cellStyle name="Calculation 5 3 5 8" xfId="22579"/>
    <cellStyle name="Calculation 5 3 5 9" xfId="22580"/>
    <cellStyle name="Calculation 5 3 6" xfId="22581"/>
    <cellStyle name="Calculation 5 3 6 10" xfId="22582"/>
    <cellStyle name="Calculation 5 3 6 2" xfId="22583"/>
    <cellStyle name="Calculation 5 3 6 2 2" xfId="22584"/>
    <cellStyle name="Calculation 5 3 6 2 3" xfId="22585"/>
    <cellStyle name="Calculation 5 3 6 2 4" xfId="22586"/>
    <cellStyle name="Calculation 5 3 6 2 5" xfId="22587"/>
    <cellStyle name="Calculation 5 3 6 2 6" xfId="22588"/>
    <cellStyle name="Calculation 5 3 6 2 7" xfId="22589"/>
    <cellStyle name="Calculation 5 3 6 2 8" xfId="22590"/>
    <cellStyle name="Calculation 5 3 6 2 9" xfId="22591"/>
    <cellStyle name="Calculation 5 3 6 3" xfId="22592"/>
    <cellStyle name="Calculation 5 3 6 4" xfId="22593"/>
    <cellStyle name="Calculation 5 3 6 5" xfId="22594"/>
    <cellStyle name="Calculation 5 3 6 6" xfId="22595"/>
    <cellStyle name="Calculation 5 3 6 7" xfId="22596"/>
    <cellStyle name="Calculation 5 3 6 8" xfId="22597"/>
    <cellStyle name="Calculation 5 3 6 9" xfId="22598"/>
    <cellStyle name="Calculation 5 3 7" xfId="22599"/>
    <cellStyle name="Calculation 5 3 7 2" xfId="22600"/>
    <cellStyle name="Calculation 5 3 7 3" xfId="22601"/>
    <cellStyle name="Calculation 5 3 7 4" xfId="22602"/>
    <cellStyle name="Calculation 5 3 7 5" xfId="22603"/>
    <cellStyle name="Calculation 5 3 7 6" xfId="22604"/>
    <cellStyle name="Calculation 5 3 7 7" xfId="22605"/>
    <cellStyle name="Calculation 5 3 7 8" xfId="22606"/>
    <cellStyle name="Calculation 5 3 8" xfId="22607"/>
    <cellStyle name="Calculation 5 3 8 2" xfId="22608"/>
    <cellStyle name="Calculation 5 3 8 3" xfId="22609"/>
    <cellStyle name="Calculation 5 3 8 4" xfId="22610"/>
    <cellStyle name="Calculation 5 3 8 5" xfId="22611"/>
    <cellStyle name="Calculation 5 3 8 6" xfId="22612"/>
    <cellStyle name="Calculation 5 3 8 7" xfId="22613"/>
    <cellStyle name="Calculation 5 3 8 8" xfId="22614"/>
    <cellStyle name="Calculation 5 3 8 9" xfId="22615"/>
    <cellStyle name="Calculation 5 3 9" xfId="22616"/>
    <cellStyle name="Calculation 5 4" xfId="22617"/>
    <cellStyle name="Calculation 5 4 10" xfId="22618"/>
    <cellStyle name="Calculation 5 4 11" xfId="22619"/>
    <cellStyle name="Calculation 5 4 12" xfId="22620"/>
    <cellStyle name="Calculation 5 4 13" xfId="22621"/>
    <cellStyle name="Calculation 5 4 14" xfId="22622"/>
    <cellStyle name="Calculation 5 4 15" xfId="22623"/>
    <cellStyle name="Calculation 5 4 16" xfId="22624"/>
    <cellStyle name="Calculation 5 4 17" xfId="22625"/>
    <cellStyle name="Calculation 5 4 18" xfId="22626"/>
    <cellStyle name="Calculation 5 4 2" xfId="22627"/>
    <cellStyle name="Calculation 5 4 2 10" xfId="22628"/>
    <cellStyle name="Calculation 5 4 2 11" xfId="22629"/>
    <cellStyle name="Calculation 5 4 2 12" xfId="22630"/>
    <cellStyle name="Calculation 5 4 2 13" xfId="22631"/>
    <cellStyle name="Calculation 5 4 2 2" xfId="22632"/>
    <cellStyle name="Calculation 5 4 2 2 10" xfId="22633"/>
    <cellStyle name="Calculation 5 4 2 2 2" xfId="22634"/>
    <cellStyle name="Calculation 5 4 2 2 2 2" xfId="22635"/>
    <cellStyle name="Calculation 5 4 2 2 2 3" xfId="22636"/>
    <cellStyle name="Calculation 5 4 2 2 2 4" xfId="22637"/>
    <cellStyle name="Calculation 5 4 2 2 2 5" xfId="22638"/>
    <cellStyle name="Calculation 5 4 2 2 2 6" xfId="22639"/>
    <cellStyle name="Calculation 5 4 2 2 2 7" xfId="22640"/>
    <cellStyle name="Calculation 5 4 2 2 2 8" xfId="22641"/>
    <cellStyle name="Calculation 5 4 2 2 2 9" xfId="22642"/>
    <cellStyle name="Calculation 5 4 2 2 3" xfId="22643"/>
    <cellStyle name="Calculation 5 4 2 2 4" xfId="22644"/>
    <cellStyle name="Calculation 5 4 2 2 5" xfId="22645"/>
    <cellStyle name="Calculation 5 4 2 2 6" xfId="22646"/>
    <cellStyle name="Calculation 5 4 2 2 7" xfId="22647"/>
    <cellStyle name="Calculation 5 4 2 2 8" xfId="22648"/>
    <cellStyle name="Calculation 5 4 2 2 9" xfId="22649"/>
    <cellStyle name="Calculation 5 4 2 3" xfId="22650"/>
    <cellStyle name="Calculation 5 4 2 3 2" xfId="22651"/>
    <cellStyle name="Calculation 5 4 2 3 3" xfId="22652"/>
    <cellStyle name="Calculation 5 4 2 3 4" xfId="22653"/>
    <cellStyle name="Calculation 5 4 2 3 5" xfId="22654"/>
    <cellStyle name="Calculation 5 4 2 3 6" xfId="22655"/>
    <cellStyle name="Calculation 5 4 2 3 7" xfId="22656"/>
    <cellStyle name="Calculation 5 4 2 3 8" xfId="22657"/>
    <cellStyle name="Calculation 5 4 2 4" xfId="22658"/>
    <cellStyle name="Calculation 5 4 2 4 2" xfId="22659"/>
    <cellStyle name="Calculation 5 4 2 4 3" xfId="22660"/>
    <cellStyle name="Calculation 5 4 2 4 4" xfId="22661"/>
    <cellStyle name="Calculation 5 4 2 4 5" xfId="22662"/>
    <cellStyle name="Calculation 5 4 2 4 6" xfId="22663"/>
    <cellStyle name="Calculation 5 4 2 4 7" xfId="22664"/>
    <cellStyle name="Calculation 5 4 2 4 8" xfId="22665"/>
    <cellStyle name="Calculation 5 4 2 4 9" xfId="22666"/>
    <cellStyle name="Calculation 5 4 2 5" xfId="22667"/>
    <cellStyle name="Calculation 5 4 2 6" xfId="22668"/>
    <cellStyle name="Calculation 5 4 2 7" xfId="22669"/>
    <cellStyle name="Calculation 5 4 2 8" xfId="22670"/>
    <cellStyle name="Calculation 5 4 2 9" xfId="22671"/>
    <cellStyle name="Calculation 5 4 3" xfId="22672"/>
    <cellStyle name="Calculation 5 4 3 10" xfId="22673"/>
    <cellStyle name="Calculation 5 4 3 11" xfId="22674"/>
    <cellStyle name="Calculation 5 4 3 12" xfId="22675"/>
    <cellStyle name="Calculation 5 4 3 13" xfId="22676"/>
    <cellStyle name="Calculation 5 4 3 2" xfId="22677"/>
    <cellStyle name="Calculation 5 4 3 2 10" xfId="22678"/>
    <cellStyle name="Calculation 5 4 3 2 2" xfId="22679"/>
    <cellStyle name="Calculation 5 4 3 2 2 2" xfId="22680"/>
    <cellStyle name="Calculation 5 4 3 2 2 3" xfId="22681"/>
    <cellStyle name="Calculation 5 4 3 2 2 4" xfId="22682"/>
    <cellStyle name="Calculation 5 4 3 2 2 5" xfId="22683"/>
    <cellStyle name="Calculation 5 4 3 2 2 6" xfId="22684"/>
    <cellStyle name="Calculation 5 4 3 2 2 7" xfId="22685"/>
    <cellStyle name="Calculation 5 4 3 2 2 8" xfId="22686"/>
    <cellStyle name="Calculation 5 4 3 2 2 9" xfId="22687"/>
    <cellStyle name="Calculation 5 4 3 2 3" xfId="22688"/>
    <cellStyle name="Calculation 5 4 3 2 4" xfId="22689"/>
    <cellStyle name="Calculation 5 4 3 2 5" xfId="22690"/>
    <cellStyle name="Calculation 5 4 3 2 6" xfId="22691"/>
    <cellStyle name="Calculation 5 4 3 2 7" xfId="22692"/>
    <cellStyle name="Calculation 5 4 3 2 8" xfId="22693"/>
    <cellStyle name="Calculation 5 4 3 2 9" xfId="22694"/>
    <cellStyle name="Calculation 5 4 3 3" xfId="22695"/>
    <cellStyle name="Calculation 5 4 3 3 2" xfId="22696"/>
    <cellStyle name="Calculation 5 4 3 3 3" xfId="22697"/>
    <cellStyle name="Calculation 5 4 3 3 4" xfId="22698"/>
    <cellStyle name="Calculation 5 4 3 3 5" xfId="22699"/>
    <cellStyle name="Calculation 5 4 3 3 6" xfId="22700"/>
    <cellStyle name="Calculation 5 4 3 3 7" xfId="22701"/>
    <cellStyle name="Calculation 5 4 3 3 8" xfId="22702"/>
    <cellStyle name="Calculation 5 4 3 4" xfId="22703"/>
    <cellStyle name="Calculation 5 4 3 4 2" xfId="22704"/>
    <cellStyle name="Calculation 5 4 3 4 3" xfId="22705"/>
    <cellStyle name="Calculation 5 4 3 4 4" xfId="22706"/>
    <cellStyle name="Calculation 5 4 3 4 5" xfId="22707"/>
    <cellStyle name="Calculation 5 4 3 4 6" xfId="22708"/>
    <cellStyle name="Calculation 5 4 3 4 7" xfId="22709"/>
    <cellStyle name="Calculation 5 4 3 4 8" xfId="22710"/>
    <cellStyle name="Calculation 5 4 3 4 9" xfId="22711"/>
    <cellStyle name="Calculation 5 4 3 5" xfId="22712"/>
    <cellStyle name="Calculation 5 4 3 6" xfId="22713"/>
    <cellStyle name="Calculation 5 4 3 7" xfId="22714"/>
    <cellStyle name="Calculation 5 4 3 8" xfId="22715"/>
    <cellStyle name="Calculation 5 4 3 9" xfId="22716"/>
    <cellStyle name="Calculation 5 4 4" xfId="22717"/>
    <cellStyle name="Calculation 5 4 4 10" xfId="22718"/>
    <cellStyle name="Calculation 5 4 4 11" xfId="22719"/>
    <cellStyle name="Calculation 5 4 4 12" xfId="22720"/>
    <cellStyle name="Calculation 5 4 4 13" xfId="22721"/>
    <cellStyle name="Calculation 5 4 4 2" xfId="22722"/>
    <cellStyle name="Calculation 5 4 4 2 10" xfId="22723"/>
    <cellStyle name="Calculation 5 4 4 2 2" xfId="22724"/>
    <cellStyle name="Calculation 5 4 4 2 2 2" xfId="22725"/>
    <cellStyle name="Calculation 5 4 4 2 2 3" xfId="22726"/>
    <cellStyle name="Calculation 5 4 4 2 2 4" xfId="22727"/>
    <cellStyle name="Calculation 5 4 4 2 2 5" xfId="22728"/>
    <cellStyle name="Calculation 5 4 4 2 2 6" xfId="22729"/>
    <cellStyle name="Calculation 5 4 4 2 2 7" xfId="22730"/>
    <cellStyle name="Calculation 5 4 4 2 2 8" xfId="22731"/>
    <cellStyle name="Calculation 5 4 4 2 2 9" xfId="22732"/>
    <cellStyle name="Calculation 5 4 4 2 3" xfId="22733"/>
    <cellStyle name="Calculation 5 4 4 2 4" xfId="22734"/>
    <cellStyle name="Calculation 5 4 4 2 5" xfId="22735"/>
    <cellStyle name="Calculation 5 4 4 2 6" xfId="22736"/>
    <cellStyle name="Calculation 5 4 4 2 7" xfId="22737"/>
    <cellStyle name="Calculation 5 4 4 2 8" xfId="22738"/>
    <cellStyle name="Calculation 5 4 4 2 9" xfId="22739"/>
    <cellStyle name="Calculation 5 4 4 3" xfId="22740"/>
    <cellStyle name="Calculation 5 4 4 3 2" xfId="22741"/>
    <cellStyle name="Calculation 5 4 4 3 3" xfId="22742"/>
    <cellStyle name="Calculation 5 4 4 3 4" xfId="22743"/>
    <cellStyle name="Calculation 5 4 4 3 5" xfId="22744"/>
    <cellStyle name="Calculation 5 4 4 3 6" xfId="22745"/>
    <cellStyle name="Calculation 5 4 4 3 7" xfId="22746"/>
    <cellStyle name="Calculation 5 4 4 3 8" xfId="22747"/>
    <cellStyle name="Calculation 5 4 4 4" xfId="22748"/>
    <cellStyle name="Calculation 5 4 4 4 2" xfId="22749"/>
    <cellStyle name="Calculation 5 4 4 4 3" xfId="22750"/>
    <cellStyle name="Calculation 5 4 4 4 4" xfId="22751"/>
    <cellStyle name="Calculation 5 4 4 4 5" xfId="22752"/>
    <cellStyle name="Calculation 5 4 4 4 6" xfId="22753"/>
    <cellStyle name="Calculation 5 4 4 4 7" xfId="22754"/>
    <cellStyle name="Calculation 5 4 4 4 8" xfId="22755"/>
    <cellStyle name="Calculation 5 4 4 4 9" xfId="22756"/>
    <cellStyle name="Calculation 5 4 4 5" xfId="22757"/>
    <cellStyle name="Calculation 5 4 4 6" xfId="22758"/>
    <cellStyle name="Calculation 5 4 4 7" xfId="22759"/>
    <cellStyle name="Calculation 5 4 4 8" xfId="22760"/>
    <cellStyle name="Calculation 5 4 4 9" xfId="22761"/>
    <cellStyle name="Calculation 5 4 5" xfId="22762"/>
    <cellStyle name="Calculation 5 4 5 10" xfId="22763"/>
    <cellStyle name="Calculation 5 4 5 11" xfId="22764"/>
    <cellStyle name="Calculation 5 4 5 12" xfId="22765"/>
    <cellStyle name="Calculation 5 4 5 13" xfId="22766"/>
    <cellStyle name="Calculation 5 4 5 2" xfId="22767"/>
    <cellStyle name="Calculation 5 4 5 2 10" xfId="22768"/>
    <cellStyle name="Calculation 5 4 5 2 2" xfId="22769"/>
    <cellStyle name="Calculation 5 4 5 2 2 2" xfId="22770"/>
    <cellStyle name="Calculation 5 4 5 2 2 3" xfId="22771"/>
    <cellStyle name="Calculation 5 4 5 2 2 4" xfId="22772"/>
    <cellStyle name="Calculation 5 4 5 2 2 5" xfId="22773"/>
    <cellStyle name="Calculation 5 4 5 2 2 6" xfId="22774"/>
    <cellStyle name="Calculation 5 4 5 2 2 7" xfId="22775"/>
    <cellStyle name="Calculation 5 4 5 2 2 8" xfId="22776"/>
    <cellStyle name="Calculation 5 4 5 2 2 9" xfId="22777"/>
    <cellStyle name="Calculation 5 4 5 2 3" xfId="22778"/>
    <cellStyle name="Calculation 5 4 5 2 4" xfId="22779"/>
    <cellStyle name="Calculation 5 4 5 2 5" xfId="22780"/>
    <cellStyle name="Calculation 5 4 5 2 6" xfId="22781"/>
    <cellStyle name="Calculation 5 4 5 2 7" xfId="22782"/>
    <cellStyle name="Calculation 5 4 5 2 8" xfId="22783"/>
    <cellStyle name="Calculation 5 4 5 2 9" xfId="22784"/>
    <cellStyle name="Calculation 5 4 5 3" xfId="22785"/>
    <cellStyle name="Calculation 5 4 5 3 2" xfId="22786"/>
    <cellStyle name="Calculation 5 4 5 3 3" xfId="22787"/>
    <cellStyle name="Calculation 5 4 5 3 4" xfId="22788"/>
    <cellStyle name="Calculation 5 4 5 3 5" xfId="22789"/>
    <cellStyle name="Calculation 5 4 5 3 6" xfId="22790"/>
    <cellStyle name="Calculation 5 4 5 3 7" xfId="22791"/>
    <cellStyle name="Calculation 5 4 5 3 8" xfId="22792"/>
    <cellStyle name="Calculation 5 4 5 4" xfId="22793"/>
    <cellStyle name="Calculation 5 4 5 4 2" xfId="22794"/>
    <cellStyle name="Calculation 5 4 5 4 3" xfId="22795"/>
    <cellStyle name="Calculation 5 4 5 4 4" xfId="22796"/>
    <cellStyle name="Calculation 5 4 5 4 5" xfId="22797"/>
    <cellStyle name="Calculation 5 4 5 4 6" xfId="22798"/>
    <cellStyle name="Calculation 5 4 5 4 7" xfId="22799"/>
    <cellStyle name="Calculation 5 4 5 4 8" xfId="22800"/>
    <cellStyle name="Calculation 5 4 5 4 9" xfId="22801"/>
    <cellStyle name="Calculation 5 4 5 5" xfId="22802"/>
    <cellStyle name="Calculation 5 4 5 6" xfId="22803"/>
    <cellStyle name="Calculation 5 4 5 7" xfId="22804"/>
    <cellStyle name="Calculation 5 4 5 8" xfId="22805"/>
    <cellStyle name="Calculation 5 4 5 9" xfId="22806"/>
    <cellStyle name="Calculation 5 4 6" xfId="22807"/>
    <cellStyle name="Calculation 5 4 6 10" xfId="22808"/>
    <cellStyle name="Calculation 5 4 6 2" xfId="22809"/>
    <cellStyle name="Calculation 5 4 6 2 2" xfId="22810"/>
    <cellStyle name="Calculation 5 4 6 2 3" xfId="22811"/>
    <cellStyle name="Calculation 5 4 6 2 4" xfId="22812"/>
    <cellStyle name="Calculation 5 4 6 2 5" xfId="22813"/>
    <cellStyle name="Calculation 5 4 6 2 6" xfId="22814"/>
    <cellStyle name="Calculation 5 4 6 2 7" xfId="22815"/>
    <cellStyle name="Calculation 5 4 6 2 8" xfId="22816"/>
    <cellStyle name="Calculation 5 4 6 2 9" xfId="22817"/>
    <cellStyle name="Calculation 5 4 6 3" xfId="22818"/>
    <cellStyle name="Calculation 5 4 6 4" xfId="22819"/>
    <cellStyle name="Calculation 5 4 6 5" xfId="22820"/>
    <cellStyle name="Calculation 5 4 6 6" xfId="22821"/>
    <cellStyle name="Calculation 5 4 6 7" xfId="22822"/>
    <cellStyle name="Calculation 5 4 6 8" xfId="22823"/>
    <cellStyle name="Calculation 5 4 6 9" xfId="22824"/>
    <cellStyle name="Calculation 5 4 7" xfId="22825"/>
    <cellStyle name="Calculation 5 4 7 2" xfId="22826"/>
    <cellStyle name="Calculation 5 4 7 3" xfId="22827"/>
    <cellStyle name="Calculation 5 4 7 4" xfId="22828"/>
    <cellStyle name="Calculation 5 4 7 5" xfId="22829"/>
    <cellStyle name="Calculation 5 4 7 6" xfId="22830"/>
    <cellStyle name="Calculation 5 4 7 7" xfId="22831"/>
    <cellStyle name="Calculation 5 4 7 8" xfId="22832"/>
    <cellStyle name="Calculation 5 4 8" xfId="22833"/>
    <cellStyle name="Calculation 5 4 8 2" xfId="22834"/>
    <cellStyle name="Calculation 5 4 8 3" xfId="22835"/>
    <cellStyle name="Calculation 5 4 8 4" xfId="22836"/>
    <cellStyle name="Calculation 5 4 8 5" xfId="22837"/>
    <cellStyle name="Calculation 5 4 8 6" xfId="22838"/>
    <cellStyle name="Calculation 5 4 8 7" xfId="22839"/>
    <cellStyle name="Calculation 5 4 8 8" xfId="22840"/>
    <cellStyle name="Calculation 5 4 8 9" xfId="22841"/>
    <cellStyle name="Calculation 5 4 9" xfId="22842"/>
    <cellStyle name="Calculation 5 5" xfId="22843"/>
    <cellStyle name="Calculation 5 5 10" xfId="22844"/>
    <cellStyle name="Calculation 5 5 11" xfId="22845"/>
    <cellStyle name="Calculation 5 5 12" xfId="22846"/>
    <cellStyle name="Calculation 5 5 13" xfId="22847"/>
    <cellStyle name="Calculation 5 5 2" xfId="22848"/>
    <cellStyle name="Calculation 5 5 2 10" xfId="22849"/>
    <cellStyle name="Calculation 5 5 2 2" xfId="22850"/>
    <cellStyle name="Calculation 5 5 2 2 2" xfId="22851"/>
    <cellStyle name="Calculation 5 5 2 2 3" xfId="22852"/>
    <cellStyle name="Calculation 5 5 2 2 4" xfId="22853"/>
    <cellStyle name="Calculation 5 5 2 2 5" xfId="22854"/>
    <cellStyle name="Calculation 5 5 2 2 6" xfId="22855"/>
    <cellStyle name="Calculation 5 5 2 2 7" xfId="22856"/>
    <cellStyle name="Calculation 5 5 2 2 8" xfId="22857"/>
    <cellStyle name="Calculation 5 5 2 2 9" xfId="22858"/>
    <cellStyle name="Calculation 5 5 2 3" xfId="22859"/>
    <cellStyle name="Calculation 5 5 2 4" xfId="22860"/>
    <cellStyle name="Calculation 5 5 2 5" xfId="22861"/>
    <cellStyle name="Calculation 5 5 2 6" xfId="22862"/>
    <cellStyle name="Calculation 5 5 2 7" xfId="22863"/>
    <cellStyle name="Calculation 5 5 2 8" xfId="22864"/>
    <cellStyle name="Calculation 5 5 2 9" xfId="22865"/>
    <cellStyle name="Calculation 5 5 3" xfId="22866"/>
    <cellStyle name="Calculation 5 5 3 2" xfId="22867"/>
    <cellStyle name="Calculation 5 5 3 3" xfId="22868"/>
    <cellStyle name="Calculation 5 5 3 4" xfId="22869"/>
    <cellStyle name="Calculation 5 5 3 5" xfId="22870"/>
    <cellStyle name="Calculation 5 5 3 6" xfId="22871"/>
    <cellStyle name="Calculation 5 5 3 7" xfId="22872"/>
    <cellStyle name="Calculation 5 5 3 8" xfId="22873"/>
    <cellStyle name="Calculation 5 5 4" xfId="22874"/>
    <cellStyle name="Calculation 5 5 4 2" xfId="22875"/>
    <cellStyle name="Calculation 5 5 4 3" xfId="22876"/>
    <cellStyle name="Calculation 5 5 4 4" xfId="22877"/>
    <cellStyle name="Calculation 5 5 4 5" xfId="22878"/>
    <cellStyle name="Calculation 5 5 4 6" xfId="22879"/>
    <cellStyle name="Calculation 5 5 4 7" xfId="22880"/>
    <cellStyle name="Calculation 5 5 4 8" xfId="22881"/>
    <cellStyle name="Calculation 5 5 4 9" xfId="22882"/>
    <cellStyle name="Calculation 5 5 5" xfId="22883"/>
    <cellStyle name="Calculation 5 5 6" xfId="22884"/>
    <cellStyle name="Calculation 5 5 7" xfId="22885"/>
    <cellStyle name="Calculation 5 5 8" xfId="22886"/>
    <cellStyle name="Calculation 5 5 9" xfId="22887"/>
    <cellStyle name="Calculation 5 6" xfId="22888"/>
    <cellStyle name="Calculation 5 6 10" xfId="22889"/>
    <cellStyle name="Calculation 5 6 11" xfId="22890"/>
    <cellStyle name="Calculation 5 6 12" xfId="22891"/>
    <cellStyle name="Calculation 5 6 13" xfId="22892"/>
    <cellStyle name="Calculation 5 6 2" xfId="22893"/>
    <cellStyle name="Calculation 5 6 2 10" xfId="22894"/>
    <cellStyle name="Calculation 5 6 2 2" xfId="22895"/>
    <cellStyle name="Calculation 5 6 2 2 2" xfId="22896"/>
    <cellStyle name="Calculation 5 6 2 2 3" xfId="22897"/>
    <cellStyle name="Calculation 5 6 2 2 4" xfId="22898"/>
    <cellStyle name="Calculation 5 6 2 2 5" xfId="22899"/>
    <cellStyle name="Calculation 5 6 2 2 6" xfId="22900"/>
    <cellStyle name="Calculation 5 6 2 2 7" xfId="22901"/>
    <cellStyle name="Calculation 5 6 2 2 8" xfId="22902"/>
    <cellStyle name="Calculation 5 6 2 2 9" xfId="22903"/>
    <cellStyle name="Calculation 5 6 2 3" xfId="22904"/>
    <cellStyle name="Calculation 5 6 2 4" xfId="22905"/>
    <cellStyle name="Calculation 5 6 2 5" xfId="22906"/>
    <cellStyle name="Calculation 5 6 2 6" xfId="22907"/>
    <cellStyle name="Calculation 5 6 2 7" xfId="22908"/>
    <cellStyle name="Calculation 5 6 2 8" xfId="22909"/>
    <cellStyle name="Calculation 5 6 2 9" xfId="22910"/>
    <cellStyle name="Calculation 5 6 3" xfId="22911"/>
    <cellStyle name="Calculation 5 6 3 2" xfId="22912"/>
    <cellStyle name="Calculation 5 6 3 3" xfId="22913"/>
    <cellStyle name="Calculation 5 6 3 4" xfId="22914"/>
    <cellStyle name="Calculation 5 6 3 5" xfId="22915"/>
    <cellStyle name="Calculation 5 6 3 6" xfId="22916"/>
    <cellStyle name="Calculation 5 6 3 7" xfId="22917"/>
    <cellStyle name="Calculation 5 6 3 8" xfId="22918"/>
    <cellStyle name="Calculation 5 6 4" xfId="22919"/>
    <cellStyle name="Calculation 5 6 4 2" xfId="22920"/>
    <cellStyle name="Calculation 5 6 4 3" xfId="22921"/>
    <cellStyle name="Calculation 5 6 4 4" xfId="22922"/>
    <cellStyle name="Calculation 5 6 4 5" xfId="22923"/>
    <cellStyle name="Calculation 5 6 4 6" xfId="22924"/>
    <cellStyle name="Calculation 5 6 4 7" xfId="22925"/>
    <cellStyle name="Calculation 5 6 4 8" xfId="22926"/>
    <cellStyle name="Calculation 5 6 4 9" xfId="22927"/>
    <cellStyle name="Calculation 5 6 5" xfId="22928"/>
    <cellStyle name="Calculation 5 6 6" xfId="22929"/>
    <cellStyle name="Calculation 5 6 7" xfId="22930"/>
    <cellStyle name="Calculation 5 6 8" xfId="22931"/>
    <cellStyle name="Calculation 5 6 9" xfId="22932"/>
    <cellStyle name="Calculation 5 7" xfId="22933"/>
    <cellStyle name="Calculation 5 7 2" xfId="22934"/>
    <cellStyle name="Calculation 5 7 3" xfId="22935"/>
    <cellStyle name="Calculation 5 7 4" xfId="22936"/>
    <cellStyle name="Calculation 5 7 5" xfId="22937"/>
    <cellStyle name="Calculation 5 7 6" xfId="22938"/>
    <cellStyle name="Calculation 5 7 7" xfId="22939"/>
    <cellStyle name="Calculation 5 7 8" xfId="22940"/>
    <cellStyle name="Calculation 5 7 9" xfId="22941"/>
    <cellStyle name="Calculation 5 8" xfId="22942"/>
    <cellStyle name="Calculation 5 9" xfId="22943"/>
    <cellStyle name="Calculation 6" xfId="22944"/>
    <cellStyle name="Case" xfId="1407"/>
    <cellStyle name="Cellule liée" xfId="1408"/>
    <cellStyle name="Check" xfId="1409"/>
    <cellStyle name="Check Cell 2" xfId="37"/>
    <cellStyle name="Check Cell 2 10" xfId="22945"/>
    <cellStyle name="Check Cell 2 11" xfId="22946"/>
    <cellStyle name="Check Cell 2 2" xfId="1410"/>
    <cellStyle name="Check Cell 2 2 2" xfId="22947"/>
    <cellStyle name="Check Cell 2 3" xfId="1411"/>
    <cellStyle name="Check Cell 2 3 2" xfId="22948"/>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eck Cell 4" xfId="22949"/>
    <cellStyle name="Check Cell 5" xfId="22950"/>
    <cellStyle name="Check Cell 6" xfId="22951"/>
    <cellStyle name="Chiffre" xfId="1419"/>
    <cellStyle name="Colhead_left" xfId="1420"/>
    <cellStyle name="ColHeading" xfId="1421"/>
    <cellStyle name="Column Title" xfId="1422"/>
    <cellStyle name="ColumnHeadings" xfId="1423"/>
    <cellStyle name="ColumnHeadings2" xfId="1424"/>
    <cellStyle name="ColumnHeadings2 2" xfId="9876"/>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 2" xfId="22952"/>
    <cellStyle name="Comma [00]" xfId="1434"/>
    <cellStyle name="Comma [1]" xfId="1435"/>
    <cellStyle name="Comma [2]" xfId="1436"/>
    <cellStyle name="Comma [3]" xfId="1437"/>
    <cellStyle name="Comma 0" xfId="1438"/>
    <cellStyle name="Comma 0*" xfId="1439"/>
    <cellStyle name="Comma 0_Merger Model_KN&amp;Fzio_v2.30 - Street" xfId="9800"/>
    <cellStyle name="Comma 10" xfId="1440"/>
    <cellStyle name="Comma 10 2" xfId="1441"/>
    <cellStyle name="Comma 10 2 2" xfId="22953"/>
    <cellStyle name="Comma 10 2 2 2" xfId="22954"/>
    <cellStyle name="Comma 10 2 2 2 2" xfId="22955"/>
    <cellStyle name="Comma 10 2 2 3" xfId="22956"/>
    <cellStyle name="Comma 10 2 2 3 2" xfId="22957"/>
    <cellStyle name="Comma 10 2 2 4" xfId="22958"/>
    <cellStyle name="Comma 10 2 3" xfId="22959"/>
    <cellStyle name="Comma 10 2 3 2" xfId="22960"/>
    <cellStyle name="Comma 10 2 4" xfId="22961"/>
    <cellStyle name="Comma 10 2 4 2" xfId="22962"/>
    <cellStyle name="Comma 10 2 5" xfId="22963"/>
    <cellStyle name="Comma 10 3" xfId="1442"/>
    <cellStyle name="Comma 10 3 2" xfId="22964"/>
    <cellStyle name="Comma 10 3 2 2" xfId="22965"/>
    <cellStyle name="Comma 10 3 3" xfId="22966"/>
    <cellStyle name="Comma 10 3 3 2" xfId="22967"/>
    <cellStyle name="Comma 10 3 4" xfId="22968"/>
    <cellStyle name="Comma 10 3 4 2" xfId="22969"/>
    <cellStyle name="Comma 10 3 4 3" xfId="22970"/>
    <cellStyle name="Comma 10 3 5" xfId="22971"/>
    <cellStyle name="Comma 10 4" xfId="1443"/>
    <cellStyle name="Comma 10 4 2" xfId="22972"/>
    <cellStyle name="Comma 10 4 2 2" xfId="22973"/>
    <cellStyle name="Comma 10 5" xfId="1444"/>
    <cellStyle name="Comma 10 5 2" xfId="22974"/>
    <cellStyle name="Comma 10 6" xfId="22975"/>
    <cellStyle name="Comma 10 6 2" xfId="22976"/>
    <cellStyle name="Comma 11" xfId="1445"/>
    <cellStyle name="Comma 11 2" xfId="22977"/>
    <cellStyle name="Comma 11 2 2" xfId="22978"/>
    <cellStyle name="Comma 11 2 2 2" xfId="22979"/>
    <cellStyle name="Comma 11 2 2 3" xfId="22980"/>
    <cellStyle name="Comma 11 2 3" xfId="22981"/>
    <cellStyle name="Comma 11 3" xfId="22982"/>
    <cellStyle name="Comma 11 3 2" xfId="22983"/>
    <cellStyle name="Comma 11 4" xfId="22984"/>
    <cellStyle name="Comma 12" xfId="1446"/>
    <cellStyle name="Comma 12 2" xfId="22985"/>
    <cellStyle name="Comma 12 2 2" xfId="22986"/>
    <cellStyle name="Comma 12 2 2 2" xfId="22987"/>
    <cellStyle name="Comma 12 2 2 3" xfId="22988"/>
    <cellStyle name="Comma 12 2 3" xfId="22989"/>
    <cellStyle name="Comma 12 3" xfId="22990"/>
    <cellStyle name="Comma 12 3 2" xfId="22991"/>
    <cellStyle name="Comma 13" xfId="132"/>
    <cellStyle name="Comma 13 2" xfId="22992"/>
    <cellStyle name="Comma 13 2 2" xfId="22993"/>
    <cellStyle name="Comma 13 2 2 2" xfId="22994"/>
    <cellStyle name="Comma 13 2 2 3" xfId="22995"/>
    <cellStyle name="Comma 13 2 3" xfId="22996"/>
    <cellStyle name="Comma 13 3" xfId="22997"/>
    <cellStyle name="Comma 14" xfId="6210"/>
    <cellStyle name="Comma 14 2" xfId="22998"/>
    <cellStyle name="Comma 14 2 2" xfId="22999"/>
    <cellStyle name="Comma 14 2 2 2" xfId="23000"/>
    <cellStyle name="Comma 14 2 2 3" xfId="23001"/>
    <cellStyle name="Comma 14 2 3" xfId="23002"/>
    <cellStyle name="Comma 14 3" xfId="23003"/>
    <cellStyle name="Comma 15" xfId="6262"/>
    <cellStyle name="Comma 15 2" xfId="23004"/>
    <cellStyle name="Comma 15 2 2" xfId="23005"/>
    <cellStyle name="Comma 15 2 2 2" xfId="23006"/>
    <cellStyle name="Comma 15 2 2 3" xfId="23007"/>
    <cellStyle name="Comma 15 2 3" xfId="23008"/>
    <cellStyle name="Comma 15 3" xfId="23009"/>
    <cellStyle name="Comma 15 3 2" xfId="23010"/>
    <cellStyle name="Comma 15 3 3" xfId="23011"/>
    <cellStyle name="Comma 15 4" xfId="23012"/>
    <cellStyle name="Comma 16" xfId="6264"/>
    <cellStyle name="Comma 16 2" xfId="23013"/>
    <cellStyle name="Comma 16 2 2" xfId="23014"/>
    <cellStyle name="Comma 16 3" xfId="23015"/>
    <cellStyle name="Comma 17" xfId="6263"/>
    <cellStyle name="Comma 17 2" xfId="23016"/>
    <cellStyle name="Comma 17 3" xfId="23017"/>
    <cellStyle name="Comma 17 4" xfId="23018"/>
    <cellStyle name="Comma 18" xfId="23019"/>
    <cellStyle name="Comma 18 2" xfId="23020"/>
    <cellStyle name="Comma 19" xfId="23021"/>
    <cellStyle name="Comma 19 2" xfId="23022"/>
    <cellStyle name="Comma 2" xfId="1"/>
    <cellStyle name="Comma 2 10" xfId="1447"/>
    <cellStyle name="Comma 2 10 2" xfId="23023"/>
    <cellStyle name="Comma 2 10 2 2" xfId="23024"/>
    <cellStyle name="Comma 2 11" xfId="1448"/>
    <cellStyle name="Comma 2 11 2" xfId="1449"/>
    <cellStyle name="Comma 2 11 2 2" xfId="1450"/>
    <cellStyle name="Comma 2 11 2 2 2" xfId="23025"/>
    <cellStyle name="Comma 2 11 2 3" xfId="23026"/>
    <cellStyle name="Comma 2 11 3" xfId="1451"/>
    <cellStyle name="Comma 2 11 3 2" xfId="23027"/>
    <cellStyle name="Comma 2 11 4" xfId="23028"/>
    <cellStyle name="Comma 2 11 5" xfId="23029"/>
    <cellStyle name="Comma 2 12" xfId="1452"/>
    <cellStyle name="Comma 2 12 2" xfId="1453"/>
    <cellStyle name="Comma 2 12 2 2" xfId="23030"/>
    <cellStyle name="Comma 2 12 3" xfId="23031"/>
    <cellStyle name="Comma 2 13" xfId="1454"/>
    <cellStyle name="Comma 2 13 2" xfId="23032"/>
    <cellStyle name="Comma 2 13 3" xfId="23033"/>
    <cellStyle name="Comma 2 14" xfId="1455"/>
    <cellStyle name="Comma 2 14 2" xfId="23034"/>
    <cellStyle name="Comma 2 14 3" xfId="23035"/>
    <cellStyle name="Comma 2 15" xfId="1456"/>
    <cellStyle name="Comma 2 15 2" xfId="23036"/>
    <cellStyle name="Comma 2 16" xfId="1457"/>
    <cellStyle name="Comma 2 16 2" xfId="23037"/>
    <cellStyle name="Comma 2 17" xfId="1458"/>
    <cellStyle name="Comma 2 17 2" xfId="23038"/>
    <cellStyle name="Comma 2 18" xfId="1459"/>
    <cellStyle name="Comma 2 18 2" xfId="23039"/>
    <cellStyle name="Comma 2 19" xfId="1460"/>
    <cellStyle name="Comma 2 2" xfId="2"/>
    <cellStyle name="Comma 2 2 10" xfId="1461"/>
    <cellStyle name="Comma 2 2 11" xfId="1462"/>
    <cellStyle name="Comma 2 2 12" xfId="9832"/>
    <cellStyle name="Comma 2 2 2" xfId="1463"/>
    <cellStyle name="Comma 2 2 2 2" xfId="1464"/>
    <cellStyle name="Comma 2 2 2 2 2" xfId="23040"/>
    <cellStyle name="Comma 2 2 2 2 2 2" xfId="23041"/>
    <cellStyle name="Comma 2 2 2 2 3" xfId="23042"/>
    <cellStyle name="Comma 2 2 2 3" xfId="23043"/>
    <cellStyle name="Comma 2 2 2 3 2" xfId="23044"/>
    <cellStyle name="Comma 2 2 2 4" xfId="23045"/>
    <cellStyle name="Comma 2 2 2 4 2" xfId="23046"/>
    <cellStyle name="Comma 2 2 2 4 3" xfId="23047"/>
    <cellStyle name="Comma 2 2 2 5" xfId="23048"/>
    <cellStyle name="Comma 2 2 3" xfId="1465"/>
    <cellStyle name="Comma 2 2 3 2" xfId="23049"/>
    <cellStyle name="Comma 2 2 3 2 2" xfId="23050"/>
    <cellStyle name="Comma 2 2 3 3" xfId="23051"/>
    <cellStyle name="Comma 2 2 3 4" xfId="23052"/>
    <cellStyle name="Comma 2 2 4" xfId="1466"/>
    <cellStyle name="Comma 2 2 4 2" xfId="23053"/>
    <cellStyle name="Comma 2 2 4 2 2" xfId="23054"/>
    <cellStyle name="Comma 2 2 4 3" xfId="23055"/>
    <cellStyle name="Comma 2 2 4 4" xfId="23056"/>
    <cellStyle name="Comma 2 2 5" xfId="1467"/>
    <cellStyle name="Comma 2 2 5 2" xfId="23057"/>
    <cellStyle name="Comma 2 2 5 2 2" xfId="23058"/>
    <cellStyle name="Comma 2 2 5 2 2 2" xfId="23059"/>
    <cellStyle name="Comma 2 2 5 3" xfId="23060"/>
    <cellStyle name="Comma 2 2 5 3 2" xfId="23061"/>
    <cellStyle name="Comma 2 2 5 4" xfId="23062"/>
    <cellStyle name="Comma 2 2 6" xfId="1468"/>
    <cellStyle name="Comma 2 2 6 2" xfId="23063"/>
    <cellStyle name="Comma 2 2 6 2 2" xfId="23064"/>
    <cellStyle name="Comma 2 2 6 3" xfId="23065"/>
    <cellStyle name="Comma 2 2 7" xfId="1469"/>
    <cellStyle name="Comma 2 2 7 2" xfId="23066"/>
    <cellStyle name="Comma 2 2 7 3" xfId="23067"/>
    <cellStyle name="Comma 2 2 8" xfId="1470"/>
    <cellStyle name="Comma 2 2 8 2" xfId="23068"/>
    <cellStyle name="Comma 2 2 9" xfId="1471"/>
    <cellStyle name="Comma 2 2 9 2" xfId="23069"/>
    <cellStyle name="Comma 2 20" xfId="23070"/>
    <cellStyle name="Comma 2 20 2" xfId="23071"/>
    <cellStyle name="Comma 2 20 3" xfId="23072"/>
    <cellStyle name="Comma 2 21" xfId="23073"/>
    <cellStyle name="Comma 2 3" xfId="39"/>
    <cellStyle name="Comma 2 3 2" xfId="1472"/>
    <cellStyle name="Comma 2 3 2 2" xfId="23074"/>
    <cellStyle name="Comma 2 3 2 2 2" xfId="23075"/>
    <cellStyle name="Comma 2 3 2 3" xfId="23076"/>
    <cellStyle name="Comma 2 3 2 3 2" xfId="23077"/>
    <cellStyle name="Comma 2 3 2 4" xfId="23078"/>
    <cellStyle name="Comma 2 3 2 4 2" xfId="23079"/>
    <cellStyle name="Comma 2 3 2 5" xfId="23080"/>
    <cellStyle name="Comma 2 3 3" xfId="1473"/>
    <cellStyle name="Comma 2 3 3 2" xfId="23081"/>
    <cellStyle name="Comma 2 3 3 2 2" xfId="23082"/>
    <cellStyle name="Comma 2 3 3 3" xfId="23083"/>
    <cellStyle name="Comma 2 3 3 4" xfId="23084"/>
    <cellStyle name="Comma 2 3 4" xfId="1474"/>
    <cellStyle name="Comma 2 3 4 2" xfId="23085"/>
    <cellStyle name="Comma 2 3 4 2 2" xfId="23086"/>
    <cellStyle name="Comma 2 3 5" xfId="1475"/>
    <cellStyle name="Comma 2 3 5 2" xfId="23087"/>
    <cellStyle name="Comma 2 3 5 2 2" xfId="23088"/>
    <cellStyle name="Comma 2 3 6" xfId="1476"/>
    <cellStyle name="Comma 2 3 6 2" xfId="23089"/>
    <cellStyle name="Comma 2 3 6 3" xfId="23090"/>
    <cellStyle name="Comma 2 3 7" xfId="1477"/>
    <cellStyle name="Comma 2 3 7 2" xfId="23091"/>
    <cellStyle name="Comma 2 3 8" xfId="1478"/>
    <cellStyle name="Comma 2 3 8 2" xfId="23092"/>
    <cellStyle name="Comma 2 3 9" xfId="9833"/>
    <cellStyle name="Comma 2 3 9 2" xfId="23093"/>
    <cellStyle name="Comma 2 4" xfId="1479"/>
    <cellStyle name="Comma 2 4 2" xfId="1480"/>
    <cellStyle name="Comma 2 4 2 2" xfId="23094"/>
    <cellStyle name="Comma 2 4 2 2 2" xfId="23095"/>
    <cellStyle name="Comma 2 4 2 2 2 2" xfId="23096"/>
    <cellStyle name="Comma 2 4 2 2 3" xfId="23097"/>
    <cellStyle name="Comma 2 4 2 3" xfId="23098"/>
    <cellStyle name="Comma 2 4 2 3 2" xfId="23099"/>
    <cellStyle name="Comma 2 4 2 3 2 2" xfId="23100"/>
    <cellStyle name="Comma 2 4 2 3 3" xfId="23101"/>
    <cellStyle name="Comma 2 4 2 4" xfId="23102"/>
    <cellStyle name="Comma 2 4 2 4 2" xfId="23103"/>
    <cellStyle name="Comma 2 4 2 4 3" xfId="23104"/>
    <cellStyle name="Comma 2 4 2 5" xfId="23105"/>
    <cellStyle name="Comma 2 4 2 6" xfId="23106"/>
    <cellStyle name="Comma 2 4 3" xfId="1481"/>
    <cellStyle name="Comma 2 4 3 2" xfId="23107"/>
    <cellStyle name="Comma 2 4 3 2 2" xfId="23108"/>
    <cellStyle name="Comma 2 4 3 3" xfId="23109"/>
    <cellStyle name="Comma 2 4 3 4" xfId="23110"/>
    <cellStyle name="Comma 2 4 4" xfId="23111"/>
    <cellStyle name="Comma 2 4 4 2" xfId="23112"/>
    <cellStyle name="Comma 2 4 4 2 2" xfId="23113"/>
    <cellStyle name="Comma 2 4 4 3" xfId="23114"/>
    <cellStyle name="Comma 2 4 5" xfId="23115"/>
    <cellStyle name="Comma 2 4 5 2" xfId="23116"/>
    <cellStyle name="Comma 2 4 5 2 2" xfId="23117"/>
    <cellStyle name="Comma 2 4 5 3" xfId="23118"/>
    <cellStyle name="Comma 2 4 6" xfId="23119"/>
    <cellStyle name="Comma 2 4 6 2" xfId="23120"/>
    <cellStyle name="Comma 2 4 6 3" xfId="23121"/>
    <cellStyle name="Comma 2 4 7" xfId="23122"/>
    <cellStyle name="Comma 2 4 7 2" xfId="23123"/>
    <cellStyle name="Comma 2 5" xfId="1482"/>
    <cellStyle name="Comma 2 5 2" xfId="1483"/>
    <cellStyle name="Comma 2 5 2 2" xfId="1484"/>
    <cellStyle name="Comma 2 5 2 2 2" xfId="1485"/>
    <cellStyle name="Comma 2 5 2 2 2 2" xfId="1486"/>
    <cellStyle name="Comma 2 5 2 2 2 2 2" xfId="23124"/>
    <cellStyle name="Comma 2 5 2 2 2 3" xfId="23125"/>
    <cellStyle name="Comma 2 5 2 2 3" xfId="1487"/>
    <cellStyle name="Comma 2 5 2 2 3 2" xfId="23126"/>
    <cellStyle name="Comma 2 5 2 2 4" xfId="23127"/>
    <cellStyle name="Comma 2 5 2 2 5" xfId="23128"/>
    <cellStyle name="Comma 2 5 2 3" xfId="1488"/>
    <cellStyle name="Comma 2 5 2 3 2" xfId="1489"/>
    <cellStyle name="Comma 2 5 2 3 2 2" xfId="23129"/>
    <cellStyle name="Comma 2 5 2 3 3" xfId="23130"/>
    <cellStyle name="Comma 2 5 2 4" xfId="1490"/>
    <cellStyle name="Comma 2 5 2 4 2" xfId="23131"/>
    <cellStyle name="Comma 2 5 2 5" xfId="23132"/>
    <cellStyle name="Comma 2 5 3" xfId="1491"/>
    <cellStyle name="Comma 2 5 3 2" xfId="1492"/>
    <cellStyle name="Comma 2 5 3 2 2" xfId="1493"/>
    <cellStyle name="Comma 2 5 3 2 2 2" xfId="1494"/>
    <cellStyle name="Comma 2 5 3 2 2 2 2" xfId="23133"/>
    <cellStyle name="Comma 2 5 3 2 2 3" xfId="23134"/>
    <cellStyle name="Comma 2 5 3 2 3" xfId="1495"/>
    <cellStyle name="Comma 2 5 3 2 3 2" xfId="23135"/>
    <cellStyle name="Comma 2 5 3 2 4" xfId="23136"/>
    <cellStyle name="Comma 2 5 3 3" xfId="1496"/>
    <cellStyle name="Comma 2 5 3 3 2" xfId="1497"/>
    <cellStyle name="Comma 2 5 3 3 2 2" xfId="23137"/>
    <cellStyle name="Comma 2 5 3 3 3" xfId="23138"/>
    <cellStyle name="Comma 2 5 3 4" xfId="1498"/>
    <cellStyle name="Comma 2 5 3 4 2" xfId="23139"/>
    <cellStyle name="Comma 2 5 3 5" xfId="23140"/>
    <cellStyle name="Comma 2 5 3 6" xfId="23141"/>
    <cellStyle name="Comma 2 5 4" xfId="1499"/>
    <cellStyle name="Comma 2 5 4 2" xfId="1500"/>
    <cellStyle name="Comma 2 5 4 2 2" xfId="1501"/>
    <cellStyle name="Comma 2 5 4 2 2 2" xfId="23142"/>
    <cellStyle name="Comma 2 5 4 2 3" xfId="23143"/>
    <cellStyle name="Comma 2 5 4 3" xfId="1502"/>
    <cellStyle name="Comma 2 5 4 3 2" xfId="23144"/>
    <cellStyle name="Comma 2 5 4 4" xfId="23145"/>
    <cellStyle name="Comma 2 5 4 5" xfId="23146"/>
    <cellStyle name="Comma 2 5 5" xfId="1503"/>
    <cellStyle name="Comma 2 5 5 2" xfId="1504"/>
    <cellStyle name="Comma 2 5 5 2 2" xfId="23147"/>
    <cellStyle name="Comma 2 5 5 3" xfId="23148"/>
    <cellStyle name="Comma 2 5 6" xfId="1505"/>
    <cellStyle name="Comma 2 5 6 2" xfId="23149"/>
    <cellStyle name="Comma 2 5 7" xfId="23150"/>
    <cellStyle name="Comma 2 5 7 2" xfId="23151"/>
    <cellStyle name="Comma 2 6" xfId="1506"/>
    <cellStyle name="Comma 2 6 2" xfId="1507"/>
    <cellStyle name="Comma 2 6 2 2" xfId="1508"/>
    <cellStyle name="Comma 2 6 2 2 2" xfId="1509"/>
    <cellStyle name="Comma 2 6 2 2 2 2" xfId="23152"/>
    <cellStyle name="Comma 2 6 2 2 3" xfId="23153"/>
    <cellStyle name="Comma 2 6 2 3" xfId="1510"/>
    <cellStyle name="Comma 2 6 2 3 2" xfId="23154"/>
    <cellStyle name="Comma 2 6 2 4" xfId="23155"/>
    <cellStyle name="Comma 2 6 2 4 2" xfId="23156"/>
    <cellStyle name="Comma 2 6 3" xfId="1511"/>
    <cellStyle name="Comma 2 6 3 2" xfId="1512"/>
    <cellStyle name="Comma 2 6 3 2 2" xfId="23157"/>
    <cellStyle name="Comma 2 6 3 3" xfId="23158"/>
    <cellStyle name="Comma 2 6 3 3 2" xfId="23159"/>
    <cellStyle name="Comma 2 6 4" xfId="1513"/>
    <cellStyle name="Comma 2 6 4 2" xfId="23160"/>
    <cellStyle name="Comma 2 6 4 3" xfId="23161"/>
    <cellStyle name="Comma 2 6 5" xfId="23162"/>
    <cellStyle name="Comma 2 6 5 2" xfId="23163"/>
    <cellStyle name="Comma 2 7" xfId="1514"/>
    <cellStyle name="Comma 2 7 2" xfId="1515"/>
    <cellStyle name="Comma 2 7 2 2" xfId="1516"/>
    <cellStyle name="Comma 2 7 2 2 2" xfId="1517"/>
    <cellStyle name="Comma 2 7 2 2 2 2" xfId="23164"/>
    <cellStyle name="Comma 2 7 2 2 3" xfId="23165"/>
    <cellStyle name="Comma 2 7 2 3" xfId="1518"/>
    <cellStyle name="Comma 2 7 2 3 2" xfId="23166"/>
    <cellStyle name="Comma 2 7 2 4" xfId="23167"/>
    <cellStyle name="Comma 2 7 3" xfId="1519"/>
    <cellStyle name="Comma 2 7 3 2" xfId="1520"/>
    <cellStyle name="Comma 2 7 3 2 2" xfId="23168"/>
    <cellStyle name="Comma 2 7 3 3" xfId="23169"/>
    <cellStyle name="Comma 2 7 3 4" xfId="23170"/>
    <cellStyle name="Comma 2 7 4" xfId="1521"/>
    <cellStyle name="Comma 2 7 4 2" xfId="23171"/>
    <cellStyle name="Comma 2 7 5" xfId="23172"/>
    <cellStyle name="Comma 2 7 5 2" xfId="23173"/>
    <cellStyle name="Comma 2 8" xfId="1522"/>
    <cellStyle name="Comma 2 8 2" xfId="23174"/>
    <cellStyle name="Comma 2 8 2 2" xfId="23175"/>
    <cellStyle name="Comma 2 8 2 3" xfId="23176"/>
    <cellStyle name="Comma 2 8 3" xfId="23177"/>
    <cellStyle name="Comma 2 8 4" xfId="23178"/>
    <cellStyle name="Comma 2 9" xfId="1523"/>
    <cellStyle name="Comma 2 9 2" xfId="1524"/>
    <cellStyle name="Comma 2 9 2 2" xfId="1525"/>
    <cellStyle name="Comma 2 9 2 2 2" xfId="23179"/>
    <cellStyle name="Comma 2 9 2 3" xfId="23180"/>
    <cellStyle name="Comma 2 9 2 4" xfId="23181"/>
    <cellStyle name="Comma 2 9 2 5" xfId="23182"/>
    <cellStyle name="Comma 2 9 3" xfId="1526"/>
    <cellStyle name="Comma 2 9 3 2" xfId="23183"/>
    <cellStyle name="Comma 2 9 4" xfId="23184"/>
    <cellStyle name="Comma 2 9 4 2" xfId="23185"/>
    <cellStyle name="Comma 2*" xfId="1527"/>
    <cellStyle name="Comma 2_CDM Budget  2013 - 2014 Revised Feb 20 2013SamRv2_Phasing May 16" xfId="23186"/>
    <cellStyle name="Comma 20" xfId="23187"/>
    <cellStyle name="Comma 20 2" xfId="23188"/>
    <cellStyle name="Comma 21" xfId="23189"/>
    <cellStyle name="Comma 21 2" xfId="23190"/>
    <cellStyle name="Comma 22" xfId="23191"/>
    <cellStyle name="Comma 22 2" xfId="23192"/>
    <cellStyle name="Comma 23" xfId="23193"/>
    <cellStyle name="Comma 23 2" xfId="23194"/>
    <cellStyle name="Comma 24" xfId="23195"/>
    <cellStyle name="Comma 24 2" xfId="23196"/>
    <cellStyle name="Comma 25" xfId="23197"/>
    <cellStyle name="Comma 25 2" xfId="23198"/>
    <cellStyle name="Comma 26" xfId="23199"/>
    <cellStyle name="Comma 26 2" xfId="23200"/>
    <cellStyle name="Comma 27" xfId="23201"/>
    <cellStyle name="Comma 27 2" xfId="23202"/>
    <cellStyle name="Comma 28" xfId="23203"/>
    <cellStyle name="Comma 28 2" xfId="23204"/>
    <cellStyle name="Comma 29" xfId="23205"/>
    <cellStyle name="Comma 29 2" xfId="23206"/>
    <cellStyle name="Comma 3" xfId="3"/>
    <cellStyle name="Comma 3 10" xfId="9835"/>
    <cellStyle name="Comma 3 10 2" xfId="23207"/>
    <cellStyle name="Comma 3 2" xfId="40"/>
    <cellStyle name="Comma 3 2 10" xfId="23208"/>
    <cellStyle name="Comma 3 2 2" xfId="1528"/>
    <cellStyle name="Comma 3 2 2 2" xfId="23209"/>
    <cellStyle name="Comma 3 2 2 2 2" xfId="23210"/>
    <cellStyle name="Comma 3 2 2 2 2 2" xfId="23211"/>
    <cellStyle name="Comma 3 2 2 2 2 2 2" xfId="23212"/>
    <cellStyle name="Comma 3 2 2 2 2 3" xfId="23213"/>
    <cellStyle name="Comma 3 2 2 2 2 4" xfId="23214"/>
    <cellStyle name="Comma 3 2 2 2 3" xfId="23215"/>
    <cellStyle name="Comma 3 2 2 2 3 2" xfId="23216"/>
    <cellStyle name="Comma 3 2 2 2 4" xfId="23217"/>
    <cellStyle name="Comma 3 2 2 2 5" xfId="23218"/>
    <cellStyle name="Comma 3 2 2 2 6" xfId="23219"/>
    <cellStyle name="Comma 3 2 2 2 7" xfId="23220"/>
    <cellStyle name="Comma 3 2 2 3" xfId="23221"/>
    <cellStyle name="Comma 3 2 2 3 2" xfId="23222"/>
    <cellStyle name="Comma 3 2 2 3 2 2" xfId="23223"/>
    <cellStyle name="Comma 3 2 2 3 3" xfId="23224"/>
    <cellStyle name="Comma 3 2 2 3 4" xfId="23225"/>
    <cellStyle name="Comma 3 2 2 4" xfId="23226"/>
    <cellStyle name="Comma 3 2 2 4 2" xfId="23227"/>
    <cellStyle name="Comma 3 2 2 5" xfId="23228"/>
    <cellStyle name="Comma 3 2 2 6" xfId="23229"/>
    <cellStyle name="Comma 3 2 2 7" xfId="23230"/>
    <cellStyle name="Comma 3 2 2 8" xfId="23231"/>
    <cellStyle name="Comma 3 2 3" xfId="23232"/>
    <cellStyle name="Comma 3 2 3 2" xfId="23233"/>
    <cellStyle name="Comma 3 2 3 2 2" xfId="23234"/>
    <cellStyle name="Comma 3 2 3 2 2 2" xfId="23235"/>
    <cellStyle name="Comma 3 2 3 2 3" xfId="23236"/>
    <cellStyle name="Comma 3 2 3 2 4" xfId="23237"/>
    <cellStyle name="Comma 3 2 3 3" xfId="23238"/>
    <cellStyle name="Comma 3 2 3 3 2" xfId="23239"/>
    <cellStyle name="Comma 3 2 3 4" xfId="23240"/>
    <cellStyle name="Comma 3 2 3 5" xfId="23241"/>
    <cellStyle name="Comma 3 2 3 6" xfId="23242"/>
    <cellStyle name="Comma 3 2 3 7" xfId="23243"/>
    <cellStyle name="Comma 3 2 4" xfId="23244"/>
    <cellStyle name="Comma 3 2 4 2" xfId="23245"/>
    <cellStyle name="Comma 3 2 4 2 2" xfId="23246"/>
    <cellStyle name="Comma 3 2 4 2 2 2" xfId="23247"/>
    <cellStyle name="Comma 3 2 4 2 3" xfId="23248"/>
    <cellStyle name="Comma 3 2 4 2 4" xfId="23249"/>
    <cellStyle name="Comma 3 2 4 3" xfId="23250"/>
    <cellStyle name="Comma 3 2 4 3 2" xfId="23251"/>
    <cellStyle name="Comma 3 2 4 4" xfId="23252"/>
    <cellStyle name="Comma 3 2 4 5" xfId="23253"/>
    <cellStyle name="Comma 3 2 4 6" xfId="23254"/>
    <cellStyle name="Comma 3 2 5" xfId="23255"/>
    <cellStyle name="Comma 3 2 5 2" xfId="23256"/>
    <cellStyle name="Comma 3 2 5 2 2" xfId="23257"/>
    <cellStyle name="Comma 3 2 5 3" xfId="23258"/>
    <cellStyle name="Comma 3 2 5 4" xfId="23259"/>
    <cellStyle name="Comma 3 2 6" xfId="23260"/>
    <cellStyle name="Comma 3 2 6 2" xfId="23261"/>
    <cellStyle name="Comma 3 2 7" xfId="23262"/>
    <cellStyle name="Comma 3 2 8" xfId="23263"/>
    <cellStyle name="Comma 3 2 9" xfId="23264"/>
    <cellStyle name="Comma 3 3" xfId="1529"/>
    <cellStyle name="Comma 3 3 10" xfId="23265"/>
    <cellStyle name="Comma 3 3 2" xfId="1530"/>
    <cellStyle name="Comma 3 3 2 2" xfId="1531"/>
    <cellStyle name="Comma 3 3 2 2 2" xfId="23266"/>
    <cellStyle name="Comma 3 3 2 2 2 2" xfId="23267"/>
    <cellStyle name="Comma 3 3 2 2 2 2 2" xfId="23268"/>
    <cellStyle name="Comma 3 3 2 2 2 3" xfId="23269"/>
    <cellStyle name="Comma 3 3 2 2 2 4" xfId="23270"/>
    <cellStyle name="Comma 3 3 2 2 3" xfId="23271"/>
    <cellStyle name="Comma 3 3 2 2 3 2" xfId="23272"/>
    <cellStyle name="Comma 3 3 2 2 4" xfId="23273"/>
    <cellStyle name="Comma 3 3 2 2 5" xfId="23274"/>
    <cellStyle name="Comma 3 3 2 2 6" xfId="23275"/>
    <cellStyle name="Comma 3 3 2 2 7" xfId="23276"/>
    <cellStyle name="Comma 3 3 2 3" xfId="23277"/>
    <cellStyle name="Comma 3 3 2 3 2" xfId="23278"/>
    <cellStyle name="Comma 3 3 2 3 2 2" xfId="23279"/>
    <cellStyle name="Comma 3 3 2 3 3" xfId="23280"/>
    <cellStyle name="Comma 3 3 2 3 4" xfId="23281"/>
    <cellStyle name="Comma 3 3 2 4" xfId="23282"/>
    <cellStyle name="Comma 3 3 2 4 2" xfId="23283"/>
    <cellStyle name="Comma 3 3 2 5" xfId="23284"/>
    <cellStyle name="Comma 3 3 2 6" xfId="23285"/>
    <cellStyle name="Comma 3 3 2 7" xfId="23286"/>
    <cellStyle name="Comma 3 3 2 8" xfId="23287"/>
    <cellStyle name="Comma 3 3 3" xfId="1532"/>
    <cellStyle name="Comma 3 3 3 2" xfId="23288"/>
    <cellStyle name="Comma 3 3 3 2 2" xfId="23289"/>
    <cellStyle name="Comma 3 3 3 2 2 2" xfId="23290"/>
    <cellStyle name="Comma 3 3 3 2 3" xfId="23291"/>
    <cellStyle name="Comma 3 3 3 2 4" xfId="23292"/>
    <cellStyle name="Comma 3 3 3 3" xfId="23293"/>
    <cellStyle name="Comma 3 3 3 3 2" xfId="23294"/>
    <cellStyle name="Comma 3 3 3 4" xfId="23295"/>
    <cellStyle name="Comma 3 3 3 5" xfId="23296"/>
    <cellStyle name="Comma 3 3 3 6" xfId="23297"/>
    <cellStyle name="Comma 3 3 3 7" xfId="23298"/>
    <cellStyle name="Comma 3 3 4" xfId="1533"/>
    <cellStyle name="Comma 3 3 4 2" xfId="23299"/>
    <cellStyle name="Comma 3 3 4 2 2" xfId="23300"/>
    <cellStyle name="Comma 3 3 4 2 2 2" xfId="23301"/>
    <cellStyle name="Comma 3 3 4 2 3" xfId="23302"/>
    <cellStyle name="Comma 3 3 4 2 4" xfId="23303"/>
    <cellStyle name="Comma 3 3 4 3" xfId="23304"/>
    <cellStyle name="Comma 3 3 4 3 2" xfId="23305"/>
    <cellStyle name="Comma 3 3 4 4" xfId="23306"/>
    <cellStyle name="Comma 3 3 4 5" xfId="23307"/>
    <cellStyle name="Comma 3 3 4 6" xfId="23308"/>
    <cellStyle name="Comma 3 3 4 7" xfId="23309"/>
    <cellStyle name="Comma 3 3 5" xfId="23310"/>
    <cellStyle name="Comma 3 3 5 2" xfId="23311"/>
    <cellStyle name="Comma 3 3 5 2 2" xfId="23312"/>
    <cellStyle name="Comma 3 3 5 3" xfId="23313"/>
    <cellStyle name="Comma 3 3 5 4" xfId="23314"/>
    <cellStyle name="Comma 3 3 6" xfId="23315"/>
    <cellStyle name="Comma 3 3 6 2" xfId="23316"/>
    <cellStyle name="Comma 3 3 7" xfId="23317"/>
    <cellStyle name="Comma 3 3 8" xfId="23318"/>
    <cellStyle name="Comma 3 3 9" xfId="23319"/>
    <cellStyle name="Comma 3 4" xfId="1534"/>
    <cellStyle name="Comma 3 4 2" xfId="1535"/>
    <cellStyle name="Comma 3 4 2 10" xfId="23320"/>
    <cellStyle name="Comma 3 4 2 2" xfId="23321"/>
    <cellStyle name="Comma 3 4 2 2 2" xfId="23322"/>
    <cellStyle name="Comma 3 4 2 2 2 2" xfId="23323"/>
    <cellStyle name="Comma 3 4 2 2 2 2 2" xfId="23324"/>
    <cellStyle name="Comma 3 4 2 2 2 2 2 2" xfId="23325"/>
    <cellStyle name="Comma 3 4 2 2 2 2 3" xfId="23326"/>
    <cellStyle name="Comma 3 4 2 2 2 2 4" xfId="23327"/>
    <cellStyle name="Comma 3 4 2 2 2 3" xfId="23328"/>
    <cellStyle name="Comma 3 4 2 2 2 3 2" xfId="23329"/>
    <cellStyle name="Comma 3 4 2 2 2 4" xfId="23330"/>
    <cellStyle name="Comma 3 4 2 2 2 5" xfId="23331"/>
    <cellStyle name="Comma 3 4 2 2 2 6" xfId="23332"/>
    <cellStyle name="Comma 3 4 2 2 3" xfId="23333"/>
    <cellStyle name="Comma 3 4 2 2 3 2" xfId="23334"/>
    <cellStyle name="Comma 3 4 2 2 3 2 2" xfId="23335"/>
    <cellStyle name="Comma 3 4 2 2 3 3" xfId="23336"/>
    <cellStyle name="Comma 3 4 2 2 3 4" xfId="23337"/>
    <cellStyle name="Comma 3 4 2 2 4" xfId="23338"/>
    <cellStyle name="Comma 3 4 2 2 4 2" xfId="23339"/>
    <cellStyle name="Comma 3 4 2 2 5" xfId="23340"/>
    <cellStyle name="Comma 3 4 2 2 6" xfId="23341"/>
    <cellStyle name="Comma 3 4 2 2 7" xfId="23342"/>
    <cellStyle name="Comma 3 4 2 3" xfId="23343"/>
    <cellStyle name="Comma 3 4 2 3 2" xfId="23344"/>
    <cellStyle name="Comma 3 4 2 3 2 2" xfId="23345"/>
    <cellStyle name="Comma 3 4 2 3 2 2 2" xfId="23346"/>
    <cellStyle name="Comma 3 4 2 3 2 3" xfId="23347"/>
    <cellStyle name="Comma 3 4 2 3 2 4" xfId="23348"/>
    <cellStyle name="Comma 3 4 2 3 3" xfId="23349"/>
    <cellStyle name="Comma 3 4 2 3 3 2" xfId="23350"/>
    <cellStyle name="Comma 3 4 2 3 4" xfId="23351"/>
    <cellStyle name="Comma 3 4 2 3 5" xfId="23352"/>
    <cellStyle name="Comma 3 4 2 3 6" xfId="23353"/>
    <cellStyle name="Comma 3 4 2 4" xfId="23354"/>
    <cellStyle name="Comma 3 4 2 4 2" xfId="23355"/>
    <cellStyle name="Comma 3 4 2 4 2 2" xfId="23356"/>
    <cellStyle name="Comma 3 4 2 4 2 2 2" xfId="23357"/>
    <cellStyle name="Comma 3 4 2 4 2 3" xfId="23358"/>
    <cellStyle name="Comma 3 4 2 4 2 4" xfId="23359"/>
    <cellStyle name="Comma 3 4 2 4 3" xfId="23360"/>
    <cellStyle name="Comma 3 4 2 4 3 2" xfId="23361"/>
    <cellStyle name="Comma 3 4 2 4 4" xfId="23362"/>
    <cellStyle name="Comma 3 4 2 4 5" xfId="23363"/>
    <cellStyle name="Comma 3 4 2 4 6" xfId="23364"/>
    <cellStyle name="Comma 3 4 2 5" xfId="23365"/>
    <cellStyle name="Comma 3 4 2 5 2" xfId="23366"/>
    <cellStyle name="Comma 3 4 2 5 2 2" xfId="23367"/>
    <cellStyle name="Comma 3 4 2 5 3" xfId="23368"/>
    <cellStyle name="Comma 3 4 2 5 4" xfId="23369"/>
    <cellStyle name="Comma 3 4 2 6" xfId="23370"/>
    <cellStyle name="Comma 3 4 2 6 2" xfId="23371"/>
    <cellStyle name="Comma 3 4 2 7" xfId="23372"/>
    <cellStyle name="Comma 3 4 2 8" xfId="23373"/>
    <cellStyle name="Comma 3 4 2 9" xfId="23374"/>
    <cellStyle name="Comma 3 4 3" xfId="1536"/>
    <cellStyle name="Comma 3 4 3 2" xfId="23375"/>
    <cellStyle name="Comma 3 4 3 2 2" xfId="23376"/>
    <cellStyle name="Comma 3 4 3 3" xfId="23377"/>
    <cellStyle name="Comma 3 4 4" xfId="23378"/>
    <cellStyle name="Comma 3 4 4 2" xfId="23379"/>
    <cellStyle name="Comma 3 4 5" xfId="23380"/>
    <cellStyle name="Comma 3 4 6" xfId="23381"/>
    <cellStyle name="Comma 3 5" xfId="1537"/>
    <cellStyle name="Comma 3 5 2" xfId="23382"/>
    <cellStyle name="Comma 3 5 2 2" xfId="23383"/>
    <cellStyle name="Comma 3 6" xfId="1538"/>
    <cellStyle name="Comma 3 6 2" xfId="23384"/>
    <cellStyle name="Comma 3 6 2 2" xfId="23385"/>
    <cellStyle name="Comma 3 6 3" xfId="23386"/>
    <cellStyle name="Comma 3 6 4" xfId="23387"/>
    <cellStyle name="Comma 3 7" xfId="1539"/>
    <cellStyle name="Comma 3 7 2" xfId="23388"/>
    <cellStyle name="Comma 3 7 2 2" xfId="23389"/>
    <cellStyle name="Comma 3 7 3" xfId="23390"/>
    <cellStyle name="Comma 3 8" xfId="1540"/>
    <cellStyle name="Comma 3 8 2" xfId="23391"/>
    <cellStyle name="Comma 3 9" xfId="1541"/>
    <cellStyle name="Comma 3 9 2" xfId="23392"/>
    <cellStyle name="Comma 3_2. 2011-2014  Rev_ FCast_IRM 2012_COS2013_Ongoing Operations_with CDM" xfId="23393"/>
    <cellStyle name="Comma 30" xfId="23394"/>
    <cellStyle name="Comma 30 2" xfId="23395"/>
    <cellStyle name="Comma 30 3" xfId="23396"/>
    <cellStyle name="Comma 30 4" xfId="23397"/>
    <cellStyle name="Comma 31" xfId="23398"/>
    <cellStyle name="Comma 31 2" xfId="23399"/>
    <cellStyle name="Comma 32" xfId="23400"/>
    <cellStyle name="Comma 32 2" xfId="23401"/>
    <cellStyle name="Comma 32 3" xfId="23402"/>
    <cellStyle name="Comma 33" xfId="23403"/>
    <cellStyle name="Comma 33 2" xfId="23404"/>
    <cellStyle name="Comma 33 3" xfId="23405"/>
    <cellStyle name="Comma 34" xfId="23406"/>
    <cellStyle name="Comma 34 2" xfId="23407"/>
    <cellStyle name="Comma 34 3" xfId="23408"/>
    <cellStyle name="Comma 35" xfId="23409"/>
    <cellStyle name="Comma 35 2" xfId="23410"/>
    <cellStyle name="Comma 35 3" xfId="23411"/>
    <cellStyle name="Comma 36" xfId="23412"/>
    <cellStyle name="Comma 36 2" xfId="23413"/>
    <cellStyle name="Comma 37" xfId="23414"/>
    <cellStyle name="Comma 37 2" xfId="23415"/>
    <cellStyle name="Comma 38" xfId="23416"/>
    <cellStyle name="Comma 38 2" xfId="23417"/>
    <cellStyle name="Comma 39" xfId="23418"/>
    <cellStyle name="Comma 39 2" xfId="23419"/>
    <cellStyle name="Comma 39 3" xfId="23420"/>
    <cellStyle name="Comma 4" xfId="38"/>
    <cellStyle name="Comma 4 10" xfId="1542"/>
    <cellStyle name="Comma 4 10 2" xfId="23421"/>
    <cellStyle name="Comma 4 11" xfId="1543"/>
    <cellStyle name="Comma 4 11 2" xfId="23422"/>
    <cellStyle name="Comma 4 12" xfId="1544"/>
    <cellStyle name="Comma 4 12 2" xfId="23423"/>
    <cellStyle name="Comma 4 13" xfId="1545"/>
    <cellStyle name="Comma 4 13 2" xfId="23424"/>
    <cellStyle name="Comma 4 14" xfId="1546"/>
    <cellStyle name="Comma 4 14 2" xfId="23425"/>
    <cellStyle name="Comma 4 2" xfId="1547"/>
    <cellStyle name="Comma 4 2 2" xfId="1548"/>
    <cellStyle name="Comma 4 2 2 2" xfId="1549"/>
    <cellStyle name="Comma 4 2 2 2 2" xfId="1550"/>
    <cellStyle name="Comma 4 2 2 2 2 2" xfId="23426"/>
    <cellStyle name="Comma 4 2 2 2 3" xfId="23427"/>
    <cellStyle name="Comma 4 2 2 2 4" xfId="23428"/>
    <cellStyle name="Comma 4 2 2 3" xfId="1551"/>
    <cellStyle name="Comma 4 2 2 3 2" xfId="23429"/>
    <cellStyle name="Comma 4 2 2 4" xfId="23430"/>
    <cellStyle name="Comma 4 2 3" xfId="1552"/>
    <cellStyle name="Comma 4 2 3 2" xfId="1553"/>
    <cellStyle name="Comma 4 2 3 2 2" xfId="23431"/>
    <cellStyle name="Comma 4 2 3 3" xfId="23432"/>
    <cellStyle name="Comma 4 2 4" xfId="1554"/>
    <cellStyle name="Comma 4 2 4 2" xfId="23433"/>
    <cellStyle name="Comma 4 2 4 3" xfId="23434"/>
    <cellStyle name="Comma 4 2 5" xfId="1555"/>
    <cellStyle name="Comma 4 2 5 2" xfId="23435"/>
    <cellStyle name="Comma 4 2 6" xfId="23436"/>
    <cellStyle name="Comma 4 2 6 2" xfId="23437"/>
    <cellStyle name="Comma 4 3" xfId="1556"/>
    <cellStyle name="Comma 4 3 2" xfId="1557"/>
    <cellStyle name="Comma 4 3 2 2" xfId="1558"/>
    <cellStyle name="Comma 4 3 2 2 2" xfId="1559"/>
    <cellStyle name="Comma 4 3 2 2 2 2" xfId="23438"/>
    <cellStyle name="Comma 4 3 2 2 3" xfId="23439"/>
    <cellStyle name="Comma 4 3 2 3" xfId="1560"/>
    <cellStyle name="Comma 4 3 2 3 2" xfId="23440"/>
    <cellStyle name="Comma 4 3 2 4" xfId="23441"/>
    <cellStyle name="Comma 4 3 2 4 2" xfId="23442"/>
    <cellStyle name="Comma 4 3 3" xfId="1561"/>
    <cellStyle name="Comma 4 3 3 2" xfId="1562"/>
    <cellStyle name="Comma 4 3 3 2 2" xfId="23443"/>
    <cellStyle name="Comma 4 3 3 3" xfId="23444"/>
    <cellStyle name="Comma 4 3 3 3 2" xfId="23445"/>
    <cellStyle name="Comma 4 3 4" xfId="1563"/>
    <cellStyle name="Comma 4 3 4 2" xfId="23446"/>
    <cellStyle name="Comma 4 3 4 3" xfId="23447"/>
    <cellStyle name="Comma 4 3 5" xfId="23448"/>
    <cellStyle name="Comma 4 3 5 2" xfId="23449"/>
    <cellStyle name="Comma 4 4" xfId="1564"/>
    <cellStyle name="Comma 4 4 10" xfId="23450"/>
    <cellStyle name="Comma 4 4 2" xfId="1565"/>
    <cellStyle name="Comma 4 4 2 2" xfId="1566"/>
    <cellStyle name="Comma 4 4 2 2 2" xfId="1567"/>
    <cellStyle name="Comma 4 4 2 2 2 2" xfId="23451"/>
    <cellStyle name="Comma 4 4 2 2 2 2 2" xfId="23452"/>
    <cellStyle name="Comma 4 4 2 2 2 3" xfId="23453"/>
    <cellStyle name="Comma 4 4 2 2 2 4" xfId="23454"/>
    <cellStyle name="Comma 4 4 2 2 2 5" xfId="23455"/>
    <cellStyle name="Comma 4 4 2 2 3" xfId="23456"/>
    <cellStyle name="Comma 4 4 2 2 3 2" xfId="23457"/>
    <cellStyle name="Comma 4 4 2 2 4" xfId="23458"/>
    <cellStyle name="Comma 4 4 2 2 5" xfId="23459"/>
    <cellStyle name="Comma 4 4 2 2 6" xfId="23460"/>
    <cellStyle name="Comma 4 4 2 2 7" xfId="23461"/>
    <cellStyle name="Comma 4 4 2 3" xfId="1568"/>
    <cellStyle name="Comma 4 4 2 3 2" xfId="23462"/>
    <cellStyle name="Comma 4 4 2 3 2 2" xfId="23463"/>
    <cellStyle name="Comma 4 4 2 3 3" xfId="23464"/>
    <cellStyle name="Comma 4 4 2 3 4" xfId="23465"/>
    <cellStyle name="Comma 4 4 2 3 5" xfId="23466"/>
    <cellStyle name="Comma 4 4 2 4" xfId="23467"/>
    <cellStyle name="Comma 4 4 2 4 2" xfId="23468"/>
    <cellStyle name="Comma 4 4 2 4 3" xfId="23469"/>
    <cellStyle name="Comma 4 4 2 5" xfId="23470"/>
    <cellStyle name="Comma 4 4 2 6" xfId="23471"/>
    <cellStyle name="Comma 4 4 2 7" xfId="23472"/>
    <cellStyle name="Comma 4 4 2 8" xfId="23473"/>
    <cellStyle name="Comma 4 4 3" xfId="1569"/>
    <cellStyle name="Comma 4 4 3 2" xfId="1570"/>
    <cellStyle name="Comma 4 4 3 2 2" xfId="23474"/>
    <cellStyle name="Comma 4 4 3 2 2 2" xfId="23475"/>
    <cellStyle name="Comma 4 4 3 2 3" xfId="23476"/>
    <cellStyle name="Comma 4 4 3 2 4" xfId="23477"/>
    <cellStyle name="Comma 4 4 3 2 5" xfId="23478"/>
    <cellStyle name="Comma 4 4 3 3" xfId="23479"/>
    <cellStyle name="Comma 4 4 3 3 2" xfId="23480"/>
    <cellStyle name="Comma 4 4 3 3 3" xfId="23481"/>
    <cellStyle name="Comma 4 4 3 4" xfId="23482"/>
    <cellStyle name="Comma 4 4 3 5" xfId="23483"/>
    <cellStyle name="Comma 4 4 3 6" xfId="23484"/>
    <cellStyle name="Comma 4 4 3 7" xfId="23485"/>
    <cellStyle name="Comma 4 4 4" xfId="1571"/>
    <cellStyle name="Comma 4 4 4 2" xfId="23486"/>
    <cellStyle name="Comma 4 4 4 2 2" xfId="23487"/>
    <cellStyle name="Comma 4 4 4 2 2 2" xfId="23488"/>
    <cellStyle name="Comma 4 4 4 2 3" xfId="23489"/>
    <cellStyle name="Comma 4 4 4 2 4" xfId="23490"/>
    <cellStyle name="Comma 4 4 4 3" xfId="23491"/>
    <cellStyle name="Comma 4 4 4 3 2" xfId="23492"/>
    <cellStyle name="Comma 4 4 4 4" xfId="23493"/>
    <cellStyle name="Comma 4 4 4 5" xfId="23494"/>
    <cellStyle name="Comma 4 4 4 6" xfId="23495"/>
    <cellStyle name="Comma 4 4 4 7" xfId="23496"/>
    <cellStyle name="Comma 4 4 5" xfId="23497"/>
    <cellStyle name="Comma 4 4 5 2" xfId="23498"/>
    <cellStyle name="Comma 4 4 5 2 2" xfId="23499"/>
    <cellStyle name="Comma 4 4 5 3" xfId="23500"/>
    <cellStyle name="Comma 4 4 5 4" xfId="23501"/>
    <cellStyle name="Comma 4 4 5 5" xfId="23502"/>
    <cellStyle name="Comma 4 4 6" xfId="23503"/>
    <cellStyle name="Comma 4 4 6 2" xfId="23504"/>
    <cellStyle name="Comma 4 4 7" xfId="23505"/>
    <cellStyle name="Comma 4 4 8" xfId="23506"/>
    <cellStyle name="Comma 4 4 9" xfId="23507"/>
    <cellStyle name="Comma 4 5" xfId="1572"/>
    <cellStyle name="Comma 4 5 2" xfId="1573"/>
    <cellStyle name="Comma 4 5 2 2" xfId="1574"/>
    <cellStyle name="Comma 4 5 2 2 2" xfId="23508"/>
    <cellStyle name="Comma 4 5 2 2 2 2" xfId="23509"/>
    <cellStyle name="Comma 4 5 2 2 3" xfId="23510"/>
    <cellStyle name="Comma 4 5 2 2 4" xfId="23511"/>
    <cellStyle name="Comma 4 5 2 2 5" xfId="23512"/>
    <cellStyle name="Comma 4 5 2 3" xfId="23513"/>
    <cellStyle name="Comma 4 5 2 3 2" xfId="23514"/>
    <cellStyle name="Comma 4 5 2 4" xfId="23515"/>
    <cellStyle name="Comma 4 5 2 5" xfId="23516"/>
    <cellStyle name="Comma 4 5 2 6" xfId="23517"/>
    <cellStyle name="Comma 4 5 2 7" xfId="23518"/>
    <cellStyle name="Comma 4 5 3" xfId="1575"/>
    <cellStyle name="Comma 4 5 3 2" xfId="23519"/>
    <cellStyle name="Comma 4 5 3 2 2" xfId="23520"/>
    <cellStyle name="Comma 4 5 3 3" xfId="23521"/>
    <cellStyle name="Comma 4 5 3 4" xfId="23522"/>
    <cellStyle name="Comma 4 5 3 5" xfId="23523"/>
    <cellStyle name="Comma 4 5 4" xfId="23524"/>
    <cellStyle name="Comma 4 5 4 2" xfId="23525"/>
    <cellStyle name="Comma 4 5 4 3" xfId="23526"/>
    <cellStyle name="Comma 4 5 5" xfId="23527"/>
    <cellStyle name="Comma 4 5 6" xfId="23528"/>
    <cellStyle name="Comma 4 5 7" xfId="23529"/>
    <cellStyle name="Comma 4 5 8" xfId="23530"/>
    <cellStyle name="Comma 4 6" xfId="1576"/>
    <cellStyle name="Comma 4 6 2" xfId="1577"/>
    <cellStyle name="Comma 4 6 2 2" xfId="1578"/>
    <cellStyle name="Comma 4 6 2 2 2" xfId="23531"/>
    <cellStyle name="Comma 4 6 2 2 3" xfId="23532"/>
    <cellStyle name="Comma 4 6 2 3" xfId="23533"/>
    <cellStyle name="Comma 4 6 2 4" xfId="23534"/>
    <cellStyle name="Comma 4 6 2 5" xfId="23535"/>
    <cellStyle name="Comma 4 6 3" xfId="1579"/>
    <cellStyle name="Comma 4 6 3 2" xfId="23536"/>
    <cellStyle name="Comma 4 6 3 3" xfId="23537"/>
    <cellStyle name="Comma 4 6 4" xfId="23538"/>
    <cellStyle name="Comma 4 6 4 2" xfId="23539"/>
    <cellStyle name="Comma 4 6 5" xfId="23540"/>
    <cellStyle name="Comma 4 6 6" xfId="23541"/>
    <cellStyle name="Comma 4 6 7" xfId="23542"/>
    <cellStyle name="Comma 4 7" xfId="1580"/>
    <cellStyle name="Comma 4 7 2" xfId="1581"/>
    <cellStyle name="Comma 4 7 2 2" xfId="23543"/>
    <cellStyle name="Comma 4 7 2 2 2" xfId="23544"/>
    <cellStyle name="Comma 4 7 2 3" xfId="23545"/>
    <cellStyle name="Comma 4 7 2 4" xfId="23546"/>
    <cellStyle name="Comma 4 7 2 5" xfId="23547"/>
    <cellStyle name="Comma 4 7 3" xfId="23548"/>
    <cellStyle name="Comma 4 7 3 2" xfId="23549"/>
    <cellStyle name="Comma 4 7 4" xfId="23550"/>
    <cellStyle name="Comma 4 7 5" xfId="23551"/>
    <cellStyle name="Comma 4 7 6" xfId="23552"/>
    <cellStyle name="Comma 4 7 7" xfId="23553"/>
    <cellStyle name="Comma 4 8" xfId="1582"/>
    <cellStyle name="Comma 4 8 2" xfId="23554"/>
    <cellStyle name="Comma 4 8 2 2" xfId="23555"/>
    <cellStyle name="Comma 4 8 3" xfId="23556"/>
    <cellStyle name="Comma 4 8 4" xfId="23557"/>
    <cellStyle name="Comma 4 8 5" xfId="23558"/>
    <cellStyle name="Comma 4 9" xfId="1583"/>
    <cellStyle name="Comma 4 9 2" xfId="23559"/>
    <cellStyle name="Comma 4 9 3" xfId="23560"/>
    <cellStyle name="Comma 40" xfId="23561"/>
    <cellStyle name="Comma 40 2" xfId="23562"/>
    <cellStyle name="Comma 41" xfId="23563"/>
    <cellStyle name="Comma 41 2" xfId="23564"/>
    <cellStyle name="Comma 42" xfId="23565"/>
    <cellStyle name="Comma 42 2" xfId="23566"/>
    <cellStyle name="Comma 43" xfId="23567"/>
    <cellStyle name="Comma 43 2" xfId="23568"/>
    <cellStyle name="Comma 44" xfId="23569"/>
    <cellStyle name="Comma 44 2" xfId="23570"/>
    <cellStyle name="Comma 45" xfId="23571"/>
    <cellStyle name="Comma 45 2" xfId="23572"/>
    <cellStyle name="Comma 46" xfId="23573"/>
    <cellStyle name="Comma 46 2" xfId="23574"/>
    <cellStyle name="Comma 47" xfId="23575"/>
    <cellStyle name="Comma 47 2" xfId="23576"/>
    <cellStyle name="Comma 48" xfId="23577"/>
    <cellStyle name="Comma 48 2" xfId="23578"/>
    <cellStyle name="Comma 49" xfId="23579"/>
    <cellStyle name="Comma 49 2" xfId="23580"/>
    <cellStyle name="Comma 5" xfId="90"/>
    <cellStyle name="Comma 5 10" xfId="1584"/>
    <cellStyle name="Comma 5 10 2" xfId="23581"/>
    <cellStyle name="Comma 5 11" xfId="1585"/>
    <cellStyle name="Comma 5 11 2" xfId="23582"/>
    <cellStyle name="Comma 5 12" xfId="1586"/>
    <cellStyle name="Comma 5 12 2" xfId="23583"/>
    <cellStyle name="Comma 5 13" xfId="23584"/>
    <cellStyle name="Comma 5 13 2" xfId="23585"/>
    <cellStyle name="Comma 5 14" xfId="23586"/>
    <cellStyle name="Comma 5 15" xfId="23587"/>
    <cellStyle name="Comma 5 2" xfId="1587"/>
    <cellStyle name="Comma 5 2 2" xfId="1588"/>
    <cellStyle name="Comma 5 2 2 2" xfId="1589"/>
    <cellStyle name="Comma 5 2 2 2 2" xfId="1590"/>
    <cellStyle name="Comma 5 2 2 2 2 2" xfId="23588"/>
    <cellStyle name="Comma 5 2 2 2 3" xfId="23589"/>
    <cellStyle name="Comma 5 2 2 3" xfId="1591"/>
    <cellStyle name="Comma 5 2 2 3 2" xfId="23590"/>
    <cellStyle name="Comma 5 2 2 4" xfId="23591"/>
    <cellStyle name="Comma 5 2 2 4 2" xfId="23592"/>
    <cellStyle name="Comma 5 2 3" xfId="1592"/>
    <cellStyle name="Comma 5 2 3 2" xfId="1593"/>
    <cellStyle name="Comma 5 2 3 2 2" xfId="23593"/>
    <cellStyle name="Comma 5 2 3 3" xfId="23594"/>
    <cellStyle name="Comma 5 2 3 3 2" xfId="23595"/>
    <cellStyle name="Comma 5 2 4" xfId="1594"/>
    <cellStyle name="Comma 5 2 4 2" xfId="23596"/>
    <cellStyle name="Comma 5 2 4 3" xfId="23597"/>
    <cellStyle name="Comma 5 2 5" xfId="23598"/>
    <cellStyle name="Comma 5 2 5 2" xfId="23599"/>
    <cellStyle name="Comma 5 2 6" xfId="23600"/>
    <cellStyle name="Comma 5 3" xfId="1595"/>
    <cellStyle name="Comma 5 3 2" xfId="1596"/>
    <cellStyle name="Comma 5 3 2 2" xfId="1597"/>
    <cellStyle name="Comma 5 3 2 2 2" xfId="1598"/>
    <cellStyle name="Comma 5 3 2 2 2 2" xfId="23601"/>
    <cellStyle name="Comma 5 3 2 2 3" xfId="23602"/>
    <cellStyle name="Comma 5 3 2 3" xfId="1599"/>
    <cellStyle name="Comma 5 3 2 3 2" xfId="23603"/>
    <cellStyle name="Comma 5 3 2 4" xfId="23604"/>
    <cellStyle name="Comma 5 3 2 4 2" xfId="23605"/>
    <cellStyle name="Comma 5 3 3" xfId="1600"/>
    <cellStyle name="Comma 5 3 3 2" xfId="1601"/>
    <cellStyle name="Comma 5 3 3 2 2" xfId="23606"/>
    <cellStyle name="Comma 5 3 3 3" xfId="23607"/>
    <cellStyle name="Comma 5 3 3 3 2" xfId="23608"/>
    <cellStyle name="Comma 5 3 4" xfId="1602"/>
    <cellStyle name="Comma 5 3 4 2" xfId="23609"/>
    <cellStyle name="Comma 5 3 5" xfId="23610"/>
    <cellStyle name="Comma 5 3 5 2" xfId="23611"/>
    <cellStyle name="Comma 5 3 6" xfId="23612"/>
    <cellStyle name="Comma 5 4" xfId="1603"/>
    <cellStyle name="Comma 5 4 2" xfId="1604"/>
    <cellStyle name="Comma 5 4 2 2" xfId="1605"/>
    <cellStyle name="Comma 5 4 2 2 2" xfId="23613"/>
    <cellStyle name="Comma 5 4 2 3" xfId="23614"/>
    <cellStyle name="Comma 5 4 3" xfId="1606"/>
    <cellStyle name="Comma 5 4 3 2" xfId="23615"/>
    <cellStyle name="Comma 5 4 4" xfId="23616"/>
    <cellStyle name="Comma 5 4 4 2" xfId="23617"/>
    <cellStyle name="Comma 5 5" xfId="1607"/>
    <cellStyle name="Comma 5 5 2" xfId="1608"/>
    <cellStyle name="Comma 5 5 2 2" xfId="1609"/>
    <cellStyle name="Comma 5 5 2 2 2" xfId="23618"/>
    <cellStyle name="Comma 5 5 2 3" xfId="23619"/>
    <cellStyle name="Comma 5 5 3" xfId="1610"/>
    <cellStyle name="Comma 5 5 3 2" xfId="23620"/>
    <cellStyle name="Comma 5 5 4" xfId="23621"/>
    <cellStyle name="Comma 5 5 4 2" xfId="23622"/>
    <cellStyle name="Comma 5 5 5" xfId="23623"/>
    <cellStyle name="Comma 5 6" xfId="1611"/>
    <cellStyle name="Comma 5 6 2" xfId="1612"/>
    <cellStyle name="Comma 5 6 2 2" xfId="23624"/>
    <cellStyle name="Comma 5 6 3" xfId="23625"/>
    <cellStyle name="Comma 5 7" xfId="1613"/>
    <cellStyle name="Comma 5 7 2" xfId="23626"/>
    <cellStyle name="Comma 5 8" xfId="1614"/>
    <cellStyle name="Comma 5 8 2" xfId="23627"/>
    <cellStyle name="Comma 5 9" xfId="1615"/>
    <cellStyle name="Comma 5 9 2" xfId="23628"/>
    <cellStyle name="Comma 50" xfId="23629"/>
    <cellStyle name="Comma 50 2" xfId="23630"/>
    <cellStyle name="Comma 51" xfId="23631"/>
    <cellStyle name="Comma 51 2" xfId="23632"/>
    <cellStyle name="Comma 52" xfId="23633"/>
    <cellStyle name="Comma 52 2" xfId="23634"/>
    <cellStyle name="Comma 53" xfId="23635"/>
    <cellStyle name="Comma 53 2" xfId="23636"/>
    <cellStyle name="Comma 54" xfId="23637"/>
    <cellStyle name="Comma 54 2" xfId="23638"/>
    <cellStyle name="Comma 55" xfId="23639"/>
    <cellStyle name="Comma 55 2" xfId="23640"/>
    <cellStyle name="Comma 56" xfId="23641"/>
    <cellStyle name="Comma 56 2" xfId="23642"/>
    <cellStyle name="Comma 57" xfId="23643"/>
    <cellStyle name="Comma 58" xfId="23644"/>
    <cellStyle name="Comma 59" xfId="23645"/>
    <cellStyle name="Comma 59 2" xfId="23646"/>
    <cellStyle name="Comma 59 3" xfId="23647"/>
    <cellStyle name="Comma 6" xfId="111"/>
    <cellStyle name="Comma 6 10" xfId="23648"/>
    <cellStyle name="Comma 6 2" xfId="1616"/>
    <cellStyle name="Comma 6 2 2" xfId="23649"/>
    <cellStyle name="Comma 6 2 2 2" xfId="23650"/>
    <cellStyle name="Comma 6 2 2 2 2" xfId="23651"/>
    <cellStyle name="Comma 6 2 2 2 2 2" xfId="23652"/>
    <cellStyle name="Comma 6 2 2 2 3" xfId="23653"/>
    <cellStyle name="Comma 6 2 2 2 4" xfId="23654"/>
    <cellStyle name="Comma 6 2 2 3" xfId="23655"/>
    <cellStyle name="Comma 6 2 2 3 2" xfId="23656"/>
    <cellStyle name="Comma 6 2 2 4" xfId="23657"/>
    <cellStyle name="Comma 6 2 2 5" xfId="23658"/>
    <cellStyle name="Comma 6 2 2 6" xfId="23659"/>
    <cellStyle name="Comma 6 2 3" xfId="23660"/>
    <cellStyle name="Comma 6 2 3 2" xfId="23661"/>
    <cellStyle name="Comma 6 2 3 2 2" xfId="23662"/>
    <cellStyle name="Comma 6 2 3 3" xfId="23663"/>
    <cellStyle name="Comma 6 2 3 4" xfId="23664"/>
    <cellStyle name="Comma 6 2 4" xfId="23665"/>
    <cellStyle name="Comma 6 2 4 2" xfId="23666"/>
    <cellStyle name="Comma 6 2 5" xfId="23667"/>
    <cellStyle name="Comma 6 2 6" xfId="23668"/>
    <cellStyle name="Comma 6 2 7" xfId="23669"/>
    <cellStyle name="Comma 6 2 8" xfId="23670"/>
    <cellStyle name="Comma 6 3" xfId="1617"/>
    <cellStyle name="Comma 6 3 2" xfId="23671"/>
    <cellStyle name="Comma 6 3 2 2" xfId="23672"/>
    <cellStyle name="Comma 6 3 2 2 2" xfId="23673"/>
    <cellStyle name="Comma 6 3 2 3" xfId="23674"/>
    <cellStyle name="Comma 6 3 2 4" xfId="23675"/>
    <cellStyle name="Comma 6 3 3" xfId="23676"/>
    <cellStyle name="Comma 6 3 3 2" xfId="23677"/>
    <cellStyle name="Comma 6 3 4" xfId="23678"/>
    <cellStyle name="Comma 6 3 5" xfId="23679"/>
    <cellStyle name="Comma 6 3 6" xfId="23680"/>
    <cellStyle name="Comma 6 3 7" xfId="23681"/>
    <cellStyle name="Comma 6 4" xfId="1618"/>
    <cellStyle name="Comma 6 4 2" xfId="23682"/>
    <cellStyle name="Comma 6 4 2 2" xfId="23683"/>
    <cellStyle name="Comma 6 4 2 2 2" xfId="23684"/>
    <cellStyle name="Comma 6 4 2 3" xfId="23685"/>
    <cellStyle name="Comma 6 4 2 4" xfId="23686"/>
    <cellStyle name="Comma 6 4 3" xfId="23687"/>
    <cellStyle name="Comma 6 4 3 2" xfId="23688"/>
    <cellStyle name="Comma 6 4 4" xfId="23689"/>
    <cellStyle name="Comma 6 4 5" xfId="23690"/>
    <cellStyle name="Comma 6 4 6" xfId="23691"/>
    <cellStyle name="Comma 6 4 7" xfId="23692"/>
    <cellStyle name="Comma 6 5" xfId="1619"/>
    <cellStyle name="Comma 6 5 2" xfId="23693"/>
    <cellStyle name="Comma 6 5 2 2" xfId="23694"/>
    <cellStyle name="Comma 6 5 3" xfId="23695"/>
    <cellStyle name="Comma 6 5 4" xfId="23696"/>
    <cellStyle name="Comma 6 5 5" xfId="23697"/>
    <cellStyle name="Comma 6 6" xfId="1620"/>
    <cellStyle name="Comma 6 6 2" xfId="23698"/>
    <cellStyle name="Comma 6 6 3" xfId="23699"/>
    <cellStyle name="Comma 6 7" xfId="622"/>
    <cellStyle name="Comma 6 7 2" xfId="23700"/>
    <cellStyle name="Comma 6 8" xfId="9836"/>
    <cellStyle name="Comma 6 9" xfId="23701"/>
    <cellStyle name="Comma 60" xfId="23702"/>
    <cellStyle name="Comma 61" xfId="23703"/>
    <cellStyle name="Comma 62" xfId="23704"/>
    <cellStyle name="Comma 63" xfId="23705"/>
    <cellStyle name="Comma 64" xfId="23706"/>
    <cellStyle name="Comma 65" xfId="23707"/>
    <cellStyle name="Comma 66" xfId="23708"/>
    <cellStyle name="Comma 67" xfId="23709"/>
    <cellStyle name="Comma 68" xfId="23710"/>
    <cellStyle name="Comma 69" xfId="23711"/>
    <cellStyle name="Comma 7" xfId="1621"/>
    <cellStyle name="Comma 7 2" xfId="1622"/>
    <cellStyle name="Comma 7 2 2" xfId="1623"/>
    <cellStyle name="Comma 7 2 2 2" xfId="1624"/>
    <cellStyle name="Comma 7 2 2 2 2" xfId="23712"/>
    <cellStyle name="Comma 7 2 2 3" xfId="23713"/>
    <cellStyle name="Comma 7 2 2 4" xfId="23714"/>
    <cellStyle name="Comma 7 2 3" xfId="1625"/>
    <cellStyle name="Comma 7 2 3 2" xfId="23715"/>
    <cellStyle name="Comma 7 2 4" xfId="23716"/>
    <cellStyle name="Comma 7 3" xfId="1626"/>
    <cellStyle name="Comma 7 3 2" xfId="1627"/>
    <cellStyle name="Comma 7 3 2 2" xfId="23717"/>
    <cellStyle name="Comma 7 3 3" xfId="23718"/>
    <cellStyle name="Comma 7 4" xfId="1628"/>
    <cellStyle name="Comma 7 4 2" xfId="23719"/>
    <cellStyle name="Comma 7 4 3" xfId="23720"/>
    <cellStyle name="Comma 7 5" xfId="1629"/>
    <cellStyle name="Comma 7 5 2" xfId="23721"/>
    <cellStyle name="Comma 7 5 3" xfId="23722"/>
    <cellStyle name="Comma 7 6" xfId="1630"/>
    <cellStyle name="Comma 7 6 2" xfId="23723"/>
    <cellStyle name="Comma 7 7" xfId="1631"/>
    <cellStyle name="Comma 7 7 2" xfId="23724"/>
    <cellStyle name="Comma 7 8" xfId="1632"/>
    <cellStyle name="Comma 7 8 2" xfId="23725"/>
    <cellStyle name="Comma 7 9" xfId="23726"/>
    <cellStyle name="Comma 7 9 2" xfId="23727"/>
    <cellStyle name="Comma 70" xfId="23728"/>
    <cellStyle name="Comma 71" xfId="23729"/>
    <cellStyle name="Comma 8" xfId="1633"/>
    <cellStyle name="Comma 8 2" xfId="1634"/>
    <cellStyle name="Comma 8 2 2" xfId="1635"/>
    <cellStyle name="Comma 8 2 2 2" xfId="23730"/>
    <cellStyle name="Comma 8 2 2 2 2" xfId="23731"/>
    <cellStyle name="Comma 8 2 3" xfId="23732"/>
    <cellStyle name="Comma 8 2 3 2" xfId="23733"/>
    <cellStyle name="Comma 8 2 4" xfId="23734"/>
    <cellStyle name="Comma 8 2 4 2" xfId="23735"/>
    <cellStyle name="Comma 8 2 4 3" xfId="23736"/>
    <cellStyle name="Comma 8 2 5" xfId="23737"/>
    <cellStyle name="Comma 8 3" xfId="1636"/>
    <cellStyle name="Comma 8 3 2" xfId="23738"/>
    <cellStyle name="Comma 8 3 2 2" xfId="23739"/>
    <cellStyle name="Comma 8 3 3" xfId="23740"/>
    <cellStyle name="Comma 8 3 4" xfId="23741"/>
    <cellStyle name="Comma 8 4" xfId="1637"/>
    <cellStyle name="Comma 8 4 2" xfId="23742"/>
    <cellStyle name="Comma 8 5" xfId="1638"/>
    <cellStyle name="Comma 8 5 2" xfId="23743"/>
    <cellStyle name="Comma 8 6" xfId="1639"/>
    <cellStyle name="Comma 8 6 2" xfId="23744"/>
    <cellStyle name="Comma 8 7" xfId="1640"/>
    <cellStyle name="Comma 8 7 2" xfId="23745"/>
    <cellStyle name="Comma 8 8" xfId="23746"/>
    <cellStyle name="Comma 8 8 2" xfId="23747"/>
    <cellStyle name="Comma 8 9" xfId="23748"/>
    <cellStyle name="Comma 9" xfId="1641"/>
    <cellStyle name="Comma 9 2" xfId="1642"/>
    <cellStyle name="Comma 9 2 2" xfId="23749"/>
    <cellStyle name="Comma 9 2 2 2" xfId="23750"/>
    <cellStyle name="Comma 9 2 2 3" xfId="23751"/>
    <cellStyle name="Comma 9 2 3" xfId="23752"/>
    <cellStyle name="Comma 9 3" xfId="1643"/>
    <cellStyle name="Comma 9 3 2" xfId="23753"/>
    <cellStyle name="Comma 9 3 2 2" xfId="23754"/>
    <cellStyle name="Comma 9 4" xfId="1644"/>
    <cellStyle name="Comma 9 4 2" xfId="23755"/>
    <cellStyle name="Comma 9 5" xfId="1645"/>
    <cellStyle name="Comma 9 5 2" xfId="23756"/>
    <cellStyle name="Comma 9 6" xfId="23757"/>
    <cellStyle name="Comma 9 6 2" xfId="23758"/>
    <cellStyle name="Comma 9 7" xfId="23759"/>
    <cellStyle name="Comma0" xfId="1646"/>
    <cellStyle name="Comma0 2" xfId="23760"/>
    <cellStyle name="Comma0 2 2" xfId="23761"/>
    <cellStyle name="Comma0 2 2 2" xfId="23762"/>
    <cellStyle name="Comma0 2 2 2 2" xfId="23763"/>
    <cellStyle name="Comma0 2 2 3" xfId="23764"/>
    <cellStyle name="Comma0 2 3" xfId="23765"/>
    <cellStyle name="Comma0 2 3 2" xfId="23766"/>
    <cellStyle name="Comma0 2 4" xfId="23767"/>
    <cellStyle name="Comma0 3" xfId="23768"/>
    <cellStyle name="Comma0 3 2" xfId="23769"/>
    <cellStyle name="Comma0 3 3" xfId="23770"/>
    <cellStyle name="Comma0 4" xfId="23771"/>
    <cellStyle name="Comma2 (0)" xfId="1647"/>
    <cellStyle name="Comment" xfId="1648"/>
    <cellStyle name="Commentaire" xfId="1649"/>
    <cellStyle name="Commentaire 10" xfId="23772"/>
    <cellStyle name="Commentaire 10 2" xfId="23773"/>
    <cellStyle name="Commentaire 11" xfId="23774"/>
    <cellStyle name="Commentaire 12" xfId="23775"/>
    <cellStyle name="Commentaire 13" xfId="23776"/>
    <cellStyle name="Commentaire 14" xfId="23777"/>
    <cellStyle name="Commentaire 15" xfId="23778"/>
    <cellStyle name="Commentaire 16" xfId="23779"/>
    <cellStyle name="Commentaire 17" xfId="23780"/>
    <cellStyle name="Commentaire 18" xfId="23781"/>
    <cellStyle name="Commentaire 19" xfId="23782"/>
    <cellStyle name="Commentaire 2" xfId="9837"/>
    <cellStyle name="Commentaire 2 10" xfId="23783"/>
    <cellStyle name="Commentaire 2 10 2" xfId="23784"/>
    <cellStyle name="Commentaire 2 10 3" xfId="23785"/>
    <cellStyle name="Commentaire 2 10 4" xfId="23786"/>
    <cellStyle name="Commentaire 2 10 5" xfId="23787"/>
    <cellStyle name="Commentaire 2 10 6" xfId="23788"/>
    <cellStyle name="Commentaire 2 10 7" xfId="23789"/>
    <cellStyle name="Commentaire 2 10 8" xfId="23790"/>
    <cellStyle name="Commentaire 2 10 9" xfId="23791"/>
    <cellStyle name="Commentaire 2 11" xfId="23792"/>
    <cellStyle name="Commentaire 2 12" xfId="23793"/>
    <cellStyle name="Commentaire 2 13" xfId="23794"/>
    <cellStyle name="Commentaire 2 14" xfId="23795"/>
    <cellStyle name="Commentaire 2 15" xfId="23796"/>
    <cellStyle name="Commentaire 2 16" xfId="23797"/>
    <cellStyle name="Commentaire 2 17" xfId="23798"/>
    <cellStyle name="Commentaire 2 18" xfId="23799"/>
    <cellStyle name="Commentaire 2 19" xfId="23800"/>
    <cellStyle name="Commentaire 2 2" xfId="23801"/>
    <cellStyle name="Commentaire 2 2 10" xfId="23802"/>
    <cellStyle name="Commentaire 2 2 11" xfId="23803"/>
    <cellStyle name="Commentaire 2 2 12" xfId="23804"/>
    <cellStyle name="Commentaire 2 2 13" xfId="23805"/>
    <cellStyle name="Commentaire 2 2 14" xfId="23806"/>
    <cellStyle name="Commentaire 2 2 15" xfId="23807"/>
    <cellStyle name="Commentaire 2 2 16" xfId="23808"/>
    <cellStyle name="Commentaire 2 2 17" xfId="23809"/>
    <cellStyle name="Commentaire 2 2 18" xfId="23810"/>
    <cellStyle name="Commentaire 2 2 19" xfId="23811"/>
    <cellStyle name="Commentaire 2 2 2" xfId="23812"/>
    <cellStyle name="Commentaire 2 2 2 10" xfId="23813"/>
    <cellStyle name="Commentaire 2 2 2 10 2" xfId="23814"/>
    <cellStyle name="Commentaire 2 2 2 10 3" xfId="23815"/>
    <cellStyle name="Commentaire 2 2 2 10 4" xfId="23816"/>
    <cellStyle name="Commentaire 2 2 2 10 5" xfId="23817"/>
    <cellStyle name="Commentaire 2 2 2 10 6" xfId="23818"/>
    <cellStyle name="Commentaire 2 2 2 10 7" xfId="23819"/>
    <cellStyle name="Commentaire 2 2 2 10 8" xfId="23820"/>
    <cellStyle name="Commentaire 2 2 2 11" xfId="23821"/>
    <cellStyle name="Commentaire 2 2 2 12" xfId="23822"/>
    <cellStyle name="Commentaire 2 2 2 13" xfId="23823"/>
    <cellStyle name="Commentaire 2 2 2 14" xfId="23824"/>
    <cellStyle name="Commentaire 2 2 2 15" xfId="23825"/>
    <cellStyle name="Commentaire 2 2 2 16" xfId="23826"/>
    <cellStyle name="Commentaire 2 2 2 17" xfId="23827"/>
    <cellStyle name="Commentaire 2 2 2 18" xfId="23828"/>
    <cellStyle name="Commentaire 2 2 2 19" xfId="23829"/>
    <cellStyle name="Commentaire 2 2 2 2" xfId="23830"/>
    <cellStyle name="Commentaire 2 2 2 2 10" xfId="23831"/>
    <cellStyle name="Commentaire 2 2 2 2 11" xfId="23832"/>
    <cellStyle name="Commentaire 2 2 2 2 12" xfId="23833"/>
    <cellStyle name="Commentaire 2 2 2 2 13" xfId="23834"/>
    <cellStyle name="Commentaire 2 2 2 2 14" xfId="23835"/>
    <cellStyle name="Commentaire 2 2 2 2 15" xfId="23836"/>
    <cellStyle name="Commentaire 2 2 2 2 16" xfId="23837"/>
    <cellStyle name="Commentaire 2 2 2 2 17" xfId="23838"/>
    <cellStyle name="Commentaire 2 2 2 2 18" xfId="23839"/>
    <cellStyle name="Commentaire 2 2 2 2 19" xfId="23840"/>
    <cellStyle name="Commentaire 2 2 2 2 2" xfId="23841"/>
    <cellStyle name="Commentaire 2 2 2 2 2 2" xfId="23842"/>
    <cellStyle name="Commentaire 2 2 2 2 2 2 2" xfId="23843"/>
    <cellStyle name="Commentaire 2 2 2 2 2 3" xfId="23844"/>
    <cellStyle name="Commentaire 2 2 2 2 2 3 2" xfId="23845"/>
    <cellStyle name="Commentaire 2 2 2 2 2 4" xfId="23846"/>
    <cellStyle name="Commentaire 2 2 2 2 2 4 2" xfId="23847"/>
    <cellStyle name="Commentaire 2 2 2 2 2 5" xfId="23848"/>
    <cellStyle name="Commentaire 2 2 2 2 2 6" xfId="23849"/>
    <cellStyle name="Commentaire 2 2 2 2 2 7" xfId="23850"/>
    <cellStyle name="Commentaire 2 2 2 2 2 8" xfId="23851"/>
    <cellStyle name="Commentaire 2 2 2 2 2 9" xfId="23852"/>
    <cellStyle name="Commentaire 2 2 2 2 20" xfId="23853"/>
    <cellStyle name="Commentaire 2 2 2 2 21" xfId="23854"/>
    <cellStyle name="Commentaire 2 2 2 2 22" xfId="23855"/>
    <cellStyle name="Commentaire 2 2 2 2 23" xfId="23856"/>
    <cellStyle name="Commentaire 2 2 2 2 24" xfId="23857"/>
    <cellStyle name="Commentaire 2 2 2 2 25" xfId="23858"/>
    <cellStyle name="Commentaire 2 2 2 2 3" xfId="23859"/>
    <cellStyle name="Commentaire 2 2 2 2 3 2" xfId="23860"/>
    <cellStyle name="Commentaire 2 2 2 2 3 3" xfId="23861"/>
    <cellStyle name="Commentaire 2 2 2 2 3 4" xfId="23862"/>
    <cellStyle name="Commentaire 2 2 2 2 3 5" xfId="23863"/>
    <cellStyle name="Commentaire 2 2 2 2 3 6" xfId="23864"/>
    <cellStyle name="Commentaire 2 2 2 2 3 7" xfId="23865"/>
    <cellStyle name="Commentaire 2 2 2 2 3 8" xfId="23866"/>
    <cellStyle name="Commentaire 2 2 2 2 3 9" xfId="23867"/>
    <cellStyle name="Commentaire 2 2 2 2 4" xfId="23868"/>
    <cellStyle name="Commentaire 2 2 2 2 4 2" xfId="23869"/>
    <cellStyle name="Commentaire 2 2 2 2 4 3" xfId="23870"/>
    <cellStyle name="Commentaire 2 2 2 2 4 4" xfId="23871"/>
    <cellStyle name="Commentaire 2 2 2 2 4 5" xfId="23872"/>
    <cellStyle name="Commentaire 2 2 2 2 4 6" xfId="23873"/>
    <cellStyle name="Commentaire 2 2 2 2 4 7" xfId="23874"/>
    <cellStyle name="Commentaire 2 2 2 2 4 8" xfId="23875"/>
    <cellStyle name="Commentaire 2 2 2 2 4 9" xfId="23876"/>
    <cellStyle name="Commentaire 2 2 2 2 5" xfId="23877"/>
    <cellStyle name="Commentaire 2 2 2 2 5 2" xfId="23878"/>
    <cellStyle name="Commentaire 2 2 2 2 5 3" xfId="23879"/>
    <cellStyle name="Commentaire 2 2 2 2 5 4" xfId="23880"/>
    <cellStyle name="Commentaire 2 2 2 2 5 5" xfId="23881"/>
    <cellStyle name="Commentaire 2 2 2 2 5 6" xfId="23882"/>
    <cellStyle name="Commentaire 2 2 2 2 5 7" xfId="23883"/>
    <cellStyle name="Commentaire 2 2 2 2 5 8" xfId="23884"/>
    <cellStyle name="Commentaire 2 2 2 2 5 9" xfId="23885"/>
    <cellStyle name="Commentaire 2 2 2 2 6" xfId="23886"/>
    <cellStyle name="Commentaire 2 2 2 2 6 2" xfId="23887"/>
    <cellStyle name="Commentaire 2 2 2 2 6 3" xfId="23888"/>
    <cellStyle name="Commentaire 2 2 2 2 6 4" xfId="23889"/>
    <cellStyle name="Commentaire 2 2 2 2 6 5" xfId="23890"/>
    <cellStyle name="Commentaire 2 2 2 2 6 6" xfId="23891"/>
    <cellStyle name="Commentaire 2 2 2 2 6 7" xfId="23892"/>
    <cellStyle name="Commentaire 2 2 2 2 6 8" xfId="23893"/>
    <cellStyle name="Commentaire 2 2 2 2 6 9" xfId="23894"/>
    <cellStyle name="Commentaire 2 2 2 2 7" xfId="23895"/>
    <cellStyle name="Commentaire 2 2 2 2 7 2" xfId="23896"/>
    <cellStyle name="Commentaire 2 2 2 2 7 3" xfId="23897"/>
    <cellStyle name="Commentaire 2 2 2 2 7 4" xfId="23898"/>
    <cellStyle name="Commentaire 2 2 2 2 7 5" xfId="23899"/>
    <cellStyle name="Commentaire 2 2 2 2 7 6" xfId="23900"/>
    <cellStyle name="Commentaire 2 2 2 2 7 7" xfId="23901"/>
    <cellStyle name="Commentaire 2 2 2 2 7 8" xfId="23902"/>
    <cellStyle name="Commentaire 2 2 2 2 8" xfId="23903"/>
    <cellStyle name="Commentaire 2 2 2 2 9" xfId="23904"/>
    <cellStyle name="Commentaire 2 2 2 20" xfId="23905"/>
    <cellStyle name="Commentaire 2 2 2 21" xfId="23906"/>
    <cellStyle name="Commentaire 2 2 2 22" xfId="23907"/>
    <cellStyle name="Commentaire 2 2 2 23" xfId="23908"/>
    <cellStyle name="Commentaire 2 2 2 24" xfId="23909"/>
    <cellStyle name="Commentaire 2 2 2 25" xfId="23910"/>
    <cellStyle name="Commentaire 2 2 2 26" xfId="23911"/>
    <cellStyle name="Commentaire 2 2 2 27" xfId="23912"/>
    <cellStyle name="Commentaire 2 2 2 3" xfId="23913"/>
    <cellStyle name="Commentaire 2 2 2 3 10" xfId="23914"/>
    <cellStyle name="Commentaire 2 2 2 3 11" xfId="23915"/>
    <cellStyle name="Commentaire 2 2 2 3 12" xfId="23916"/>
    <cellStyle name="Commentaire 2 2 2 3 13" xfId="23917"/>
    <cellStyle name="Commentaire 2 2 2 3 14" xfId="23918"/>
    <cellStyle name="Commentaire 2 2 2 3 15" xfId="23919"/>
    <cellStyle name="Commentaire 2 2 2 3 16" xfId="23920"/>
    <cellStyle name="Commentaire 2 2 2 3 17" xfId="23921"/>
    <cellStyle name="Commentaire 2 2 2 3 18" xfId="23922"/>
    <cellStyle name="Commentaire 2 2 2 3 19" xfId="23923"/>
    <cellStyle name="Commentaire 2 2 2 3 2" xfId="23924"/>
    <cellStyle name="Commentaire 2 2 2 3 2 2" xfId="23925"/>
    <cellStyle name="Commentaire 2 2 2 3 2 3" xfId="23926"/>
    <cellStyle name="Commentaire 2 2 2 3 2 4" xfId="23927"/>
    <cellStyle name="Commentaire 2 2 2 3 2 5" xfId="23928"/>
    <cellStyle name="Commentaire 2 2 2 3 2 6" xfId="23929"/>
    <cellStyle name="Commentaire 2 2 2 3 2 7" xfId="23930"/>
    <cellStyle name="Commentaire 2 2 2 3 2 8" xfId="23931"/>
    <cellStyle name="Commentaire 2 2 2 3 20" xfId="23932"/>
    <cellStyle name="Commentaire 2 2 2 3 21" xfId="23933"/>
    <cellStyle name="Commentaire 2 2 2 3 22" xfId="23934"/>
    <cellStyle name="Commentaire 2 2 2 3 23" xfId="23935"/>
    <cellStyle name="Commentaire 2 2 2 3 24" xfId="23936"/>
    <cellStyle name="Commentaire 2 2 2 3 3" xfId="23937"/>
    <cellStyle name="Commentaire 2 2 2 3 3 2" xfId="23938"/>
    <cellStyle name="Commentaire 2 2 2 3 3 3" xfId="23939"/>
    <cellStyle name="Commentaire 2 2 2 3 3 4" xfId="23940"/>
    <cellStyle name="Commentaire 2 2 2 3 3 5" xfId="23941"/>
    <cellStyle name="Commentaire 2 2 2 3 3 6" xfId="23942"/>
    <cellStyle name="Commentaire 2 2 2 3 3 7" xfId="23943"/>
    <cellStyle name="Commentaire 2 2 2 3 3 8" xfId="23944"/>
    <cellStyle name="Commentaire 2 2 2 3 4" xfId="23945"/>
    <cellStyle name="Commentaire 2 2 2 3 4 2" xfId="23946"/>
    <cellStyle name="Commentaire 2 2 2 3 4 3" xfId="23947"/>
    <cellStyle name="Commentaire 2 2 2 3 4 4" xfId="23948"/>
    <cellStyle name="Commentaire 2 2 2 3 4 5" xfId="23949"/>
    <cellStyle name="Commentaire 2 2 2 3 4 6" xfId="23950"/>
    <cellStyle name="Commentaire 2 2 2 3 4 7" xfId="23951"/>
    <cellStyle name="Commentaire 2 2 2 3 4 8" xfId="23952"/>
    <cellStyle name="Commentaire 2 2 2 3 5" xfId="23953"/>
    <cellStyle name="Commentaire 2 2 2 3 5 2" xfId="23954"/>
    <cellStyle name="Commentaire 2 2 2 3 5 3" xfId="23955"/>
    <cellStyle name="Commentaire 2 2 2 3 5 4" xfId="23956"/>
    <cellStyle name="Commentaire 2 2 2 3 5 5" xfId="23957"/>
    <cellStyle name="Commentaire 2 2 2 3 5 6" xfId="23958"/>
    <cellStyle name="Commentaire 2 2 2 3 5 7" xfId="23959"/>
    <cellStyle name="Commentaire 2 2 2 3 5 8" xfId="23960"/>
    <cellStyle name="Commentaire 2 2 2 3 6" xfId="23961"/>
    <cellStyle name="Commentaire 2 2 2 3 6 2" xfId="23962"/>
    <cellStyle name="Commentaire 2 2 2 3 6 3" xfId="23963"/>
    <cellStyle name="Commentaire 2 2 2 3 6 4" xfId="23964"/>
    <cellStyle name="Commentaire 2 2 2 3 6 5" xfId="23965"/>
    <cellStyle name="Commentaire 2 2 2 3 6 6" xfId="23966"/>
    <cellStyle name="Commentaire 2 2 2 3 6 7" xfId="23967"/>
    <cellStyle name="Commentaire 2 2 2 3 6 8" xfId="23968"/>
    <cellStyle name="Commentaire 2 2 2 3 7" xfId="23969"/>
    <cellStyle name="Commentaire 2 2 2 3 7 2" xfId="23970"/>
    <cellStyle name="Commentaire 2 2 2 3 7 3" xfId="23971"/>
    <cellStyle name="Commentaire 2 2 2 3 7 4" xfId="23972"/>
    <cellStyle name="Commentaire 2 2 2 3 7 5" xfId="23973"/>
    <cellStyle name="Commentaire 2 2 2 3 7 6" xfId="23974"/>
    <cellStyle name="Commentaire 2 2 2 3 7 7" xfId="23975"/>
    <cellStyle name="Commentaire 2 2 2 3 7 8" xfId="23976"/>
    <cellStyle name="Commentaire 2 2 2 3 8" xfId="23977"/>
    <cellStyle name="Commentaire 2 2 2 3 9" xfId="23978"/>
    <cellStyle name="Commentaire 2 2 2 4" xfId="23979"/>
    <cellStyle name="Commentaire 2 2 2 4 10" xfId="23980"/>
    <cellStyle name="Commentaire 2 2 2 4 11" xfId="23981"/>
    <cellStyle name="Commentaire 2 2 2 4 12" xfId="23982"/>
    <cellStyle name="Commentaire 2 2 2 4 13" xfId="23983"/>
    <cellStyle name="Commentaire 2 2 2 4 14" xfId="23984"/>
    <cellStyle name="Commentaire 2 2 2 4 15" xfId="23985"/>
    <cellStyle name="Commentaire 2 2 2 4 16" xfId="23986"/>
    <cellStyle name="Commentaire 2 2 2 4 17" xfId="23987"/>
    <cellStyle name="Commentaire 2 2 2 4 18" xfId="23988"/>
    <cellStyle name="Commentaire 2 2 2 4 2" xfId="23989"/>
    <cellStyle name="Commentaire 2 2 2 4 3" xfId="23990"/>
    <cellStyle name="Commentaire 2 2 2 4 4" xfId="23991"/>
    <cellStyle name="Commentaire 2 2 2 4 5" xfId="23992"/>
    <cellStyle name="Commentaire 2 2 2 4 6" xfId="23993"/>
    <cellStyle name="Commentaire 2 2 2 4 7" xfId="23994"/>
    <cellStyle name="Commentaire 2 2 2 4 8" xfId="23995"/>
    <cellStyle name="Commentaire 2 2 2 4 9" xfId="23996"/>
    <cellStyle name="Commentaire 2 2 2 5" xfId="23997"/>
    <cellStyle name="Commentaire 2 2 2 5 10" xfId="23998"/>
    <cellStyle name="Commentaire 2 2 2 5 11" xfId="23999"/>
    <cellStyle name="Commentaire 2 2 2 5 12" xfId="24000"/>
    <cellStyle name="Commentaire 2 2 2 5 13" xfId="24001"/>
    <cellStyle name="Commentaire 2 2 2 5 14" xfId="24002"/>
    <cellStyle name="Commentaire 2 2 2 5 15" xfId="24003"/>
    <cellStyle name="Commentaire 2 2 2 5 16" xfId="24004"/>
    <cellStyle name="Commentaire 2 2 2 5 17" xfId="24005"/>
    <cellStyle name="Commentaire 2 2 2 5 18" xfId="24006"/>
    <cellStyle name="Commentaire 2 2 2 5 2" xfId="24007"/>
    <cellStyle name="Commentaire 2 2 2 5 3" xfId="24008"/>
    <cellStyle name="Commentaire 2 2 2 5 4" xfId="24009"/>
    <cellStyle name="Commentaire 2 2 2 5 5" xfId="24010"/>
    <cellStyle name="Commentaire 2 2 2 5 6" xfId="24011"/>
    <cellStyle name="Commentaire 2 2 2 5 7" xfId="24012"/>
    <cellStyle name="Commentaire 2 2 2 5 8" xfId="24013"/>
    <cellStyle name="Commentaire 2 2 2 5 9" xfId="24014"/>
    <cellStyle name="Commentaire 2 2 2 6" xfId="24015"/>
    <cellStyle name="Commentaire 2 2 2 6 10" xfId="24016"/>
    <cellStyle name="Commentaire 2 2 2 6 11" xfId="24017"/>
    <cellStyle name="Commentaire 2 2 2 6 12" xfId="24018"/>
    <cellStyle name="Commentaire 2 2 2 6 13" xfId="24019"/>
    <cellStyle name="Commentaire 2 2 2 6 14" xfId="24020"/>
    <cellStyle name="Commentaire 2 2 2 6 15" xfId="24021"/>
    <cellStyle name="Commentaire 2 2 2 6 16" xfId="24022"/>
    <cellStyle name="Commentaire 2 2 2 6 17" xfId="24023"/>
    <cellStyle name="Commentaire 2 2 2 6 18" xfId="24024"/>
    <cellStyle name="Commentaire 2 2 2 6 2" xfId="24025"/>
    <cellStyle name="Commentaire 2 2 2 6 3" xfId="24026"/>
    <cellStyle name="Commentaire 2 2 2 6 4" xfId="24027"/>
    <cellStyle name="Commentaire 2 2 2 6 5" xfId="24028"/>
    <cellStyle name="Commentaire 2 2 2 6 6" xfId="24029"/>
    <cellStyle name="Commentaire 2 2 2 6 7" xfId="24030"/>
    <cellStyle name="Commentaire 2 2 2 6 8" xfId="24031"/>
    <cellStyle name="Commentaire 2 2 2 6 9" xfId="24032"/>
    <cellStyle name="Commentaire 2 2 2 7" xfId="24033"/>
    <cellStyle name="Commentaire 2 2 2 7 2" xfId="24034"/>
    <cellStyle name="Commentaire 2 2 2 7 3" xfId="24035"/>
    <cellStyle name="Commentaire 2 2 2 7 4" xfId="24036"/>
    <cellStyle name="Commentaire 2 2 2 7 5" xfId="24037"/>
    <cellStyle name="Commentaire 2 2 2 7 6" xfId="24038"/>
    <cellStyle name="Commentaire 2 2 2 7 7" xfId="24039"/>
    <cellStyle name="Commentaire 2 2 2 7 8" xfId="24040"/>
    <cellStyle name="Commentaire 2 2 2 7 9" xfId="24041"/>
    <cellStyle name="Commentaire 2 2 2 8" xfId="24042"/>
    <cellStyle name="Commentaire 2 2 2 8 2" xfId="24043"/>
    <cellStyle name="Commentaire 2 2 2 8 3" xfId="24044"/>
    <cellStyle name="Commentaire 2 2 2 8 4" xfId="24045"/>
    <cellStyle name="Commentaire 2 2 2 8 5" xfId="24046"/>
    <cellStyle name="Commentaire 2 2 2 8 6" xfId="24047"/>
    <cellStyle name="Commentaire 2 2 2 8 7" xfId="24048"/>
    <cellStyle name="Commentaire 2 2 2 8 8" xfId="24049"/>
    <cellStyle name="Commentaire 2 2 2 8 9" xfId="24050"/>
    <cellStyle name="Commentaire 2 2 2 9" xfId="24051"/>
    <cellStyle name="Commentaire 2 2 2 9 2" xfId="24052"/>
    <cellStyle name="Commentaire 2 2 2 9 3" xfId="24053"/>
    <cellStyle name="Commentaire 2 2 2 9 4" xfId="24054"/>
    <cellStyle name="Commentaire 2 2 2 9 5" xfId="24055"/>
    <cellStyle name="Commentaire 2 2 2 9 6" xfId="24056"/>
    <cellStyle name="Commentaire 2 2 2 9 7" xfId="24057"/>
    <cellStyle name="Commentaire 2 2 2 9 8" xfId="24058"/>
    <cellStyle name="Commentaire 2 2 20" xfId="24059"/>
    <cellStyle name="Commentaire 2 2 21" xfId="24060"/>
    <cellStyle name="Commentaire 2 2 22" xfId="24061"/>
    <cellStyle name="Commentaire 2 2 23" xfId="24062"/>
    <cellStyle name="Commentaire 2 2 24" xfId="24063"/>
    <cellStyle name="Commentaire 2 2 25" xfId="24064"/>
    <cellStyle name="Commentaire 2 2 26" xfId="24065"/>
    <cellStyle name="Commentaire 2 2 3" xfId="24066"/>
    <cellStyle name="Commentaire 2 2 3 10" xfId="24067"/>
    <cellStyle name="Commentaire 2 2 3 11" xfId="24068"/>
    <cellStyle name="Commentaire 2 2 3 12" xfId="24069"/>
    <cellStyle name="Commentaire 2 2 3 13" xfId="24070"/>
    <cellStyle name="Commentaire 2 2 3 14" xfId="24071"/>
    <cellStyle name="Commentaire 2 2 3 15" xfId="24072"/>
    <cellStyle name="Commentaire 2 2 3 16" xfId="24073"/>
    <cellStyle name="Commentaire 2 2 3 17" xfId="24074"/>
    <cellStyle name="Commentaire 2 2 3 18" xfId="24075"/>
    <cellStyle name="Commentaire 2 2 3 19" xfId="24076"/>
    <cellStyle name="Commentaire 2 2 3 2" xfId="24077"/>
    <cellStyle name="Commentaire 2 2 3 2 2" xfId="24078"/>
    <cellStyle name="Commentaire 2 2 3 2 2 2" xfId="24079"/>
    <cellStyle name="Commentaire 2 2 3 2 3" xfId="24080"/>
    <cellStyle name="Commentaire 2 2 3 2 3 2" xfId="24081"/>
    <cellStyle name="Commentaire 2 2 3 2 4" xfId="24082"/>
    <cellStyle name="Commentaire 2 2 3 2 4 2" xfId="24083"/>
    <cellStyle name="Commentaire 2 2 3 2 5" xfId="24084"/>
    <cellStyle name="Commentaire 2 2 3 2 6" xfId="24085"/>
    <cellStyle name="Commentaire 2 2 3 2 7" xfId="24086"/>
    <cellStyle name="Commentaire 2 2 3 2 8" xfId="24087"/>
    <cellStyle name="Commentaire 2 2 3 2 9" xfId="24088"/>
    <cellStyle name="Commentaire 2 2 3 20" xfId="24089"/>
    <cellStyle name="Commentaire 2 2 3 21" xfId="24090"/>
    <cellStyle name="Commentaire 2 2 3 22" xfId="24091"/>
    <cellStyle name="Commentaire 2 2 3 23" xfId="24092"/>
    <cellStyle name="Commentaire 2 2 3 24" xfId="24093"/>
    <cellStyle name="Commentaire 2 2 3 25" xfId="24094"/>
    <cellStyle name="Commentaire 2 2 3 3" xfId="24095"/>
    <cellStyle name="Commentaire 2 2 3 3 2" xfId="24096"/>
    <cellStyle name="Commentaire 2 2 3 3 3" xfId="24097"/>
    <cellStyle name="Commentaire 2 2 3 3 4" xfId="24098"/>
    <cellStyle name="Commentaire 2 2 3 3 5" xfId="24099"/>
    <cellStyle name="Commentaire 2 2 3 3 6" xfId="24100"/>
    <cellStyle name="Commentaire 2 2 3 3 7" xfId="24101"/>
    <cellStyle name="Commentaire 2 2 3 3 8" xfId="24102"/>
    <cellStyle name="Commentaire 2 2 3 3 9" xfId="24103"/>
    <cellStyle name="Commentaire 2 2 3 4" xfId="24104"/>
    <cellStyle name="Commentaire 2 2 3 4 2" xfId="24105"/>
    <cellStyle name="Commentaire 2 2 3 4 3" xfId="24106"/>
    <cellStyle name="Commentaire 2 2 3 4 4" xfId="24107"/>
    <cellStyle name="Commentaire 2 2 3 4 5" xfId="24108"/>
    <cellStyle name="Commentaire 2 2 3 4 6" xfId="24109"/>
    <cellStyle name="Commentaire 2 2 3 4 7" xfId="24110"/>
    <cellStyle name="Commentaire 2 2 3 4 8" xfId="24111"/>
    <cellStyle name="Commentaire 2 2 3 4 9" xfId="24112"/>
    <cellStyle name="Commentaire 2 2 3 5" xfId="24113"/>
    <cellStyle name="Commentaire 2 2 3 5 2" xfId="24114"/>
    <cellStyle name="Commentaire 2 2 3 5 3" xfId="24115"/>
    <cellStyle name="Commentaire 2 2 3 5 4" xfId="24116"/>
    <cellStyle name="Commentaire 2 2 3 5 5" xfId="24117"/>
    <cellStyle name="Commentaire 2 2 3 5 6" xfId="24118"/>
    <cellStyle name="Commentaire 2 2 3 5 7" xfId="24119"/>
    <cellStyle name="Commentaire 2 2 3 5 8" xfId="24120"/>
    <cellStyle name="Commentaire 2 2 3 5 9" xfId="24121"/>
    <cellStyle name="Commentaire 2 2 3 6" xfId="24122"/>
    <cellStyle name="Commentaire 2 2 3 6 2" xfId="24123"/>
    <cellStyle name="Commentaire 2 2 3 6 3" xfId="24124"/>
    <cellStyle name="Commentaire 2 2 3 6 4" xfId="24125"/>
    <cellStyle name="Commentaire 2 2 3 6 5" xfId="24126"/>
    <cellStyle name="Commentaire 2 2 3 6 6" xfId="24127"/>
    <cellStyle name="Commentaire 2 2 3 6 7" xfId="24128"/>
    <cellStyle name="Commentaire 2 2 3 6 8" xfId="24129"/>
    <cellStyle name="Commentaire 2 2 3 6 9" xfId="24130"/>
    <cellStyle name="Commentaire 2 2 3 7" xfId="24131"/>
    <cellStyle name="Commentaire 2 2 3 7 2" xfId="24132"/>
    <cellStyle name="Commentaire 2 2 3 7 3" xfId="24133"/>
    <cellStyle name="Commentaire 2 2 3 7 4" xfId="24134"/>
    <cellStyle name="Commentaire 2 2 3 7 5" xfId="24135"/>
    <cellStyle name="Commentaire 2 2 3 7 6" xfId="24136"/>
    <cellStyle name="Commentaire 2 2 3 7 7" xfId="24137"/>
    <cellStyle name="Commentaire 2 2 3 7 8" xfId="24138"/>
    <cellStyle name="Commentaire 2 2 3 8" xfId="24139"/>
    <cellStyle name="Commentaire 2 2 3 9" xfId="24140"/>
    <cellStyle name="Commentaire 2 2 4" xfId="24141"/>
    <cellStyle name="Commentaire 2 2 4 10" xfId="24142"/>
    <cellStyle name="Commentaire 2 2 4 11" xfId="24143"/>
    <cellStyle name="Commentaire 2 2 4 12" xfId="24144"/>
    <cellStyle name="Commentaire 2 2 4 13" xfId="24145"/>
    <cellStyle name="Commentaire 2 2 4 14" xfId="24146"/>
    <cellStyle name="Commentaire 2 2 4 15" xfId="24147"/>
    <cellStyle name="Commentaire 2 2 4 16" xfId="24148"/>
    <cellStyle name="Commentaire 2 2 4 17" xfId="24149"/>
    <cellStyle name="Commentaire 2 2 4 18" xfId="24150"/>
    <cellStyle name="Commentaire 2 2 4 2" xfId="24151"/>
    <cellStyle name="Commentaire 2 2 4 3" xfId="24152"/>
    <cellStyle name="Commentaire 2 2 4 4" xfId="24153"/>
    <cellStyle name="Commentaire 2 2 4 5" xfId="24154"/>
    <cellStyle name="Commentaire 2 2 4 6" xfId="24155"/>
    <cellStyle name="Commentaire 2 2 4 7" xfId="24156"/>
    <cellStyle name="Commentaire 2 2 4 8" xfId="24157"/>
    <cellStyle name="Commentaire 2 2 4 9" xfId="24158"/>
    <cellStyle name="Commentaire 2 2 5" xfId="24159"/>
    <cellStyle name="Commentaire 2 2 5 10" xfId="24160"/>
    <cellStyle name="Commentaire 2 2 5 11" xfId="24161"/>
    <cellStyle name="Commentaire 2 2 5 12" xfId="24162"/>
    <cellStyle name="Commentaire 2 2 5 13" xfId="24163"/>
    <cellStyle name="Commentaire 2 2 5 14" xfId="24164"/>
    <cellStyle name="Commentaire 2 2 5 15" xfId="24165"/>
    <cellStyle name="Commentaire 2 2 5 16" xfId="24166"/>
    <cellStyle name="Commentaire 2 2 5 17" xfId="24167"/>
    <cellStyle name="Commentaire 2 2 5 18" xfId="24168"/>
    <cellStyle name="Commentaire 2 2 5 2" xfId="24169"/>
    <cellStyle name="Commentaire 2 2 5 3" xfId="24170"/>
    <cellStyle name="Commentaire 2 2 5 4" xfId="24171"/>
    <cellStyle name="Commentaire 2 2 5 5" xfId="24172"/>
    <cellStyle name="Commentaire 2 2 5 6" xfId="24173"/>
    <cellStyle name="Commentaire 2 2 5 7" xfId="24174"/>
    <cellStyle name="Commentaire 2 2 5 8" xfId="24175"/>
    <cellStyle name="Commentaire 2 2 5 9" xfId="24176"/>
    <cellStyle name="Commentaire 2 2 6" xfId="24177"/>
    <cellStyle name="Commentaire 2 2 6 10" xfId="24178"/>
    <cellStyle name="Commentaire 2 2 6 11" xfId="24179"/>
    <cellStyle name="Commentaire 2 2 6 12" xfId="24180"/>
    <cellStyle name="Commentaire 2 2 6 13" xfId="24181"/>
    <cellStyle name="Commentaire 2 2 6 14" xfId="24182"/>
    <cellStyle name="Commentaire 2 2 6 15" xfId="24183"/>
    <cellStyle name="Commentaire 2 2 6 16" xfId="24184"/>
    <cellStyle name="Commentaire 2 2 6 17" xfId="24185"/>
    <cellStyle name="Commentaire 2 2 6 18" xfId="24186"/>
    <cellStyle name="Commentaire 2 2 6 2" xfId="24187"/>
    <cellStyle name="Commentaire 2 2 6 3" xfId="24188"/>
    <cellStyle name="Commentaire 2 2 6 4" xfId="24189"/>
    <cellStyle name="Commentaire 2 2 6 5" xfId="24190"/>
    <cellStyle name="Commentaire 2 2 6 6" xfId="24191"/>
    <cellStyle name="Commentaire 2 2 6 7" xfId="24192"/>
    <cellStyle name="Commentaire 2 2 6 8" xfId="24193"/>
    <cellStyle name="Commentaire 2 2 6 9" xfId="24194"/>
    <cellStyle name="Commentaire 2 2 7" xfId="24195"/>
    <cellStyle name="Commentaire 2 2 7 10" xfId="24196"/>
    <cellStyle name="Commentaire 2 2 7 11" xfId="24197"/>
    <cellStyle name="Commentaire 2 2 7 12" xfId="24198"/>
    <cellStyle name="Commentaire 2 2 7 13" xfId="24199"/>
    <cellStyle name="Commentaire 2 2 7 14" xfId="24200"/>
    <cellStyle name="Commentaire 2 2 7 15" xfId="24201"/>
    <cellStyle name="Commentaire 2 2 7 16" xfId="24202"/>
    <cellStyle name="Commentaire 2 2 7 17" xfId="24203"/>
    <cellStyle name="Commentaire 2 2 7 18" xfId="24204"/>
    <cellStyle name="Commentaire 2 2 7 2" xfId="24205"/>
    <cellStyle name="Commentaire 2 2 7 3" xfId="24206"/>
    <cellStyle name="Commentaire 2 2 7 4" xfId="24207"/>
    <cellStyle name="Commentaire 2 2 7 5" xfId="24208"/>
    <cellStyle name="Commentaire 2 2 7 6" xfId="24209"/>
    <cellStyle name="Commentaire 2 2 7 7" xfId="24210"/>
    <cellStyle name="Commentaire 2 2 7 8" xfId="24211"/>
    <cellStyle name="Commentaire 2 2 7 9" xfId="24212"/>
    <cellStyle name="Commentaire 2 2 8" xfId="24213"/>
    <cellStyle name="Commentaire 2 2 8 2" xfId="24214"/>
    <cellStyle name="Commentaire 2 2 8 3" xfId="24215"/>
    <cellStyle name="Commentaire 2 2 8 4" xfId="24216"/>
    <cellStyle name="Commentaire 2 2 8 5" xfId="24217"/>
    <cellStyle name="Commentaire 2 2 8 6" xfId="24218"/>
    <cellStyle name="Commentaire 2 2 8 7" xfId="24219"/>
    <cellStyle name="Commentaire 2 2 8 8" xfId="24220"/>
    <cellStyle name="Commentaire 2 2 8 9" xfId="24221"/>
    <cellStyle name="Commentaire 2 2 9" xfId="24222"/>
    <cellStyle name="Commentaire 2 2 9 2" xfId="24223"/>
    <cellStyle name="Commentaire 2 2 9 3" xfId="24224"/>
    <cellStyle name="Commentaire 2 2 9 4" xfId="24225"/>
    <cellStyle name="Commentaire 2 2 9 5" xfId="24226"/>
    <cellStyle name="Commentaire 2 2 9 6" xfId="24227"/>
    <cellStyle name="Commentaire 2 2 9 7" xfId="24228"/>
    <cellStyle name="Commentaire 2 2 9 8" xfId="24229"/>
    <cellStyle name="Commentaire 2 2 9 9" xfId="24230"/>
    <cellStyle name="Commentaire 2 20" xfId="24231"/>
    <cellStyle name="Commentaire 2 21" xfId="24232"/>
    <cellStyle name="Commentaire 2 22" xfId="24233"/>
    <cellStyle name="Commentaire 2 23" xfId="24234"/>
    <cellStyle name="Commentaire 2 24" xfId="24235"/>
    <cellStyle name="Commentaire 2 25" xfId="24236"/>
    <cellStyle name="Commentaire 2 26" xfId="24237"/>
    <cellStyle name="Commentaire 2 27" xfId="24238"/>
    <cellStyle name="Commentaire 2 3" xfId="24239"/>
    <cellStyle name="Commentaire 2 3 10" xfId="24240"/>
    <cellStyle name="Commentaire 2 3 10 2" xfId="24241"/>
    <cellStyle name="Commentaire 2 3 10 3" xfId="24242"/>
    <cellStyle name="Commentaire 2 3 10 4" xfId="24243"/>
    <cellStyle name="Commentaire 2 3 10 5" xfId="24244"/>
    <cellStyle name="Commentaire 2 3 10 6" xfId="24245"/>
    <cellStyle name="Commentaire 2 3 10 7" xfId="24246"/>
    <cellStyle name="Commentaire 2 3 10 8" xfId="24247"/>
    <cellStyle name="Commentaire 2 3 11" xfId="24248"/>
    <cellStyle name="Commentaire 2 3 12" xfId="24249"/>
    <cellStyle name="Commentaire 2 3 13" xfId="24250"/>
    <cellStyle name="Commentaire 2 3 14" xfId="24251"/>
    <cellStyle name="Commentaire 2 3 15" xfId="24252"/>
    <cellStyle name="Commentaire 2 3 16" xfId="24253"/>
    <cellStyle name="Commentaire 2 3 17" xfId="24254"/>
    <cellStyle name="Commentaire 2 3 18" xfId="24255"/>
    <cellStyle name="Commentaire 2 3 19" xfId="24256"/>
    <cellStyle name="Commentaire 2 3 2" xfId="24257"/>
    <cellStyle name="Commentaire 2 3 2 10" xfId="24258"/>
    <cellStyle name="Commentaire 2 3 2 11" xfId="24259"/>
    <cellStyle name="Commentaire 2 3 2 12" xfId="24260"/>
    <cellStyle name="Commentaire 2 3 2 13" xfId="24261"/>
    <cellStyle name="Commentaire 2 3 2 14" xfId="24262"/>
    <cellStyle name="Commentaire 2 3 2 15" xfId="24263"/>
    <cellStyle name="Commentaire 2 3 2 16" xfId="24264"/>
    <cellStyle name="Commentaire 2 3 2 17" xfId="24265"/>
    <cellStyle name="Commentaire 2 3 2 18" xfId="24266"/>
    <cellStyle name="Commentaire 2 3 2 19" xfId="24267"/>
    <cellStyle name="Commentaire 2 3 2 2" xfId="24268"/>
    <cellStyle name="Commentaire 2 3 2 2 2" xfId="24269"/>
    <cellStyle name="Commentaire 2 3 2 2 2 2" xfId="24270"/>
    <cellStyle name="Commentaire 2 3 2 2 3" xfId="24271"/>
    <cellStyle name="Commentaire 2 3 2 2 3 2" xfId="24272"/>
    <cellStyle name="Commentaire 2 3 2 2 4" xfId="24273"/>
    <cellStyle name="Commentaire 2 3 2 2 4 2" xfId="24274"/>
    <cellStyle name="Commentaire 2 3 2 2 5" xfId="24275"/>
    <cellStyle name="Commentaire 2 3 2 2 6" xfId="24276"/>
    <cellStyle name="Commentaire 2 3 2 2 7" xfId="24277"/>
    <cellStyle name="Commentaire 2 3 2 2 8" xfId="24278"/>
    <cellStyle name="Commentaire 2 3 2 2 9" xfId="24279"/>
    <cellStyle name="Commentaire 2 3 2 20" xfId="24280"/>
    <cellStyle name="Commentaire 2 3 2 21" xfId="24281"/>
    <cellStyle name="Commentaire 2 3 2 22" xfId="24282"/>
    <cellStyle name="Commentaire 2 3 2 23" xfId="24283"/>
    <cellStyle name="Commentaire 2 3 2 24" xfId="24284"/>
    <cellStyle name="Commentaire 2 3 2 25" xfId="24285"/>
    <cellStyle name="Commentaire 2 3 2 3" xfId="24286"/>
    <cellStyle name="Commentaire 2 3 2 3 2" xfId="24287"/>
    <cellStyle name="Commentaire 2 3 2 3 3" xfId="24288"/>
    <cellStyle name="Commentaire 2 3 2 3 4" xfId="24289"/>
    <cellStyle name="Commentaire 2 3 2 3 5" xfId="24290"/>
    <cellStyle name="Commentaire 2 3 2 3 6" xfId="24291"/>
    <cellStyle name="Commentaire 2 3 2 3 7" xfId="24292"/>
    <cellStyle name="Commentaire 2 3 2 3 8" xfId="24293"/>
    <cellStyle name="Commentaire 2 3 2 3 9" xfId="24294"/>
    <cellStyle name="Commentaire 2 3 2 4" xfId="24295"/>
    <cellStyle name="Commentaire 2 3 2 4 2" xfId="24296"/>
    <cellStyle name="Commentaire 2 3 2 4 3" xfId="24297"/>
    <cellStyle name="Commentaire 2 3 2 4 4" xfId="24298"/>
    <cellStyle name="Commentaire 2 3 2 4 5" xfId="24299"/>
    <cellStyle name="Commentaire 2 3 2 4 6" xfId="24300"/>
    <cellStyle name="Commentaire 2 3 2 4 7" xfId="24301"/>
    <cellStyle name="Commentaire 2 3 2 4 8" xfId="24302"/>
    <cellStyle name="Commentaire 2 3 2 4 9" xfId="24303"/>
    <cellStyle name="Commentaire 2 3 2 5" xfId="24304"/>
    <cellStyle name="Commentaire 2 3 2 5 2" xfId="24305"/>
    <cellStyle name="Commentaire 2 3 2 5 3" xfId="24306"/>
    <cellStyle name="Commentaire 2 3 2 5 4" xfId="24307"/>
    <cellStyle name="Commentaire 2 3 2 5 5" xfId="24308"/>
    <cellStyle name="Commentaire 2 3 2 5 6" xfId="24309"/>
    <cellStyle name="Commentaire 2 3 2 5 7" xfId="24310"/>
    <cellStyle name="Commentaire 2 3 2 5 8" xfId="24311"/>
    <cellStyle name="Commentaire 2 3 2 5 9" xfId="24312"/>
    <cellStyle name="Commentaire 2 3 2 6" xfId="24313"/>
    <cellStyle name="Commentaire 2 3 2 6 2" xfId="24314"/>
    <cellStyle name="Commentaire 2 3 2 6 3" xfId="24315"/>
    <cellStyle name="Commentaire 2 3 2 6 4" xfId="24316"/>
    <cellStyle name="Commentaire 2 3 2 6 5" xfId="24317"/>
    <cellStyle name="Commentaire 2 3 2 6 6" xfId="24318"/>
    <cellStyle name="Commentaire 2 3 2 6 7" xfId="24319"/>
    <cellStyle name="Commentaire 2 3 2 6 8" xfId="24320"/>
    <cellStyle name="Commentaire 2 3 2 6 9" xfId="24321"/>
    <cellStyle name="Commentaire 2 3 2 7" xfId="24322"/>
    <cellStyle name="Commentaire 2 3 2 7 2" xfId="24323"/>
    <cellStyle name="Commentaire 2 3 2 7 3" xfId="24324"/>
    <cellStyle name="Commentaire 2 3 2 7 4" xfId="24325"/>
    <cellStyle name="Commentaire 2 3 2 7 5" xfId="24326"/>
    <cellStyle name="Commentaire 2 3 2 7 6" xfId="24327"/>
    <cellStyle name="Commentaire 2 3 2 7 7" xfId="24328"/>
    <cellStyle name="Commentaire 2 3 2 7 8" xfId="24329"/>
    <cellStyle name="Commentaire 2 3 2 8" xfId="24330"/>
    <cellStyle name="Commentaire 2 3 2 9" xfId="24331"/>
    <cellStyle name="Commentaire 2 3 20" xfId="24332"/>
    <cellStyle name="Commentaire 2 3 21" xfId="24333"/>
    <cellStyle name="Commentaire 2 3 22" xfId="24334"/>
    <cellStyle name="Commentaire 2 3 23" xfId="24335"/>
    <cellStyle name="Commentaire 2 3 24" xfId="24336"/>
    <cellStyle name="Commentaire 2 3 25" xfId="24337"/>
    <cellStyle name="Commentaire 2 3 26" xfId="24338"/>
    <cellStyle name="Commentaire 2 3 27" xfId="24339"/>
    <cellStyle name="Commentaire 2 3 3" xfId="24340"/>
    <cellStyle name="Commentaire 2 3 3 10" xfId="24341"/>
    <cellStyle name="Commentaire 2 3 3 11" xfId="24342"/>
    <cellStyle name="Commentaire 2 3 3 12" xfId="24343"/>
    <cellStyle name="Commentaire 2 3 3 13" xfId="24344"/>
    <cellStyle name="Commentaire 2 3 3 14" xfId="24345"/>
    <cellStyle name="Commentaire 2 3 3 15" xfId="24346"/>
    <cellStyle name="Commentaire 2 3 3 16" xfId="24347"/>
    <cellStyle name="Commentaire 2 3 3 17" xfId="24348"/>
    <cellStyle name="Commentaire 2 3 3 18" xfId="24349"/>
    <cellStyle name="Commentaire 2 3 3 19" xfId="24350"/>
    <cellStyle name="Commentaire 2 3 3 2" xfId="24351"/>
    <cellStyle name="Commentaire 2 3 3 2 2" xfId="24352"/>
    <cellStyle name="Commentaire 2 3 3 2 3" xfId="24353"/>
    <cellStyle name="Commentaire 2 3 3 2 4" xfId="24354"/>
    <cellStyle name="Commentaire 2 3 3 2 5" xfId="24355"/>
    <cellStyle name="Commentaire 2 3 3 2 6" xfId="24356"/>
    <cellStyle name="Commentaire 2 3 3 2 7" xfId="24357"/>
    <cellStyle name="Commentaire 2 3 3 2 8" xfId="24358"/>
    <cellStyle name="Commentaire 2 3 3 20" xfId="24359"/>
    <cellStyle name="Commentaire 2 3 3 21" xfId="24360"/>
    <cellStyle name="Commentaire 2 3 3 22" xfId="24361"/>
    <cellStyle name="Commentaire 2 3 3 23" xfId="24362"/>
    <cellStyle name="Commentaire 2 3 3 24" xfId="24363"/>
    <cellStyle name="Commentaire 2 3 3 3" xfId="24364"/>
    <cellStyle name="Commentaire 2 3 3 3 2" xfId="24365"/>
    <cellStyle name="Commentaire 2 3 3 3 3" xfId="24366"/>
    <cellStyle name="Commentaire 2 3 3 3 4" xfId="24367"/>
    <cellStyle name="Commentaire 2 3 3 3 5" xfId="24368"/>
    <cellStyle name="Commentaire 2 3 3 3 6" xfId="24369"/>
    <cellStyle name="Commentaire 2 3 3 3 7" xfId="24370"/>
    <cellStyle name="Commentaire 2 3 3 3 8" xfId="24371"/>
    <cellStyle name="Commentaire 2 3 3 4" xfId="24372"/>
    <cellStyle name="Commentaire 2 3 3 4 2" xfId="24373"/>
    <cellStyle name="Commentaire 2 3 3 4 3" xfId="24374"/>
    <cellStyle name="Commentaire 2 3 3 4 4" xfId="24375"/>
    <cellStyle name="Commentaire 2 3 3 4 5" xfId="24376"/>
    <cellStyle name="Commentaire 2 3 3 4 6" xfId="24377"/>
    <cellStyle name="Commentaire 2 3 3 4 7" xfId="24378"/>
    <cellStyle name="Commentaire 2 3 3 4 8" xfId="24379"/>
    <cellStyle name="Commentaire 2 3 3 5" xfId="24380"/>
    <cellStyle name="Commentaire 2 3 3 5 2" xfId="24381"/>
    <cellStyle name="Commentaire 2 3 3 5 3" xfId="24382"/>
    <cellStyle name="Commentaire 2 3 3 5 4" xfId="24383"/>
    <cellStyle name="Commentaire 2 3 3 5 5" xfId="24384"/>
    <cellStyle name="Commentaire 2 3 3 5 6" xfId="24385"/>
    <cellStyle name="Commentaire 2 3 3 5 7" xfId="24386"/>
    <cellStyle name="Commentaire 2 3 3 5 8" xfId="24387"/>
    <cellStyle name="Commentaire 2 3 3 6" xfId="24388"/>
    <cellStyle name="Commentaire 2 3 3 6 2" xfId="24389"/>
    <cellStyle name="Commentaire 2 3 3 6 3" xfId="24390"/>
    <cellStyle name="Commentaire 2 3 3 6 4" xfId="24391"/>
    <cellStyle name="Commentaire 2 3 3 6 5" xfId="24392"/>
    <cellStyle name="Commentaire 2 3 3 6 6" xfId="24393"/>
    <cellStyle name="Commentaire 2 3 3 6 7" xfId="24394"/>
    <cellStyle name="Commentaire 2 3 3 6 8" xfId="24395"/>
    <cellStyle name="Commentaire 2 3 3 7" xfId="24396"/>
    <cellStyle name="Commentaire 2 3 3 7 2" xfId="24397"/>
    <cellStyle name="Commentaire 2 3 3 7 3" xfId="24398"/>
    <cellStyle name="Commentaire 2 3 3 7 4" xfId="24399"/>
    <cellStyle name="Commentaire 2 3 3 7 5" xfId="24400"/>
    <cellStyle name="Commentaire 2 3 3 7 6" xfId="24401"/>
    <cellStyle name="Commentaire 2 3 3 7 7" xfId="24402"/>
    <cellStyle name="Commentaire 2 3 3 7 8" xfId="24403"/>
    <cellStyle name="Commentaire 2 3 3 8" xfId="24404"/>
    <cellStyle name="Commentaire 2 3 3 9" xfId="24405"/>
    <cellStyle name="Commentaire 2 3 4" xfId="24406"/>
    <cellStyle name="Commentaire 2 3 4 10" xfId="24407"/>
    <cellStyle name="Commentaire 2 3 4 11" xfId="24408"/>
    <cellStyle name="Commentaire 2 3 4 12" xfId="24409"/>
    <cellStyle name="Commentaire 2 3 4 13" xfId="24410"/>
    <cellStyle name="Commentaire 2 3 4 14" xfId="24411"/>
    <cellStyle name="Commentaire 2 3 4 15" xfId="24412"/>
    <cellStyle name="Commentaire 2 3 4 16" xfId="24413"/>
    <cellStyle name="Commentaire 2 3 4 17" xfId="24414"/>
    <cellStyle name="Commentaire 2 3 4 18" xfId="24415"/>
    <cellStyle name="Commentaire 2 3 4 2" xfId="24416"/>
    <cellStyle name="Commentaire 2 3 4 3" xfId="24417"/>
    <cellStyle name="Commentaire 2 3 4 4" xfId="24418"/>
    <cellStyle name="Commentaire 2 3 4 5" xfId="24419"/>
    <cellStyle name="Commentaire 2 3 4 6" xfId="24420"/>
    <cellStyle name="Commentaire 2 3 4 7" xfId="24421"/>
    <cellStyle name="Commentaire 2 3 4 8" xfId="24422"/>
    <cellStyle name="Commentaire 2 3 4 9" xfId="24423"/>
    <cellStyle name="Commentaire 2 3 5" xfId="24424"/>
    <cellStyle name="Commentaire 2 3 5 10" xfId="24425"/>
    <cellStyle name="Commentaire 2 3 5 11" xfId="24426"/>
    <cellStyle name="Commentaire 2 3 5 12" xfId="24427"/>
    <cellStyle name="Commentaire 2 3 5 13" xfId="24428"/>
    <cellStyle name="Commentaire 2 3 5 14" xfId="24429"/>
    <cellStyle name="Commentaire 2 3 5 15" xfId="24430"/>
    <cellStyle name="Commentaire 2 3 5 16" xfId="24431"/>
    <cellStyle name="Commentaire 2 3 5 17" xfId="24432"/>
    <cellStyle name="Commentaire 2 3 5 18" xfId="24433"/>
    <cellStyle name="Commentaire 2 3 5 2" xfId="24434"/>
    <cellStyle name="Commentaire 2 3 5 3" xfId="24435"/>
    <cellStyle name="Commentaire 2 3 5 4" xfId="24436"/>
    <cellStyle name="Commentaire 2 3 5 5" xfId="24437"/>
    <cellStyle name="Commentaire 2 3 5 6" xfId="24438"/>
    <cellStyle name="Commentaire 2 3 5 7" xfId="24439"/>
    <cellStyle name="Commentaire 2 3 5 8" xfId="24440"/>
    <cellStyle name="Commentaire 2 3 5 9" xfId="24441"/>
    <cellStyle name="Commentaire 2 3 6" xfId="24442"/>
    <cellStyle name="Commentaire 2 3 6 10" xfId="24443"/>
    <cellStyle name="Commentaire 2 3 6 11" xfId="24444"/>
    <cellStyle name="Commentaire 2 3 6 12" xfId="24445"/>
    <cellStyle name="Commentaire 2 3 6 13" xfId="24446"/>
    <cellStyle name="Commentaire 2 3 6 14" xfId="24447"/>
    <cellStyle name="Commentaire 2 3 6 15" xfId="24448"/>
    <cellStyle name="Commentaire 2 3 6 16" xfId="24449"/>
    <cellStyle name="Commentaire 2 3 6 17" xfId="24450"/>
    <cellStyle name="Commentaire 2 3 6 18" xfId="24451"/>
    <cellStyle name="Commentaire 2 3 6 2" xfId="24452"/>
    <cellStyle name="Commentaire 2 3 6 3" xfId="24453"/>
    <cellStyle name="Commentaire 2 3 6 4" xfId="24454"/>
    <cellStyle name="Commentaire 2 3 6 5" xfId="24455"/>
    <cellStyle name="Commentaire 2 3 6 6" xfId="24456"/>
    <cellStyle name="Commentaire 2 3 6 7" xfId="24457"/>
    <cellStyle name="Commentaire 2 3 6 8" xfId="24458"/>
    <cellStyle name="Commentaire 2 3 6 9" xfId="24459"/>
    <cellStyle name="Commentaire 2 3 7" xfId="24460"/>
    <cellStyle name="Commentaire 2 3 7 2" xfId="24461"/>
    <cellStyle name="Commentaire 2 3 7 3" xfId="24462"/>
    <cellStyle name="Commentaire 2 3 7 4" xfId="24463"/>
    <cellStyle name="Commentaire 2 3 7 5" xfId="24464"/>
    <cellStyle name="Commentaire 2 3 7 6" xfId="24465"/>
    <cellStyle name="Commentaire 2 3 7 7" xfId="24466"/>
    <cellStyle name="Commentaire 2 3 7 8" xfId="24467"/>
    <cellStyle name="Commentaire 2 3 7 9" xfId="24468"/>
    <cellStyle name="Commentaire 2 3 8" xfId="24469"/>
    <cellStyle name="Commentaire 2 3 8 2" xfId="24470"/>
    <cellStyle name="Commentaire 2 3 8 3" xfId="24471"/>
    <cellStyle name="Commentaire 2 3 8 4" xfId="24472"/>
    <cellStyle name="Commentaire 2 3 8 5" xfId="24473"/>
    <cellStyle name="Commentaire 2 3 8 6" xfId="24474"/>
    <cellStyle name="Commentaire 2 3 8 7" xfId="24475"/>
    <cellStyle name="Commentaire 2 3 8 8" xfId="24476"/>
    <cellStyle name="Commentaire 2 3 8 9" xfId="24477"/>
    <cellStyle name="Commentaire 2 3 9" xfId="24478"/>
    <cellStyle name="Commentaire 2 3 9 2" xfId="24479"/>
    <cellStyle name="Commentaire 2 3 9 3" xfId="24480"/>
    <cellStyle name="Commentaire 2 3 9 4" xfId="24481"/>
    <cellStyle name="Commentaire 2 3 9 5" xfId="24482"/>
    <cellStyle name="Commentaire 2 3 9 6" xfId="24483"/>
    <cellStyle name="Commentaire 2 3 9 7" xfId="24484"/>
    <cellStyle name="Commentaire 2 3 9 8" xfId="24485"/>
    <cellStyle name="Commentaire 2 4" xfId="24486"/>
    <cellStyle name="Commentaire 2 4 10" xfId="24487"/>
    <cellStyle name="Commentaire 2 4 11" xfId="24488"/>
    <cellStyle name="Commentaire 2 4 12" xfId="24489"/>
    <cellStyle name="Commentaire 2 4 13" xfId="24490"/>
    <cellStyle name="Commentaire 2 4 14" xfId="24491"/>
    <cellStyle name="Commentaire 2 4 15" xfId="24492"/>
    <cellStyle name="Commentaire 2 4 16" xfId="24493"/>
    <cellStyle name="Commentaire 2 4 17" xfId="24494"/>
    <cellStyle name="Commentaire 2 4 18" xfId="24495"/>
    <cellStyle name="Commentaire 2 4 19" xfId="24496"/>
    <cellStyle name="Commentaire 2 4 2" xfId="24497"/>
    <cellStyle name="Commentaire 2 4 2 2" xfId="24498"/>
    <cellStyle name="Commentaire 2 4 2 2 2" xfId="24499"/>
    <cellStyle name="Commentaire 2 4 2 3" xfId="24500"/>
    <cellStyle name="Commentaire 2 4 2 3 2" xfId="24501"/>
    <cellStyle name="Commentaire 2 4 2 4" xfId="24502"/>
    <cellStyle name="Commentaire 2 4 2 4 2" xfId="24503"/>
    <cellStyle name="Commentaire 2 4 2 5" xfId="24504"/>
    <cellStyle name="Commentaire 2 4 2 6" xfId="24505"/>
    <cellStyle name="Commentaire 2 4 2 7" xfId="24506"/>
    <cellStyle name="Commentaire 2 4 2 8" xfId="24507"/>
    <cellStyle name="Commentaire 2 4 2 9" xfId="24508"/>
    <cellStyle name="Commentaire 2 4 20" xfId="24509"/>
    <cellStyle name="Commentaire 2 4 21" xfId="24510"/>
    <cellStyle name="Commentaire 2 4 22" xfId="24511"/>
    <cellStyle name="Commentaire 2 4 23" xfId="24512"/>
    <cellStyle name="Commentaire 2 4 24" xfId="24513"/>
    <cellStyle name="Commentaire 2 4 25" xfId="24514"/>
    <cellStyle name="Commentaire 2 4 3" xfId="24515"/>
    <cellStyle name="Commentaire 2 4 3 2" xfId="24516"/>
    <cellStyle name="Commentaire 2 4 3 3" xfId="24517"/>
    <cellStyle name="Commentaire 2 4 3 4" xfId="24518"/>
    <cellStyle name="Commentaire 2 4 3 5" xfId="24519"/>
    <cellStyle name="Commentaire 2 4 3 6" xfId="24520"/>
    <cellStyle name="Commentaire 2 4 3 7" xfId="24521"/>
    <cellStyle name="Commentaire 2 4 3 8" xfId="24522"/>
    <cellStyle name="Commentaire 2 4 3 9" xfId="24523"/>
    <cellStyle name="Commentaire 2 4 4" xfId="24524"/>
    <cellStyle name="Commentaire 2 4 4 2" xfId="24525"/>
    <cellStyle name="Commentaire 2 4 4 3" xfId="24526"/>
    <cellStyle name="Commentaire 2 4 4 4" xfId="24527"/>
    <cellStyle name="Commentaire 2 4 4 5" xfId="24528"/>
    <cellStyle name="Commentaire 2 4 4 6" xfId="24529"/>
    <cellStyle name="Commentaire 2 4 4 7" xfId="24530"/>
    <cellStyle name="Commentaire 2 4 4 8" xfId="24531"/>
    <cellStyle name="Commentaire 2 4 4 9" xfId="24532"/>
    <cellStyle name="Commentaire 2 4 5" xfId="24533"/>
    <cellStyle name="Commentaire 2 4 5 2" xfId="24534"/>
    <cellStyle name="Commentaire 2 4 5 3" xfId="24535"/>
    <cellStyle name="Commentaire 2 4 5 4" xfId="24536"/>
    <cellStyle name="Commentaire 2 4 5 5" xfId="24537"/>
    <cellStyle name="Commentaire 2 4 5 6" xfId="24538"/>
    <cellStyle name="Commentaire 2 4 5 7" xfId="24539"/>
    <cellStyle name="Commentaire 2 4 5 8" xfId="24540"/>
    <cellStyle name="Commentaire 2 4 5 9" xfId="24541"/>
    <cellStyle name="Commentaire 2 4 6" xfId="24542"/>
    <cellStyle name="Commentaire 2 4 6 2" xfId="24543"/>
    <cellStyle name="Commentaire 2 4 6 3" xfId="24544"/>
    <cellStyle name="Commentaire 2 4 6 4" xfId="24545"/>
    <cellStyle name="Commentaire 2 4 6 5" xfId="24546"/>
    <cellStyle name="Commentaire 2 4 6 6" xfId="24547"/>
    <cellStyle name="Commentaire 2 4 6 7" xfId="24548"/>
    <cellStyle name="Commentaire 2 4 6 8" xfId="24549"/>
    <cellStyle name="Commentaire 2 4 6 9" xfId="24550"/>
    <cellStyle name="Commentaire 2 4 7" xfId="24551"/>
    <cellStyle name="Commentaire 2 4 7 2" xfId="24552"/>
    <cellStyle name="Commentaire 2 4 7 3" xfId="24553"/>
    <cellStyle name="Commentaire 2 4 7 4" xfId="24554"/>
    <cellStyle name="Commentaire 2 4 7 5" xfId="24555"/>
    <cellStyle name="Commentaire 2 4 7 6" xfId="24556"/>
    <cellStyle name="Commentaire 2 4 7 7" xfId="24557"/>
    <cellStyle name="Commentaire 2 4 7 8" xfId="24558"/>
    <cellStyle name="Commentaire 2 4 8" xfId="24559"/>
    <cellStyle name="Commentaire 2 4 9" xfId="24560"/>
    <cellStyle name="Commentaire 2 5" xfId="24561"/>
    <cellStyle name="Commentaire 2 5 10" xfId="24562"/>
    <cellStyle name="Commentaire 2 5 11" xfId="24563"/>
    <cellStyle name="Commentaire 2 5 12" xfId="24564"/>
    <cellStyle name="Commentaire 2 5 13" xfId="24565"/>
    <cellStyle name="Commentaire 2 5 14" xfId="24566"/>
    <cellStyle name="Commentaire 2 5 15" xfId="24567"/>
    <cellStyle name="Commentaire 2 5 16" xfId="24568"/>
    <cellStyle name="Commentaire 2 5 17" xfId="24569"/>
    <cellStyle name="Commentaire 2 5 18" xfId="24570"/>
    <cellStyle name="Commentaire 2 5 2" xfId="24571"/>
    <cellStyle name="Commentaire 2 5 3" xfId="24572"/>
    <cellStyle name="Commentaire 2 5 4" xfId="24573"/>
    <cellStyle name="Commentaire 2 5 5" xfId="24574"/>
    <cellStyle name="Commentaire 2 5 6" xfId="24575"/>
    <cellStyle name="Commentaire 2 5 7" xfId="24576"/>
    <cellStyle name="Commentaire 2 5 8" xfId="24577"/>
    <cellStyle name="Commentaire 2 5 9" xfId="24578"/>
    <cellStyle name="Commentaire 2 6" xfId="24579"/>
    <cellStyle name="Commentaire 2 6 10" xfId="24580"/>
    <cellStyle name="Commentaire 2 6 11" xfId="24581"/>
    <cellStyle name="Commentaire 2 6 12" xfId="24582"/>
    <cellStyle name="Commentaire 2 6 13" xfId="24583"/>
    <cellStyle name="Commentaire 2 6 14" xfId="24584"/>
    <cellStyle name="Commentaire 2 6 15" xfId="24585"/>
    <cellStyle name="Commentaire 2 6 16" xfId="24586"/>
    <cellStyle name="Commentaire 2 6 17" xfId="24587"/>
    <cellStyle name="Commentaire 2 6 18" xfId="24588"/>
    <cellStyle name="Commentaire 2 6 2" xfId="24589"/>
    <cellStyle name="Commentaire 2 6 3" xfId="24590"/>
    <cellStyle name="Commentaire 2 6 4" xfId="24591"/>
    <cellStyle name="Commentaire 2 6 5" xfId="24592"/>
    <cellStyle name="Commentaire 2 6 6" xfId="24593"/>
    <cellStyle name="Commentaire 2 6 7" xfId="24594"/>
    <cellStyle name="Commentaire 2 6 8" xfId="24595"/>
    <cellStyle name="Commentaire 2 6 9" xfId="24596"/>
    <cellStyle name="Commentaire 2 7" xfId="24597"/>
    <cellStyle name="Commentaire 2 7 10" xfId="24598"/>
    <cellStyle name="Commentaire 2 7 11" xfId="24599"/>
    <cellStyle name="Commentaire 2 7 12" xfId="24600"/>
    <cellStyle name="Commentaire 2 7 13" xfId="24601"/>
    <cellStyle name="Commentaire 2 7 14" xfId="24602"/>
    <cellStyle name="Commentaire 2 7 15" xfId="24603"/>
    <cellStyle name="Commentaire 2 7 16" xfId="24604"/>
    <cellStyle name="Commentaire 2 7 17" xfId="24605"/>
    <cellStyle name="Commentaire 2 7 18" xfId="24606"/>
    <cellStyle name="Commentaire 2 7 2" xfId="24607"/>
    <cellStyle name="Commentaire 2 7 3" xfId="24608"/>
    <cellStyle name="Commentaire 2 7 4" xfId="24609"/>
    <cellStyle name="Commentaire 2 7 5" xfId="24610"/>
    <cellStyle name="Commentaire 2 7 6" xfId="24611"/>
    <cellStyle name="Commentaire 2 7 7" xfId="24612"/>
    <cellStyle name="Commentaire 2 7 8" xfId="24613"/>
    <cellStyle name="Commentaire 2 7 9" xfId="24614"/>
    <cellStyle name="Commentaire 2 8" xfId="24615"/>
    <cellStyle name="Commentaire 2 8 10" xfId="24616"/>
    <cellStyle name="Commentaire 2 8 11" xfId="24617"/>
    <cellStyle name="Commentaire 2 8 12" xfId="24618"/>
    <cellStyle name="Commentaire 2 8 13" xfId="24619"/>
    <cellStyle name="Commentaire 2 8 14" xfId="24620"/>
    <cellStyle name="Commentaire 2 8 15" xfId="24621"/>
    <cellStyle name="Commentaire 2 8 16" xfId="24622"/>
    <cellStyle name="Commentaire 2 8 17" xfId="24623"/>
    <cellStyle name="Commentaire 2 8 18" xfId="24624"/>
    <cellStyle name="Commentaire 2 8 2" xfId="24625"/>
    <cellStyle name="Commentaire 2 8 3" xfId="24626"/>
    <cellStyle name="Commentaire 2 8 4" xfId="24627"/>
    <cellStyle name="Commentaire 2 8 5" xfId="24628"/>
    <cellStyle name="Commentaire 2 8 6" xfId="24629"/>
    <cellStyle name="Commentaire 2 8 7" xfId="24630"/>
    <cellStyle name="Commentaire 2 8 8" xfId="24631"/>
    <cellStyle name="Commentaire 2 8 9" xfId="24632"/>
    <cellStyle name="Commentaire 2 9" xfId="24633"/>
    <cellStyle name="Commentaire 2 9 2" xfId="24634"/>
    <cellStyle name="Commentaire 2 9 3" xfId="24635"/>
    <cellStyle name="Commentaire 2 9 4" xfId="24636"/>
    <cellStyle name="Commentaire 2 9 5" xfId="24637"/>
    <cellStyle name="Commentaire 2 9 6" xfId="24638"/>
    <cellStyle name="Commentaire 2 9 7" xfId="24639"/>
    <cellStyle name="Commentaire 2 9 8" xfId="24640"/>
    <cellStyle name="Commentaire 2 9 9" xfId="24641"/>
    <cellStyle name="Commentaire 20" xfId="24642"/>
    <cellStyle name="Commentaire 21" xfId="24643"/>
    <cellStyle name="Commentaire 22" xfId="24644"/>
    <cellStyle name="Commentaire 23" xfId="24645"/>
    <cellStyle name="Commentaire 24" xfId="24646"/>
    <cellStyle name="Commentaire 25" xfId="24647"/>
    <cellStyle name="Commentaire 26" xfId="24648"/>
    <cellStyle name="Commentaire 3" xfId="9874"/>
    <cellStyle name="Commentaire 3 10" xfId="24649"/>
    <cellStyle name="Commentaire 3 11" xfId="24650"/>
    <cellStyle name="Commentaire 3 12" xfId="24651"/>
    <cellStyle name="Commentaire 3 13" xfId="24652"/>
    <cellStyle name="Commentaire 3 14" xfId="24653"/>
    <cellStyle name="Commentaire 3 15" xfId="24654"/>
    <cellStyle name="Commentaire 3 16" xfId="24655"/>
    <cellStyle name="Commentaire 3 17" xfId="24656"/>
    <cellStyle name="Commentaire 3 18" xfId="24657"/>
    <cellStyle name="Commentaire 3 19" xfId="24658"/>
    <cellStyle name="Commentaire 3 2" xfId="24659"/>
    <cellStyle name="Commentaire 3 2 10" xfId="24660"/>
    <cellStyle name="Commentaire 3 2 10 2" xfId="24661"/>
    <cellStyle name="Commentaire 3 2 10 3" xfId="24662"/>
    <cellStyle name="Commentaire 3 2 10 4" xfId="24663"/>
    <cellStyle name="Commentaire 3 2 10 5" xfId="24664"/>
    <cellStyle name="Commentaire 3 2 10 6" xfId="24665"/>
    <cellStyle name="Commentaire 3 2 10 7" xfId="24666"/>
    <cellStyle name="Commentaire 3 2 10 8" xfId="24667"/>
    <cellStyle name="Commentaire 3 2 11" xfId="24668"/>
    <cellStyle name="Commentaire 3 2 12" xfId="24669"/>
    <cellStyle name="Commentaire 3 2 13" xfId="24670"/>
    <cellStyle name="Commentaire 3 2 14" xfId="24671"/>
    <cellStyle name="Commentaire 3 2 15" xfId="24672"/>
    <cellStyle name="Commentaire 3 2 16" xfId="24673"/>
    <cellStyle name="Commentaire 3 2 17" xfId="24674"/>
    <cellStyle name="Commentaire 3 2 18" xfId="24675"/>
    <cellStyle name="Commentaire 3 2 19" xfId="24676"/>
    <cellStyle name="Commentaire 3 2 2" xfId="24677"/>
    <cellStyle name="Commentaire 3 2 2 10" xfId="24678"/>
    <cellStyle name="Commentaire 3 2 2 11" xfId="24679"/>
    <cellStyle name="Commentaire 3 2 2 12" xfId="24680"/>
    <cellStyle name="Commentaire 3 2 2 13" xfId="24681"/>
    <cellStyle name="Commentaire 3 2 2 14" xfId="24682"/>
    <cellStyle name="Commentaire 3 2 2 15" xfId="24683"/>
    <cellStyle name="Commentaire 3 2 2 16" xfId="24684"/>
    <cellStyle name="Commentaire 3 2 2 17" xfId="24685"/>
    <cellStyle name="Commentaire 3 2 2 18" xfId="24686"/>
    <cellStyle name="Commentaire 3 2 2 19" xfId="24687"/>
    <cellStyle name="Commentaire 3 2 2 2" xfId="24688"/>
    <cellStyle name="Commentaire 3 2 2 2 2" xfId="24689"/>
    <cellStyle name="Commentaire 3 2 2 2 2 2" xfId="24690"/>
    <cellStyle name="Commentaire 3 2 2 2 3" xfId="24691"/>
    <cellStyle name="Commentaire 3 2 2 2 3 2" xfId="24692"/>
    <cellStyle name="Commentaire 3 2 2 2 4" xfId="24693"/>
    <cellStyle name="Commentaire 3 2 2 2 4 2" xfId="24694"/>
    <cellStyle name="Commentaire 3 2 2 2 5" xfId="24695"/>
    <cellStyle name="Commentaire 3 2 2 2 6" xfId="24696"/>
    <cellStyle name="Commentaire 3 2 2 2 7" xfId="24697"/>
    <cellStyle name="Commentaire 3 2 2 2 8" xfId="24698"/>
    <cellStyle name="Commentaire 3 2 2 2 9" xfId="24699"/>
    <cellStyle name="Commentaire 3 2 2 20" xfId="24700"/>
    <cellStyle name="Commentaire 3 2 2 21" xfId="24701"/>
    <cellStyle name="Commentaire 3 2 2 22" xfId="24702"/>
    <cellStyle name="Commentaire 3 2 2 23" xfId="24703"/>
    <cellStyle name="Commentaire 3 2 2 24" xfId="24704"/>
    <cellStyle name="Commentaire 3 2 2 25" xfId="24705"/>
    <cellStyle name="Commentaire 3 2 2 3" xfId="24706"/>
    <cellStyle name="Commentaire 3 2 2 3 2" xfId="24707"/>
    <cellStyle name="Commentaire 3 2 2 3 3" xfId="24708"/>
    <cellStyle name="Commentaire 3 2 2 3 4" xfId="24709"/>
    <cellStyle name="Commentaire 3 2 2 3 5" xfId="24710"/>
    <cellStyle name="Commentaire 3 2 2 3 6" xfId="24711"/>
    <cellStyle name="Commentaire 3 2 2 3 7" xfId="24712"/>
    <cellStyle name="Commentaire 3 2 2 3 8" xfId="24713"/>
    <cellStyle name="Commentaire 3 2 2 3 9" xfId="24714"/>
    <cellStyle name="Commentaire 3 2 2 4" xfId="24715"/>
    <cellStyle name="Commentaire 3 2 2 4 2" xfId="24716"/>
    <cellStyle name="Commentaire 3 2 2 4 3" xfId="24717"/>
    <cellStyle name="Commentaire 3 2 2 4 4" xfId="24718"/>
    <cellStyle name="Commentaire 3 2 2 4 5" xfId="24719"/>
    <cellStyle name="Commentaire 3 2 2 4 6" xfId="24720"/>
    <cellStyle name="Commentaire 3 2 2 4 7" xfId="24721"/>
    <cellStyle name="Commentaire 3 2 2 4 8" xfId="24722"/>
    <cellStyle name="Commentaire 3 2 2 4 9" xfId="24723"/>
    <cellStyle name="Commentaire 3 2 2 5" xfId="24724"/>
    <cellStyle name="Commentaire 3 2 2 5 2" xfId="24725"/>
    <cellStyle name="Commentaire 3 2 2 5 3" xfId="24726"/>
    <cellStyle name="Commentaire 3 2 2 5 4" xfId="24727"/>
    <cellStyle name="Commentaire 3 2 2 5 5" xfId="24728"/>
    <cellStyle name="Commentaire 3 2 2 5 6" xfId="24729"/>
    <cellStyle name="Commentaire 3 2 2 5 7" xfId="24730"/>
    <cellStyle name="Commentaire 3 2 2 5 8" xfId="24731"/>
    <cellStyle name="Commentaire 3 2 2 5 9" xfId="24732"/>
    <cellStyle name="Commentaire 3 2 2 6" xfId="24733"/>
    <cellStyle name="Commentaire 3 2 2 6 2" xfId="24734"/>
    <cellStyle name="Commentaire 3 2 2 6 3" xfId="24735"/>
    <cellStyle name="Commentaire 3 2 2 6 4" xfId="24736"/>
    <cellStyle name="Commentaire 3 2 2 6 5" xfId="24737"/>
    <cellStyle name="Commentaire 3 2 2 6 6" xfId="24738"/>
    <cellStyle name="Commentaire 3 2 2 6 7" xfId="24739"/>
    <cellStyle name="Commentaire 3 2 2 6 8" xfId="24740"/>
    <cellStyle name="Commentaire 3 2 2 6 9" xfId="24741"/>
    <cellStyle name="Commentaire 3 2 2 7" xfId="24742"/>
    <cellStyle name="Commentaire 3 2 2 7 2" xfId="24743"/>
    <cellStyle name="Commentaire 3 2 2 7 3" xfId="24744"/>
    <cellStyle name="Commentaire 3 2 2 7 4" xfId="24745"/>
    <cellStyle name="Commentaire 3 2 2 7 5" xfId="24746"/>
    <cellStyle name="Commentaire 3 2 2 7 6" xfId="24747"/>
    <cellStyle name="Commentaire 3 2 2 7 7" xfId="24748"/>
    <cellStyle name="Commentaire 3 2 2 7 8" xfId="24749"/>
    <cellStyle name="Commentaire 3 2 2 8" xfId="24750"/>
    <cellStyle name="Commentaire 3 2 2 9" xfId="24751"/>
    <cellStyle name="Commentaire 3 2 20" xfId="24752"/>
    <cellStyle name="Commentaire 3 2 21" xfId="24753"/>
    <cellStyle name="Commentaire 3 2 22" xfId="24754"/>
    <cellStyle name="Commentaire 3 2 23" xfId="24755"/>
    <cellStyle name="Commentaire 3 2 24" xfId="24756"/>
    <cellStyle name="Commentaire 3 2 25" xfId="24757"/>
    <cellStyle name="Commentaire 3 2 26" xfId="24758"/>
    <cellStyle name="Commentaire 3 2 27" xfId="24759"/>
    <cellStyle name="Commentaire 3 2 3" xfId="24760"/>
    <cellStyle name="Commentaire 3 2 3 10" xfId="24761"/>
    <cellStyle name="Commentaire 3 2 3 11" xfId="24762"/>
    <cellStyle name="Commentaire 3 2 3 12" xfId="24763"/>
    <cellStyle name="Commentaire 3 2 3 13" xfId="24764"/>
    <cellStyle name="Commentaire 3 2 3 14" xfId="24765"/>
    <cellStyle name="Commentaire 3 2 3 15" xfId="24766"/>
    <cellStyle name="Commentaire 3 2 3 16" xfId="24767"/>
    <cellStyle name="Commentaire 3 2 3 17" xfId="24768"/>
    <cellStyle name="Commentaire 3 2 3 18" xfId="24769"/>
    <cellStyle name="Commentaire 3 2 3 19" xfId="24770"/>
    <cellStyle name="Commentaire 3 2 3 2" xfId="24771"/>
    <cellStyle name="Commentaire 3 2 3 2 2" xfId="24772"/>
    <cellStyle name="Commentaire 3 2 3 2 3" xfId="24773"/>
    <cellStyle name="Commentaire 3 2 3 2 4" xfId="24774"/>
    <cellStyle name="Commentaire 3 2 3 2 5" xfId="24775"/>
    <cellStyle name="Commentaire 3 2 3 2 6" xfId="24776"/>
    <cellStyle name="Commentaire 3 2 3 2 7" xfId="24777"/>
    <cellStyle name="Commentaire 3 2 3 2 8" xfId="24778"/>
    <cellStyle name="Commentaire 3 2 3 20" xfId="24779"/>
    <cellStyle name="Commentaire 3 2 3 21" xfId="24780"/>
    <cellStyle name="Commentaire 3 2 3 22" xfId="24781"/>
    <cellStyle name="Commentaire 3 2 3 23" xfId="24782"/>
    <cellStyle name="Commentaire 3 2 3 24" xfId="24783"/>
    <cellStyle name="Commentaire 3 2 3 3" xfId="24784"/>
    <cellStyle name="Commentaire 3 2 3 3 2" xfId="24785"/>
    <cellStyle name="Commentaire 3 2 3 3 3" xfId="24786"/>
    <cellStyle name="Commentaire 3 2 3 3 4" xfId="24787"/>
    <cellStyle name="Commentaire 3 2 3 3 5" xfId="24788"/>
    <cellStyle name="Commentaire 3 2 3 3 6" xfId="24789"/>
    <cellStyle name="Commentaire 3 2 3 3 7" xfId="24790"/>
    <cellStyle name="Commentaire 3 2 3 3 8" xfId="24791"/>
    <cellStyle name="Commentaire 3 2 3 4" xfId="24792"/>
    <cellStyle name="Commentaire 3 2 3 4 2" xfId="24793"/>
    <cellStyle name="Commentaire 3 2 3 4 3" xfId="24794"/>
    <cellStyle name="Commentaire 3 2 3 4 4" xfId="24795"/>
    <cellStyle name="Commentaire 3 2 3 4 5" xfId="24796"/>
    <cellStyle name="Commentaire 3 2 3 4 6" xfId="24797"/>
    <cellStyle name="Commentaire 3 2 3 4 7" xfId="24798"/>
    <cellStyle name="Commentaire 3 2 3 4 8" xfId="24799"/>
    <cellStyle name="Commentaire 3 2 3 5" xfId="24800"/>
    <cellStyle name="Commentaire 3 2 3 5 2" xfId="24801"/>
    <cellStyle name="Commentaire 3 2 3 5 3" xfId="24802"/>
    <cellStyle name="Commentaire 3 2 3 5 4" xfId="24803"/>
    <cellStyle name="Commentaire 3 2 3 5 5" xfId="24804"/>
    <cellStyle name="Commentaire 3 2 3 5 6" xfId="24805"/>
    <cellStyle name="Commentaire 3 2 3 5 7" xfId="24806"/>
    <cellStyle name="Commentaire 3 2 3 5 8" xfId="24807"/>
    <cellStyle name="Commentaire 3 2 3 6" xfId="24808"/>
    <cellStyle name="Commentaire 3 2 3 6 2" xfId="24809"/>
    <cellStyle name="Commentaire 3 2 3 6 3" xfId="24810"/>
    <cellStyle name="Commentaire 3 2 3 6 4" xfId="24811"/>
    <cellStyle name="Commentaire 3 2 3 6 5" xfId="24812"/>
    <cellStyle name="Commentaire 3 2 3 6 6" xfId="24813"/>
    <cellStyle name="Commentaire 3 2 3 6 7" xfId="24814"/>
    <cellStyle name="Commentaire 3 2 3 6 8" xfId="24815"/>
    <cellStyle name="Commentaire 3 2 3 7" xfId="24816"/>
    <cellStyle name="Commentaire 3 2 3 7 2" xfId="24817"/>
    <cellStyle name="Commentaire 3 2 3 7 3" xfId="24818"/>
    <cellStyle name="Commentaire 3 2 3 7 4" xfId="24819"/>
    <cellStyle name="Commentaire 3 2 3 7 5" xfId="24820"/>
    <cellStyle name="Commentaire 3 2 3 7 6" xfId="24821"/>
    <cellStyle name="Commentaire 3 2 3 7 7" xfId="24822"/>
    <cellStyle name="Commentaire 3 2 3 7 8" xfId="24823"/>
    <cellStyle name="Commentaire 3 2 3 8" xfId="24824"/>
    <cellStyle name="Commentaire 3 2 3 9" xfId="24825"/>
    <cellStyle name="Commentaire 3 2 4" xfId="24826"/>
    <cellStyle name="Commentaire 3 2 4 10" xfId="24827"/>
    <cellStyle name="Commentaire 3 2 4 11" xfId="24828"/>
    <cellStyle name="Commentaire 3 2 4 12" xfId="24829"/>
    <cellStyle name="Commentaire 3 2 4 13" xfId="24830"/>
    <cellStyle name="Commentaire 3 2 4 14" xfId="24831"/>
    <cellStyle name="Commentaire 3 2 4 15" xfId="24832"/>
    <cellStyle name="Commentaire 3 2 4 16" xfId="24833"/>
    <cellStyle name="Commentaire 3 2 4 17" xfId="24834"/>
    <cellStyle name="Commentaire 3 2 4 18" xfId="24835"/>
    <cellStyle name="Commentaire 3 2 4 2" xfId="24836"/>
    <cellStyle name="Commentaire 3 2 4 3" xfId="24837"/>
    <cellStyle name="Commentaire 3 2 4 4" xfId="24838"/>
    <cellStyle name="Commentaire 3 2 4 5" xfId="24839"/>
    <cellStyle name="Commentaire 3 2 4 6" xfId="24840"/>
    <cellStyle name="Commentaire 3 2 4 7" xfId="24841"/>
    <cellStyle name="Commentaire 3 2 4 8" xfId="24842"/>
    <cellStyle name="Commentaire 3 2 4 9" xfId="24843"/>
    <cellStyle name="Commentaire 3 2 5" xfId="24844"/>
    <cellStyle name="Commentaire 3 2 5 10" xfId="24845"/>
    <cellStyle name="Commentaire 3 2 5 11" xfId="24846"/>
    <cellStyle name="Commentaire 3 2 5 12" xfId="24847"/>
    <cellStyle name="Commentaire 3 2 5 13" xfId="24848"/>
    <cellStyle name="Commentaire 3 2 5 14" xfId="24849"/>
    <cellStyle name="Commentaire 3 2 5 15" xfId="24850"/>
    <cellStyle name="Commentaire 3 2 5 16" xfId="24851"/>
    <cellStyle name="Commentaire 3 2 5 17" xfId="24852"/>
    <cellStyle name="Commentaire 3 2 5 18" xfId="24853"/>
    <cellStyle name="Commentaire 3 2 5 2" xfId="24854"/>
    <cellStyle name="Commentaire 3 2 5 3" xfId="24855"/>
    <cellStyle name="Commentaire 3 2 5 4" xfId="24856"/>
    <cellStyle name="Commentaire 3 2 5 5" xfId="24857"/>
    <cellStyle name="Commentaire 3 2 5 6" xfId="24858"/>
    <cellStyle name="Commentaire 3 2 5 7" xfId="24859"/>
    <cellStyle name="Commentaire 3 2 5 8" xfId="24860"/>
    <cellStyle name="Commentaire 3 2 5 9" xfId="24861"/>
    <cellStyle name="Commentaire 3 2 6" xfId="24862"/>
    <cellStyle name="Commentaire 3 2 6 10" xfId="24863"/>
    <cellStyle name="Commentaire 3 2 6 11" xfId="24864"/>
    <cellStyle name="Commentaire 3 2 6 12" xfId="24865"/>
    <cellStyle name="Commentaire 3 2 6 13" xfId="24866"/>
    <cellStyle name="Commentaire 3 2 6 14" xfId="24867"/>
    <cellStyle name="Commentaire 3 2 6 15" xfId="24868"/>
    <cellStyle name="Commentaire 3 2 6 16" xfId="24869"/>
    <cellStyle name="Commentaire 3 2 6 17" xfId="24870"/>
    <cellStyle name="Commentaire 3 2 6 18" xfId="24871"/>
    <cellStyle name="Commentaire 3 2 6 2" xfId="24872"/>
    <cellStyle name="Commentaire 3 2 6 3" xfId="24873"/>
    <cellStyle name="Commentaire 3 2 6 4" xfId="24874"/>
    <cellStyle name="Commentaire 3 2 6 5" xfId="24875"/>
    <cellStyle name="Commentaire 3 2 6 6" xfId="24876"/>
    <cellStyle name="Commentaire 3 2 6 7" xfId="24877"/>
    <cellStyle name="Commentaire 3 2 6 8" xfId="24878"/>
    <cellStyle name="Commentaire 3 2 6 9" xfId="24879"/>
    <cellStyle name="Commentaire 3 2 7" xfId="24880"/>
    <cellStyle name="Commentaire 3 2 7 2" xfId="24881"/>
    <cellStyle name="Commentaire 3 2 7 3" xfId="24882"/>
    <cellStyle name="Commentaire 3 2 7 4" xfId="24883"/>
    <cellStyle name="Commentaire 3 2 7 5" xfId="24884"/>
    <cellStyle name="Commentaire 3 2 7 6" xfId="24885"/>
    <cellStyle name="Commentaire 3 2 7 7" xfId="24886"/>
    <cellStyle name="Commentaire 3 2 7 8" xfId="24887"/>
    <cellStyle name="Commentaire 3 2 7 9" xfId="24888"/>
    <cellStyle name="Commentaire 3 2 8" xfId="24889"/>
    <cellStyle name="Commentaire 3 2 8 2" xfId="24890"/>
    <cellStyle name="Commentaire 3 2 8 3" xfId="24891"/>
    <cellStyle name="Commentaire 3 2 8 4" xfId="24892"/>
    <cellStyle name="Commentaire 3 2 8 5" xfId="24893"/>
    <cellStyle name="Commentaire 3 2 8 6" xfId="24894"/>
    <cellStyle name="Commentaire 3 2 8 7" xfId="24895"/>
    <cellStyle name="Commentaire 3 2 8 8" xfId="24896"/>
    <cellStyle name="Commentaire 3 2 8 9" xfId="24897"/>
    <cellStyle name="Commentaire 3 2 9" xfId="24898"/>
    <cellStyle name="Commentaire 3 2 9 2" xfId="24899"/>
    <cellStyle name="Commentaire 3 2 9 3" xfId="24900"/>
    <cellStyle name="Commentaire 3 2 9 4" xfId="24901"/>
    <cellStyle name="Commentaire 3 2 9 5" xfId="24902"/>
    <cellStyle name="Commentaire 3 2 9 6" xfId="24903"/>
    <cellStyle name="Commentaire 3 2 9 7" xfId="24904"/>
    <cellStyle name="Commentaire 3 2 9 8" xfId="24905"/>
    <cellStyle name="Commentaire 3 20" xfId="24906"/>
    <cellStyle name="Commentaire 3 21" xfId="24907"/>
    <cellStyle name="Commentaire 3 22" xfId="24908"/>
    <cellStyle name="Commentaire 3 23" xfId="24909"/>
    <cellStyle name="Commentaire 3 24" xfId="24910"/>
    <cellStyle name="Commentaire 3 25" xfId="24911"/>
    <cellStyle name="Commentaire 3 26" xfId="24912"/>
    <cellStyle name="Commentaire 3 3" xfId="24913"/>
    <cellStyle name="Commentaire 3 3 10" xfId="24914"/>
    <cellStyle name="Commentaire 3 3 11" xfId="24915"/>
    <cellStyle name="Commentaire 3 3 12" xfId="24916"/>
    <cellStyle name="Commentaire 3 3 13" xfId="24917"/>
    <cellStyle name="Commentaire 3 3 14" xfId="24918"/>
    <cellStyle name="Commentaire 3 3 15" xfId="24919"/>
    <cellStyle name="Commentaire 3 3 16" xfId="24920"/>
    <cellStyle name="Commentaire 3 3 17" xfId="24921"/>
    <cellStyle name="Commentaire 3 3 18" xfId="24922"/>
    <cellStyle name="Commentaire 3 3 19" xfId="24923"/>
    <cellStyle name="Commentaire 3 3 2" xfId="24924"/>
    <cellStyle name="Commentaire 3 3 2 2" xfId="24925"/>
    <cellStyle name="Commentaire 3 3 2 2 2" xfId="24926"/>
    <cellStyle name="Commentaire 3 3 2 3" xfId="24927"/>
    <cellStyle name="Commentaire 3 3 2 3 2" xfId="24928"/>
    <cellStyle name="Commentaire 3 3 2 4" xfId="24929"/>
    <cellStyle name="Commentaire 3 3 2 4 2" xfId="24930"/>
    <cellStyle name="Commentaire 3 3 2 5" xfId="24931"/>
    <cellStyle name="Commentaire 3 3 2 6" xfId="24932"/>
    <cellStyle name="Commentaire 3 3 2 7" xfId="24933"/>
    <cellStyle name="Commentaire 3 3 2 8" xfId="24934"/>
    <cellStyle name="Commentaire 3 3 2 9" xfId="24935"/>
    <cellStyle name="Commentaire 3 3 20" xfId="24936"/>
    <cellStyle name="Commentaire 3 3 21" xfId="24937"/>
    <cellStyle name="Commentaire 3 3 22" xfId="24938"/>
    <cellStyle name="Commentaire 3 3 23" xfId="24939"/>
    <cellStyle name="Commentaire 3 3 24" xfId="24940"/>
    <cellStyle name="Commentaire 3 3 25" xfId="24941"/>
    <cellStyle name="Commentaire 3 3 3" xfId="24942"/>
    <cellStyle name="Commentaire 3 3 3 2" xfId="24943"/>
    <cellStyle name="Commentaire 3 3 3 3" xfId="24944"/>
    <cellStyle name="Commentaire 3 3 3 4" xfId="24945"/>
    <cellStyle name="Commentaire 3 3 3 5" xfId="24946"/>
    <cellStyle name="Commentaire 3 3 3 6" xfId="24947"/>
    <cellStyle name="Commentaire 3 3 3 7" xfId="24948"/>
    <cellStyle name="Commentaire 3 3 3 8" xfId="24949"/>
    <cellStyle name="Commentaire 3 3 3 9" xfId="24950"/>
    <cellStyle name="Commentaire 3 3 4" xfId="24951"/>
    <cellStyle name="Commentaire 3 3 4 2" xfId="24952"/>
    <cellStyle name="Commentaire 3 3 4 3" xfId="24953"/>
    <cellStyle name="Commentaire 3 3 4 4" xfId="24954"/>
    <cellStyle name="Commentaire 3 3 4 5" xfId="24955"/>
    <cellStyle name="Commentaire 3 3 4 6" xfId="24956"/>
    <cellStyle name="Commentaire 3 3 4 7" xfId="24957"/>
    <cellStyle name="Commentaire 3 3 4 8" xfId="24958"/>
    <cellStyle name="Commentaire 3 3 4 9" xfId="24959"/>
    <cellStyle name="Commentaire 3 3 5" xfId="24960"/>
    <cellStyle name="Commentaire 3 3 5 2" xfId="24961"/>
    <cellStyle name="Commentaire 3 3 5 3" xfId="24962"/>
    <cellStyle name="Commentaire 3 3 5 4" xfId="24963"/>
    <cellStyle name="Commentaire 3 3 5 5" xfId="24964"/>
    <cellStyle name="Commentaire 3 3 5 6" xfId="24965"/>
    <cellStyle name="Commentaire 3 3 5 7" xfId="24966"/>
    <cellStyle name="Commentaire 3 3 5 8" xfId="24967"/>
    <cellStyle name="Commentaire 3 3 5 9" xfId="24968"/>
    <cellStyle name="Commentaire 3 3 6" xfId="24969"/>
    <cellStyle name="Commentaire 3 3 6 2" xfId="24970"/>
    <cellStyle name="Commentaire 3 3 6 3" xfId="24971"/>
    <cellStyle name="Commentaire 3 3 6 4" xfId="24972"/>
    <cellStyle name="Commentaire 3 3 6 5" xfId="24973"/>
    <cellStyle name="Commentaire 3 3 6 6" xfId="24974"/>
    <cellStyle name="Commentaire 3 3 6 7" xfId="24975"/>
    <cellStyle name="Commentaire 3 3 6 8" xfId="24976"/>
    <cellStyle name="Commentaire 3 3 6 9" xfId="24977"/>
    <cellStyle name="Commentaire 3 3 7" xfId="24978"/>
    <cellStyle name="Commentaire 3 3 7 2" xfId="24979"/>
    <cellStyle name="Commentaire 3 3 7 3" xfId="24980"/>
    <cellStyle name="Commentaire 3 3 7 4" xfId="24981"/>
    <cellStyle name="Commentaire 3 3 7 5" xfId="24982"/>
    <cellStyle name="Commentaire 3 3 7 6" xfId="24983"/>
    <cellStyle name="Commentaire 3 3 7 7" xfId="24984"/>
    <cellStyle name="Commentaire 3 3 7 8" xfId="24985"/>
    <cellStyle name="Commentaire 3 3 8" xfId="24986"/>
    <cellStyle name="Commentaire 3 3 9" xfId="24987"/>
    <cellStyle name="Commentaire 3 4" xfId="24988"/>
    <cellStyle name="Commentaire 3 4 10" xfId="24989"/>
    <cellStyle name="Commentaire 3 4 11" xfId="24990"/>
    <cellStyle name="Commentaire 3 4 12" xfId="24991"/>
    <cellStyle name="Commentaire 3 4 13" xfId="24992"/>
    <cellStyle name="Commentaire 3 4 14" xfId="24993"/>
    <cellStyle name="Commentaire 3 4 15" xfId="24994"/>
    <cellStyle name="Commentaire 3 4 16" xfId="24995"/>
    <cellStyle name="Commentaire 3 4 17" xfId="24996"/>
    <cellStyle name="Commentaire 3 4 18" xfId="24997"/>
    <cellStyle name="Commentaire 3 4 2" xfId="24998"/>
    <cellStyle name="Commentaire 3 4 3" xfId="24999"/>
    <cellStyle name="Commentaire 3 4 4" xfId="25000"/>
    <cellStyle name="Commentaire 3 4 5" xfId="25001"/>
    <cellStyle name="Commentaire 3 4 6" xfId="25002"/>
    <cellStyle name="Commentaire 3 4 7" xfId="25003"/>
    <cellStyle name="Commentaire 3 4 8" xfId="25004"/>
    <cellStyle name="Commentaire 3 4 9" xfId="25005"/>
    <cellStyle name="Commentaire 3 5" xfId="25006"/>
    <cellStyle name="Commentaire 3 5 10" xfId="25007"/>
    <cellStyle name="Commentaire 3 5 11" xfId="25008"/>
    <cellStyle name="Commentaire 3 5 12" xfId="25009"/>
    <cellStyle name="Commentaire 3 5 13" xfId="25010"/>
    <cellStyle name="Commentaire 3 5 14" xfId="25011"/>
    <cellStyle name="Commentaire 3 5 15" xfId="25012"/>
    <cellStyle name="Commentaire 3 5 16" xfId="25013"/>
    <cellStyle name="Commentaire 3 5 17" xfId="25014"/>
    <cellStyle name="Commentaire 3 5 18" xfId="25015"/>
    <cellStyle name="Commentaire 3 5 2" xfId="25016"/>
    <cellStyle name="Commentaire 3 5 3" xfId="25017"/>
    <cellStyle name="Commentaire 3 5 4" xfId="25018"/>
    <cellStyle name="Commentaire 3 5 5" xfId="25019"/>
    <cellStyle name="Commentaire 3 5 6" xfId="25020"/>
    <cellStyle name="Commentaire 3 5 7" xfId="25021"/>
    <cellStyle name="Commentaire 3 5 8" xfId="25022"/>
    <cellStyle name="Commentaire 3 5 9" xfId="25023"/>
    <cellStyle name="Commentaire 3 6" xfId="25024"/>
    <cellStyle name="Commentaire 3 6 10" xfId="25025"/>
    <cellStyle name="Commentaire 3 6 11" xfId="25026"/>
    <cellStyle name="Commentaire 3 6 12" xfId="25027"/>
    <cellStyle name="Commentaire 3 6 13" xfId="25028"/>
    <cellStyle name="Commentaire 3 6 14" xfId="25029"/>
    <cellStyle name="Commentaire 3 6 15" xfId="25030"/>
    <cellStyle name="Commentaire 3 6 16" xfId="25031"/>
    <cellStyle name="Commentaire 3 6 17" xfId="25032"/>
    <cellStyle name="Commentaire 3 6 18" xfId="25033"/>
    <cellStyle name="Commentaire 3 6 2" xfId="25034"/>
    <cellStyle name="Commentaire 3 6 3" xfId="25035"/>
    <cellStyle name="Commentaire 3 6 4" xfId="25036"/>
    <cellStyle name="Commentaire 3 6 5" xfId="25037"/>
    <cellStyle name="Commentaire 3 6 6" xfId="25038"/>
    <cellStyle name="Commentaire 3 6 7" xfId="25039"/>
    <cellStyle name="Commentaire 3 6 8" xfId="25040"/>
    <cellStyle name="Commentaire 3 6 9" xfId="25041"/>
    <cellStyle name="Commentaire 3 7" xfId="25042"/>
    <cellStyle name="Commentaire 3 7 10" xfId="25043"/>
    <cellStyle name="Commentaire 3 7 11" xfId="25044"/>
    <cellStyle name="Commentaire 3 7 12" xfId="25045"/>
    <cellStyle name="Commentaire 3 7 13" xfId="25046"/>
    <cellStyle name="Commentaire 3 7 14" xfId="25047"/>
    <cellStyle name="Commentaire 3 7 15" xfId="25048"/>
    <cellStyle name="Commentaire 3 7 16" xfId="25049"/>
    <cellStyle name="Commentaire 3 7 17" xfId="25050"/>
    <cellStyle name="Commentaire 3 7 18" xfId="25051"/>
    <cellStyle name="Commentaire 3 7 2" xfId="25052"/>
    <cellStyle name="Commentaire 3 7 3" xfId="25053"/>
    <cellStyle name="Commentaire 3 7 4" xfId="25054"/>
    <cellStyle name="Commentaire 3 7 5" xfId="25055"/>
    <cellStyle name="Commentaire 3 7 6" xfId="25056"/>
    <cellStyle name="Commentaire 3 7 7" xfId="25057"/>
    <cellStyle name="Commentaire 3 7 8" xfId="25058"/>
    <cellStyle name="Commentaire 3 7 9" xfId="25059"/>
    <cellStyle name="Commentaire 3 8" xfId="25060"/>
    <cellStyle name="Commentaire 3 8 2" xfId="25061"/>
    <cellStyle name="Commentaire 3 8 3" xfId="25062"/>
    <cellStyle name="Commentaire 3 8 4" xfId="25063"/>
    <cellStyle name="Commentaire 3 8 5" xfId="25064"/>
    <cellStyle name="Commentaire 3 8 6" xfId="25065"/>
    <cellStyle name="Commentaire 3 8 7" xfId="25066"/>
    <cellStyle name="Commentaire 3 8 8" xfId="25067"/>
    <cellStyle name="Commentaire 3 8 9" xfId="25068"/>
    <cellStyle name="Commentaire 3 9" xfId="25069"/>
    <cellStyle name="Commentaire 3 9 2" xfId="25070"/>
    <cellStyle name="Commentaire 3 9 3" xfId="25071"/>
    <cellStyle name="Commentaire 3 9 4" xfId="25072"/>
    <cellStyle name="Commentaire 3 9 5" xfId="25073"/>
    <cellStyle name="Commentaire 3 9 6" xfId="25074"/>
    <cellStyle name="Commentaire 3 9 7" xfId="25075"/>
    <cellStyle name="Commentaire 3 9 8" xfId="25076"/>
    <cellStyle name="Commentaire 3 9 9" xfId="25077"/>
    <cellStyle name="Commentaire 4" xfId="25078"/>
    <cellStyle name="Commentaire 4 10" xfId="25079"/>
    <cellStyle name="Commentaire 4 11" xfId="25080"/>
    <cellStyle name="Commentaire 4 12" xfId="25081"/>
    <cellStyle name="Commentaire 4 13" xfId="25082"/>
    <cellStyle name="Commentaire 4 14" xfId="25083"/>
    <cellStyle name="Commentaire 4 15" xfId="25084"/>
    <cellStyle name="Commentaire 4 16" xfId="25085"/>
    <cellStyle name="Commentaire 4 17" xfId="25086"/>
    <cellStyle name="Commentaire 4 18" xfId="25087"/>
    <cellStyle name="Commentaire 4 19" xfId="25088"/>
    <cellStyle name="Commentaire 4 2" xfId="25089"/>
    <cellStyle name="Commentaire 4 2 10" xfId="25090"/>
    <cellStyle name="Commentaire 4 2 11" xfId="25091"/>
    <cellStyle name="Commentaire 4 2 12" xfId="25092"/>
    <cellStyle name="Commentaire 4 2 13" xfId="25093"/>
    <cellStyle name="Commentaire 4 2 14" xfId="25094"/>
    <cellStyle name="Commentaire 4 2 15" xfId="25095"/>
    <cellStyle name="Commentaire 4 2 16" xfId="25096"/>
    <cellStyle name="Commentaire 4 2 17" xfId="25097"/>
    <cellStyle name="Commentaire 4 2 18" xfId="25098"/>
    <cellStyle name="Commentaire 4 2 19" xfId="25099"/>
    <cellStyle name="Commentaire 4 2 2" xfId="25100"/>
    <cellStyle name="Commentaire 4 2 2 10" xfId="25101"/>
    <cellStyle name="Commentaire 4 2 2 11" xfId="25102"/>
    <cellStyle name="Commentaire 4 2 2 12" xfId="25103"/>
    <cellStyle name="Commentaire 4 2 2 13" xfId="25104"/>
    <cellStyle name="Commentaire 4 2 2 14" xfId="25105"/>
    <cellStyle name="Commentaire 4 2 2 15" xfId="25106"/>
    <cellStyle name="Commentaire 4 2 2 2" xfId="25107"/>
    <cellStyle name="Commentaire 4 2 2 2 2" xfId="25108"/>
    <cellStyle name="Commentaire 4 2 2 2 3" xfId="25109"/>
    <cellStyle name="Commentaire 4 2 2 2 4" xfId="25110"/>
    <cellStyle name="Commentaire 4 2 2 2 5" xfId="25111"/>
    <cellStyle name="Commentaire 4 2 2 2 6" xfId="25112"/>
    <cellStyle name="Commentaire 4 2 2 2 7" xfId="25113"/>
    <cellStyle name="Commentaire 4 2 2 2 8" xfId="25114"/>
    <cellStyle name="Commentaire 4 2 2 3" xfId="25115"/>
    <cellStyle name="Commentaire 4 2 2 3 2" xfId="25116"/>
    <cellStyle name="Commentaire 4 2 2 3 3" xfId="25117"/>
    <cellStyle name="Commentaire 4 2 2 3 4" xfId="25118"/>
    <cellStyle name="Commentaire 4 2 2 3 5" xfId="25119"/>
    <cellStyle name="Commentaire 4 2 2 3 6" xfId="25120"/>
    <cellStyle name="Commentaire 4 2 2 3 7" xfId="25121"/>
    <cellStyle name="Commentaire 4 2 2 3 8" xfId="25122"/>
    <cellStyle name="Commentaire 4 2 2 4" xfId="25123"/>
    <cellStyle name="Commentaire 4 2 2 4 2" xfId="25124"/>
    <cellStyle name="Commentaire 4 2 2 4 3" xfId="25125"/>
    <cellStyle name="Commentaire 4 2 2 4 4" xfId="25126"/>
    <cellStyle name="Commentaire 4 2 2 4 5" xfId="25127"/>
    <cellStyle name="Commentaire 4 2 2 4 6" xfId="25128"/>
    <cellStyle name="Commentaire 4 2 2 4 7" xfId="25129"/>
    <cellStyle name="Commentaire 4 2 2 4 8" xfId="25130"/>
    <cellStyle name="Commentaire 4 2 2 5" xfId="25131"/>
    <cellStyle name="Commentaire 4 2 2 5 2" xfId="25132"/>
    <cellStyle name="Commentaire 4 2 2 5 3" xfId="25133"/>
    <cellStyle name="Commentaire 4 2 2 5 4" xfId="25134"/>
    <cellStyle name="Commentaire 4 2 2 5 5" xfId="25135"/>
    <cellStyle name="Commentaire 4 2 2 5 6" xfId="25136"/>
    <cellStyle name="Commentaire 4 2 2 5 7" xfId="25137"/>
    <cellStyle name="Commentaire 4 2 2 5 8" xfId="25138"/>
    <cellStyle name="Commentaire 4 2 2 6" xfId="25139"/>
    <cellStyle name="Commentaire 4 2 2 6 2" xfId="25140"/>
    <cellStyle name="Commentaire 4 2 2 6 3" xfId="25141"/>
    <cellStyle name="Commentaire 4 2 2 6 4" xfId="25142"/>
    <cellStyle name="Commentaire 4 2 2 6 5" xfId="25143"/>
    <cellStyle name="Commentaire 4 2 2 6 6" xfId="25144"/>
    <cellStyle name="Commentaire 4 2 2 6 7" xfId="25145"/>
    <cellStyle name="Commentaire 4 2 2 6 8" xfId="25146"/>
    <cellStyle name="Commentaire 4 2 2 7" xfId="25147"/>
    <cellStyle name="Commentaire 4 2 2 7 2" xfId="25148"/>
    <cellStyle name="Commentaire 4 2 2 7 3" xfId="25149"/>
    <cellStyle name="Commentaire 4 2 2 7 4" xfId="25150"/>
    <cellStyle name="Commentaire 4 2 2 7 5" xfId="25151"/>
    <cellStyle name="Commentaire 4 2 2 7 6" xfId="25152"/>
    <cellStyle name="Commentaire 4 2 2 7 7" xfId="25153"/>
    <cellStyle name="Commentaire 4 2 2 7 8" xfId="25154"/>
    <cellStyle name="Commentaire 4 2 2 8" xfId="25155"/>
    <cellStyle name="Commentaire 4 2 2 9" xfId="25156"/>
    <cellStyle name="Commentaire 4 2 20" xfId="25157"/>
    <cellStyle name="Commentaire 4 2 21" xfId="25158"/>
    <cellStyle name="Commentaire 4 2 22" xfId="25159"/>
    <cellStyle name="Commentaire 4 2 23" xfId="25160"/>
    <cellStyle name="Commentaire 4 2 24" xfId="25161"/>
    <cellStyle name="Commentaire 4 2 25" xfId="25162"/>
    <cellStyle name="Commentaire 4 2 26" xfId="25163"/>
    <cellStyle name="Commentaire 4 2 27" xfId="25164"/>
    <cellStyle name="Commentaire 4 2 3" xfId="25165"/>
    <cellStyle name="Commentaire 4 2 3 10" xfId="25166"/>
    <cellStyle name="Commentaire 4 2 3 11" xfId="25167"/>
    <cellStyle name="Commentaire 4 2 3 12" xfId="25168"/>
    <cellStyle name="Commentaire 4 2 3 13" xfId="25169"/>
    <cellStyle name="Commentaire 4 2 3 14" xfId="25170"/>
    <cellStyle name="Commentaire 4 2 3 15" xfId="25171"/>
    <cellStyle name="Commentaire 4 2 3 2" xfId="25172"/>
    <cellStyle name="Commentaire 4 2 3 2 2" xfId="25173"/>
    <cellStyle name="Commentaire 4 2 3 2 3" xfId="25174"/>
    <cellStyle name="Commentaire 4 2 3 2 4" xfId="25175"/>
    <cellStyle name="Commentaire 4 2 3 2 5" xfId="25176"/>
    <cellStyle name="Commentaire 4 2 3 2 6" xfId="25177"/>
    <cellStyle name="Commentaire 4 2 3 2 7" xfId="25178"/>
    <cellStyle name="Commentaire 4 2 3 2 8" xfId="25179"/>
    <cellStyle name="Commentaire 4 2 3 3" xfId="25180"/>
    <cellStyle name="Commentaire 4 2 3 3 2" xfId="25181"/>
    <cellStyle name="Commentaire 4 2 3 3 3" xfId="25182"/>
    <cellStyle name="Commentaire 4 2 3 3 4" xfId="25183"/>
    <cellStyle name="Commentaire 4 2 3 3 5" xfId="25184"/>
    <cellStyle name="Commentaire 4 2 3 3 6" xfId="25185"/>
    <cellStyle name="Commentaire 4 2 3 3 7" xfId="25186"/>
    <cellStyle name="Commentaire 4 2 3 3 8" xfId="25187"/>
    <cellStyle name="Commentaire 4 2 3 4" xfId="25188"/>
    <cellStyle name="Commentaire 4 2 3 4 2" xfId="25189"/>
    <cellStyle name="Commentaire 4 2 3 4 3" xfId="25190"/>
    <cellStyle name="Commentaire 4 2 3 4 4" xfId="25191"/>
    <cellStyle name="Commentaire 4 2 3 4 5" xfId="25192"/>
    <cellStyle name="Commentaire 4 2 3 4 6" xfId="25193"/>
    <cellStyle name="Commentaire 4 2 3 4 7" xfId="25194"/>
    <cellStyle name="Commentaire 4 2 3 4 8" xfId="25195"/>
    <cellStyle name="Commentaire 4 2 3 5" xfId="25196"/>
    <cellStyle name="Commentaire 4 2 3 5 2" xfId="25197"/>
    <cellStyle name="Commentaire 4 2 3 5 3" xfId="25198"/>
    <cellStyle name="Commentaire 4 2 3 5 4" xfId="25199"/>
    <cellStyle name="Commentaire 4 2 3 5 5" xfId="25200"/>
    <cellStyle name="Commentaire 4 2 3 5 6" xfId="25201"/>
    <cellStyle name="Commentaire 4 2 3 5 7" xfId="25202"/>
    <cellStyle name="Commentaire 4 2 3 5 8" xfId="25203"/>
    <cellStyle name="Commentaire 4 2 3 6" xfId="25204"/>
    <cellStyle name="Commentaire 4 2 3 6 2" xfId="25205"/>
    <cellStyle name="Commentaire 4 2 3 6 3" xfId="25206"/>
    <cellStyle name="Commentaire 4 2 3 6 4" xfId="25207"/>
    <cellStyle name="Commentaire 4 2 3 6 5" xfId="25208"/>
    <cellStyle name="Commentaire 4 2 3 6 6" xfId="25209"/>
    <cellStyle name="Commentaire 4 2 3 6 7" xfId="25210"/>
    <cellStyle name="Commentaire 4 2 3 6 8" xfId="25211"/>
    <cellStyle name="Commentaire 4 2 3 7" xfId="25212"/>
    <cellStyle name="Commentaire 4 2 3 7 2" xfId="25213"/>
    <cellStyle name="Commentaire 4 2 3 7 3" xfId="25214"/>
    <cellStyle name="Commentaire 4 2 3 7 4" xfId="25215"/>
    <cellStyle name="Commentaire 4 2 3 7 5" xfId="25216"/>
    <cellStyle name="Commentaire 4 2 3 7 6" xfId="25217"/>
    <cellStyle name="Commentaire 4 2 3 7 7" xfId="25218"/>
    <cellStyle name="Commentaire 4 2 3 7 8" xfId="25219"/>
    <cellStyle name="Commentaire 4 2 3 8" xfId="25220"/>
    <cellStyle name="Commentaire 4 2 3 9" xfId="25221"/>
    <cellStyle name="Commentaire 4 2 4" xfId="25222"/>
    <cellStyle name="Commentaire 4 2 4 2" xfId="25223"/>
    <cellStyle name="Commentaire 4 2 4 3" xfId="25224"/>
    <cellStyle name="Commentaire 4 2 4 4" xfId="25225"/>
    <cellStyle name="Commentaire 4 2 4 5" xfId="25226"/>
    <cellStyle name="Commentaire 4 2 4 6" xfId="25227"/>
    <cellStyle name="Commentaire 4 2 4 7" xfId="25228"/>
    <cellStyle name="Commentaire 4 2 4 8" xfId="25229"/>
    <cellStyle name="Commentaire 4 2 4 9" xfId="25230"/>
    <cellStyle name="Commentaire 4 2 5" xfId="25231"/>
    <cellStyle name="Commentaire 4 2 5 2" xfId="25232"/>
    <cellStyle name="Commentaire 4 2 5 3" xfId="25233"/>
    <cellStyle name="Commentaire 4 2 5 4" xfId="25234"/>
    <cellStyle name="Commentaire 4 2 5 5" xfId="25235"/>
    <cellStyle name="Commentaire 4 2 5 6" xfId="25236"/>
    <cellStyle name="Commentaire 4 2 5 7" xfId="25237"/>
    <cellStyle name="Commentaire 4 2 5 8" xfId="25238"/>
    <cellStyle name="Commentaire 4 2 6" xfId="25239"/>
    <cellStyle name="Commentaire 4 2 6 2" xfId="25240"/>
    <cellStyle name="Commentaire 4 2 6 3" xfId="25241"/>
    <cellStyle name="Commentaire 4 2 6 4" xfId="25242"/>
    <cellStyle name="Commentaire 4 2 6 5" xfId="25243"/>
    <cellStyle name="Commentaire 4 2 6 6" xfId="25244"/>
    <cellStyle name="Commentaire 4 2 6 7" xfId="25245"/>
    <cellStyle name="Commentaire 4 2 6 8" xfId="25246"/>
    <cellStyle name="Commentaire 4 2 7" xfId="25247"/>
    <cellStyle name="Commentaire 4 2 7 2" xfId="25248"/>
    <cellStyle name="Commentaire 4 2 7 3" xfId="25249"/>
    <cellStyle name="Commentaire 4 2 7 4" xfId="25250"/>
    <cellStyle name="Commentaire 4 2 7 5" xfId="25251"/>
    <cellStyle name="Commentaire 4 2 7 6" xfId="25252"/>
    <cellStyle name="Commentaire 4 2 7 7" xfId="25253"/>
    <cellStyle name="Commentaire 4 2 7 8" xfId="25254"/>
    <cellStyle name="Commentaire 4 2 8" xfId="25255"/>
    <cellStyle name="Commentaire 4 2 8 2" xfId="25256"/>
    <cellStyle name="Commentaire 4 2 8 3" xfId="25257"/>
    <cellStyle name="Commentaire 4 2 8 4" xfId="25258"/>
    <cellStyle name="Commentaire 4 2 8 5" xfId="25259"/>
    <cellStyle name="Commentaire 4 2 8 6" xfId="25260"/>
    <cellStyle name="Commentaire 4 2 8 7" xfId="25261"/>
    <cellStyle name="Commentaire 4 2 8 8" xfId="25262"/>
    <cellStyle name="Commentaire 4 2 9" xfId="25263"/>
    <cellStyle name="Commentaire 4 2 9 2" xfId="25264"/>
    <cellStyle name="Commentaire 4 2 9 3" xfId="25265"/>
    <cellStyle name="Commentaire 4 2 9 4" xfId="25266"/>
    <cellStyle name="Commentaire 4 2 9 5" xfId="25267"/>
    <cellStyle name="Commentaire 4 2 9 6" xfId="25268"/>
    <cellStyle name="Commentaire 4 2 9 7" xfId="25269"/>
    <cellStyle name="Commentaire 4 2 9 8" xfId="25270"/>
    <cellStyle name="Commentaire 4 20" xfId="25271"/>
    <cellStyle name="Commentaire 4 21" xfId="25272"/>
    <cellStyle name="Commentaire 4 22" xfId="25273"/>
    <cellStyle name="Commentaire 4 23" xfId="25274"/>
    <cellStyle name="Commentaire 4 24" xfId="25275"/>
    <cellStyle name="Commentaire 4 25" xfId="25276"/>
    <cellStyle name="Commentaire 4 3" xfId="25277"/>
    <cellStyle name="Commentaire 4 3 10" xfId="25278"/>
    <cellStyle name="Commentaire 4 3 11" xfId="25279"/>
    <cellStyle name="Commentaire 4 3 12" xfId="25280"/>
    <cellStyle name="Commentaire 4 3 13" xfId="25281"/>
    <cellStyle name="Commentaire 4 3 14" xfId="25282"/>
    <cellStyle name="Commentaire 4 3 15" xfId="25283"/>
    <cellStyle name="Commentaire 4 3 16" xfId="25284"/>
    <cellStyle name="Commentaire 4 3 17" xfId="25285"/>
    <cellStyle name="Commentaire 4 3 18" xfId="25286"/>
    <cellStyle name="Commentaire 4 3 19" xfId="25287"/>
    <cellStyle name="Commentaire 4 3 2" xfId="25288"/>
    <cellStyle name="Commentaire 4 3 2 2" xfId="25289"/>
    <cellStyle name="Commentaire 4 3 2 3" xfId="25290"/>
    <cellStyle name="Commentaire 4 3 2 4" xfId="25291"/>
    <cellStyle name="Commentaire 4 3 2 5" xfId="25292"/>
    <cellStyle name="Commentaire 4 3 2 6" xfId="25293"/>
    <cellStyle name="Commentaire 4 3 2 7" xfId="25294"/>
    <cellStyle name="Commentaire 4 3 2 8" xfId="25295"/>
    <cellStyle name="Commentaire 4 3 20" xfId="25296"/>
    <cellStyle name="Commentaire 4 3 21" xfId="25297"/>
    <cellStyle name="Commentaire 4 3 22" xfId="25298"/>
    <cellStyle name="Commentaire 4 3 23" xfId="25299"/>
    <cellStyle name="Commentaire 4 3 24" xfId="25300"/>
    <cellStyle name="Commentaire 4 3 3" xfId="25301"/>
    <cellStyle name="Commentaire 4 3 3 2" xfId="25302"/>
    <cellStyle name="Commentaire 4 3 3 3" xfId="25303"/>
    <cellStyle name="Commentaire 4 3 3 4" xfId="25304"/>
    <cellStyle name="Commentaire 4 3 3 5" xfId="25305"/>
    <cellStyle name="Commentaire 4 3 3 6" xfId="25306"/>
    <cellStyle name="Commentaire 4 3 3 7" xfId="25307"/>
    <cellStyle name="Commentaire 4 3 3 8" xfId="25308"/>
    <cellStyle name="Commentaire 4 3 4" xfId="25309"/>
    <cellStyle name="Commentaire 4 3 4 2" xfId="25310"/>
    <cellStyle name="Commentaire 4 3 4 3" xfId="25311"/>
    <cellStyle name="Commentaire 4 3 4 4" xfId="25312"/>
    <cellStyle name="Commentaire 4 3 4 5" xfId="25313"/>
    <cellStyle name="Commentaire 4 3 4 6" xfId="25314"/>
    <cellStyle name="Commentaire 4 3 4 7" xfId="25315"/>
    <cellStyle name="Commentaire 4 3 4 8" xfId="25316"/>
    <cellStyle name="Commentaire 4 3 5" xfId="25317"/>
    <cellStyle name="Commentaire 4 3 5 2" xfId="25318"/>
    <cellStyle name="Commentaire 4 3 5 3" xfId="25319"/>
    <cellStyle name="Commentaire 4 3 5 4" xfId="25320"/>
    <cellStyle name="Commentaire 4 3 5 5" xfId="25321"/>
    <cellStyle name="Commentaire 4 3 5 6" xfId="25322"/>
    <cellStyle name="Commentaire 4 3 5 7" xfId="25323"/>
    <cellStyle name="Commentaire 4 3 5 8" xfId="25324"/>
    <cellStyle name="Commentaire 4 3 6" xfId="25325"/>
    <cellStyle name="Commentaire 4 3 6 2" xfId="25326"/>
    <cellStyle name="Commentaire 4 3 6 3" xfId="25327"/>
    <cellStyle name="Commentaire 4 3 6 4" xfId="25328"/>
    <cellStyle name="Commentaire 4 3 6 5" xfId="25329"/>
    <cellStyle name="Commentaire 4 3 6 6" xfId="25330"/>
    <cellStyle name="Commentaire 4 3 6 7" xfId="25331"/>
    <cellStyle name="Commentaire 4 3 6 8" xfId="25332"/>
    <cellStyle name="Commentaire 4 3 7" xfId="25333"/>
    <cellStyle name="Commentaire 4 3 7 2" xfId="25334"/>
    <cellStyle name="Commentaire 4 3 7 3" xfId="25335"/>
    <cellStyle name="Commentaire 4 3 7 4" xfId="25336"/>
    <cellStyle name="Commentaire 4 3 7 5" xfId="25337"/>
    <cellStyle name="Commentaire 4 3 7 6" xfId="25338"/>
    <cellStyle name="Commentaire 4 3 7 7" xfId="25339"/>
    <cellStyle name="Commentaire 4 3 7 8" xfId="25340"/>
    <cellStyle name="Commentaire 4 3 8" xfId="25341"/>
    <cellStyle name="Commentaire 4 3 9" xfId="25342"/>
    <cellStyle name="Commentaire 4 4" xfId="25343"/>
    <cellStyle name="Commentaire 4 4 10" xfId="25344"/>
    <cellStyle name="Commentaire 4 4 11" xfId="25345"/>
    <cellStyle name="Commentaire 4 4 12" xfId="25346"/>
    <cellStyle name="Commentaire 4 4 13" xfId="25347"/>
    <cellStyle name="Commentaire 4 4 14" xfId="25348"/>
    <cellStyle name="Commentaire 4 4 15" xfId="25349"/>
    <cellStyle name="Commentaire 4 4 16" xfId="25350"/>
    <cellStyle name="Commentaire 4 4 17" xfId="25351"/>
    <cellStyle name="Commentaire 4 4 18" xfId="25352"/>
    <cellStyle name="Commentaire 4 4 2" xfId="25353"/>
    <cellStyle name="Commentaire 4 4 3" xfId="25354"/>
    <cellStyle name="Commentaire 4 4 4" xfId="25355"/>
    <cellStyle name="Commentaire 4 4 5" xfId="25356"/>
    <cellStyle name="Commentaire 4 4 6" xfId="25357"/>
    <cellStyle name="Commentaire 4 4 7" xfId="25358"/>
    <cellStyle name="Commentaire 4 4 8" xfId="25359"/>
    <cellStyle name="Commentaire 4 4 9" xfId="25360"/>
    <cellStyle name="Commentaire 4 5" xfId="25361"/>
    <cellStyle name="Commentaire 4 5 10" xfId="25362"/>
    <cellStyle name="Commentaire 4 5 11" xfId="25363"/>
    <cellStyle name="Commentaire 4 5 12" xfId="25364"/>
    <cellStyle name="Commentaire 4 5 13" xfId="25365"/>
    <cellStyle name="Commentaire 4 5 14" xfId="25366"/>
    <cellStyle name="Commentaire 4 5 15" xfId="25367"/>
    <cellStyle name="Commentaire 4 5 16" xfId="25368"/>
    <cellStyle name="Commentaire 4 5 17" xfId="25369"/>
    <cellStyle name="Commentaire 4 5 18" xfId="25370"/>
    <cellStyle name="Commentaire 4 5 2" xfId="25371"/>
    <cellStyle name="Commentaire 4 5 3" xfId="25372"/>
    <cellStyle name="Commentaire 4 5 4" xfId="25373"/>
    <cellStyle name="Commentaire 4 5 5" xfId="25374"/>
    <cellStyle name="Commentaire 4 5 6" xfId="25375"/>
    <cellStyle name="Commentaire 4 5 7" xfId="25376"/>
    <cellStyle name="Commentaire 4 5 8" xfId="25377"/>
    <cellStyle name="Commentaire 4 5 9" xfId="25378"/>
    <cellStyle name="Commentaire 4 6" xfId="25379"/>
    <cellStyle name="Commentaire 4 6 10" xfId="25380"/>
    <cellStyle name="Commentaire 4 6 11" xfId="25381"/>
    <cellStyle name="Commentaire 4 6 12" xfId="25382"/>
    <cellStyle name="Commentaire 4 6 13" xfId="25383"/>
    <cellStyle name="Commentaire 4 6 14" xfId="25384"/>
    <cellStyle name="Commentaire 4 6 15" xfId="25385"/>
    <cellStyle name="Commentaire 4 6 16" xfId="25386"/>
    <cellStyle name="Commentaire 4 6 17" xfId="25387"/>
    <cellStyle name="Commentaire 4 6 18" xfId="25388"/>
    <cellStyle name="Commentaire 4 6 2" xfId="25389"/>
    <cellStyle name="Commentaire 4 6 3" xfId="25390"/>
    <cellStyle name="Commentaire 4 6 4" xfId="25391"/>
    <cellStyle name="Commentaire 4 6 5" xfId="25392"/>
    <cellStyle name="Commentaire 4 6 6" xfId="25393"/>
    <cellStyle name="Commentaire 4 6 7" xfId="25394"/>
    <cellStyle name="Commentaire 4 6 8" xfId="25395"/>
    <cellStyle name="Commentaire 4 6 9" xfId="25396"/>
    <cellStyle name="Commentaire 4 7" xfId="25397"/>
    <cellStyle name="Commentaire 4 7 2" xfId="25398"/>
    <cellStyle name="Commentaire 4 7 3" xfId="25399"/>
    <cellStyle name="Commentaire 4 7 4" xfId="25400"/>
    <cellStyle name="Commentaire 4 7 5" xfId="25401"/>
    <cellStyle name="Commentaire 4 7 6" xfId="25402"/>
    <cellStyle name="Commentaire 4 7 7" xfId="25403"/>
    <cellStyle name="Commentaire 4 7 8" xfId="25404"/>
    <cellStyle name="Commentaire 4 7 9" xfId="25405"/>
    <cellStyle name="Commentaire 4 8" xfId="25406"/>
    <cellStyle name="Commentaire 4 8 2" xfId="25407"/>
    <cellStyle name="Commentaire 4 8 3" xfId="25408"/>
    <cellStyle name="Commentaire 4 8 4" xfId="25409"/>
    <cellStyle name="Commentaire 4 8 5" xfId="25410"/>
    <cellStyle name="Commentaire 4 8 6" xfId="25411"/>
    <cellStyle name="Commentaire 4 8 7" xfId="25412"/>
    <cellStyle name="Commentaire 4 8 8" xfId="25413"/>
    <cellStyle name="Commentaire 4 9" xfId="25414"/>
    <cellStyle name="Commentaire 5" xfId="25415"/>
    <cellStyle name="Commentaire 5 10" xfId="25416"/>
    <cellStyle name="Commentaire 5 11" xfId="25417"/>
    <cellStyle name="Commentaire 5 12" xfId="25418"/>
    <cellStyle name="Commentaire 5 13" xfId="25419"/>
    <cellStyle name="Commentaire 5 14" xfId="25420"/>
    <cellStyle name="Commentaire 5 15" xfId="25421"/>
    <cellStyle name="Commentaire 5 16" xfId="25422"/>
    <cellStyle name="Commentaire 5 17" xfId="25423"/>
    <cellStyle name="Commentaire 5 18" xfId="25424"/>
    <cellStyle name="Commentaire 5 19" xfId="25425"/>
    <cellStyle name="Commentaire 5 2" xfId="25426"/>
    <cellStyle name="Commentaire 5 3" xfId="25427"/>
    <cellStyle name="Commentaire 5 4" xfId="25428"/>
    <cellStyle name="Commentaire 5 5" xfId="25429"/>
    <cellStyle name="Commentaire 5 6" xfId="25430"/>
    <cellStyle name="Commentaire 5 7" xfId="25431"/>
    <cellStyle name="Commentaire 5 8" xfId="25432"/>
    <cellStyle name="Commentaire 5 9" xfId="25433"/>
    <cellStyle name="Commentaire 6" xfId="25434"/>
    <cellStyle name="Commentaire 6 10" xfId="25435"/>
    <cellStyle name="Commentaire 6 11" xfId="25436"/>
    <cellStyle name="Commentaire 6 12" xfId="25437"/>
    <cellStyle name="Commentaire 6 13" xfId="25438"/>
    <cellStyle name="Commentaire 6 14" xfId="25439"/>
    <cellStyle name="Commentaire 6 15" xfId="25440"/>
    <cellStyle name="Commentaire 6 16" xfId="25441"/>
    <cellStyle name="Commentaire 6 17" xfId="25442"/>
    <cellStyle name="Commentaire 6 18" xfId="25443"/>
    <cellStyle name="Commentaire 6 2" xfId="25444"/>
    <cellStyle name="Commentaire 6 3" xfId="25445"/>
    <cellStyle name="Commentaire 6 4" xfId="25446"/>
    <cellStyle name="Commentaire 6 5" xfId="25447"/>
    <cellStyle name="Commentaire 6 6" xfId="25448"/>
    <cellStyle name="Commentaire 6 7" xfId="25449"/>
    <cellStyle name="Commentaire 6 8" xfId="25450"/>
    <cellStyle name="Commentaire 6 9" xfId="25451"/>
    <cellStyle name="Commentaire 7" xfId="25452"/>
    <cellStyle name="Commentaire 7 10" xfId="25453"/>
    <cellStyle name="Commentaire 7 11" xfId="25454"/>
    <cellStyle name="Commentaire 7 12" xfId="25455"/>
    <cellStyle name="Commentaire 7 13" xfId="25456"/>
    <cellStyle name="Commentaire 7 14" xfId="25457"/>
    <cellStyle name="Commentaire 7 15" xfId="25458"/>
    <cellStyle name="Commentaire 7 16" xfId="25459"/>
    <cellStyle name="Commentaire 7 17" xfId="25460"/>
    <cellStyle name="Commentaire 7 18" xfId="25461"/>
    <cellStyle name="Commentaire 7 2" xfId="25462"/>
    <cellStyle name="Commentaire 7 3" xfId="25463"/>
    <cellStyle name="Commentaire 7 4" xfId="25464"/>
    <cellStyle name="Commentaire 7 5" xfId="25465"/>
    <cellStyle name="Commentaire 7 6" xfId="25466"/>
    <cellStyle name="Commentaire 7 7" xfId="25467"/>
    <cellStyle name="Commentaire 7 8" xfId="25468"/>
    <cellStyle name="Commentaire 7 9" xfId="25469"/>
    <cellStyle name="Commentaire 8" xfId="25470"/>
    <cellStyle name="Commentaire 8 10" xfId="25471"/>
    <cellStyle name="Commentaire 8 11" xfId="25472"/>
    <cellStyle name="Commentaire 8 12" xfId="25473"/>
    <cellStyle name="Commentaire 8 13" xfId="25474"/>
    <cellStyle name="Commentaire 8 14" xfId="25475"/>
    <cellStyle name="Commentaire 8 15" xfId="25476"/>
    <cellStyle name="Commentaire 8 16" xfId="25477"/>
    <cellStyle name="Commentaire 8 17" xfId="25478"/>
    <cellStyle name="Commentaire 8 18" xfId="25479"/>
    <cellStyle name="Commentaire 8 2" xfId="25480"/>
    <cellStyle name="Commentaire 8 3" xfId="25481"/>
    <cellStyle name="Commentaire 8 4" xfId="25482"/>
    <cellStyle name="Commentaire 8 5" xfId="25483"/>
    <cellStyle name="Commentaire 8 6" xfId="25484"/>
    <cellStyle name="Commentaire 8 7" xfId="25485"/>
    <cellStyle name="Commentaire 8 8" xfId="25486"/>
    <cellStyle name="Commentaire 8 9" xfId="25487"/>
    <cellStyle name="Commentaire 9" xfId="25488"/>
    <cellStyle name="Commentaire 9 10" xfId="25489"/>
    <cellStyle name="Commentaire 9 11" xfId="25490"/>
    <cellStyle name="Commentaire 9 12" xfId="25491"/>
    <cellStyle name="Commentaire 9 13" xfId="25492"/>
    <cellStyle name="Commentaire 9 14" xfId="25493"/>
    <cellStyle name="Commentaire 9 15" xfId="25494"/>
    <cellStyle name="Commentaire 9 16" xfId="25495"/>
    <cellStyle name="Commentaire 9 17" xfId="25496"/>
    <cellStyle name="Commentaire 9 18" xfId="25497"/>
    <cellStyle name="Commentaire 9 2" xfId="25498"/>
    <cellStyle name="Commentaire 9 3" xfId="25499"/>
    <cellStyle name="Commentaire 9 4" xfId="25500"/>
    <cellStyle name="Commentaire 9 5" xfId="25501"/>
    <cellStyle name="Commentaire 9 6" xfId="25502"/>
    <cellStyle name="Commentaire 9 7" xfId="25503"/>
    <cellStyle name="Commentaire 9 8" xfId="25504"/>
    <cellStyle name="Commentaire 9 9" xfId="25505"/>
    <cellStyle name="Company" xfId="1650"/>
    <cellStyle name="CurRatio" xfId="1651"/>
    <cellStyle name="Currency" xfId="70" builtinId="4"/>
    <cellStyle name="Currency--" xfId="2173"/>
    <cellStyle name="Currency [00]" xfId="1652"/>
    <cellStyle name="Currency [1]" xfId="1653"/>
    <cellStyle name="Currency [2]" xfId="1654"/>
    <cellStyle name="Currency [2] 10" xfId="25506"/>
    <cellStyle name="Currency [2] 2" xfId="6862"/>
    <cellStyle name="Currency [2] 2 2" xfId="25507"/>
    <cellStyle name="Currency [2] 3" xfId="9838"/>
    <cellStyle name="Currency [2] 4" xfId="9873"/>
    <cellStyle name="Currency [2] 5" xfId="25508"/>
    <cellStyle name="Currency [2] 6" xfId="25509"/>
    <cellStyle name="Currency [2] 7" xfId="25510"/>
    <cellStyle name="Currency [2] 8" xfId="25511"/>
    <cellStyle name="Currency [2] 9" xfId="2551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2 2 2" xfId="25513"/>
    <cellStyle name="Currency 10 2 2 2 3" xfId="25514"/>
    <cellStyle name="Currency 10 2 2 3" xfId="1662"/>
    <cellStyle name="Currency 10 2 2 3 2" xfId="25515"/>
    <cellStyle name="Currency 10 2 2 4" xfId="25516"/>
    <cellStyle name="Currency 10 2 3" xfId="1663"/>
    <cellStyle name="Currency 10 2 3 2" xfId="1664"/>
    <cellStyle name="Currency 10 2 3 2 2" xfId="25517"/>
    <cellStyle name="Currency 10 2 3 3" xfId="25518"/>
    <cellStyle name="Currency 10 2 4" xfId="1665"/>
    <cellStyle name="Currency 10 2 4 2" xfId="25519"/>
    <cellStyle name="Currency 10 2 5" xfId="25520"/>
    <cellStyle name="Currency 10 3" xfId="1666"/>
    <cellStyle name="Currency 10 3 2" xfId="1667"/>
    <cellStyle name="Currency 10 3 2 2" xfId="1668"/>
    <cellStyle name="Currency 10 3 2 2 2" xfId="1669"/>
    <cellStyle name="Currency 10 3 2 2 2 2" xfId="25521"/>
    <cellStyle name="Currency 10 3 2 2 3" xfId="25522"/>
    <cellStyle name="Currency 10 3 2 3" xfId="1670"/>
    <cellStyle name="Currency 10 3 2 3 2" xfId="25523"/>
    <cellStyle name="Currency 10 3 2 4" xfId="25524"/>
    <cellStyle name="Currency 10 3 3" xfId="1671"/>
    <cellStyle name="Currency 10 3 3 2" xfId="1672"/>
    <cellStyle name="Currency 10 3 3 2 2" xfId="25525"/>
    <cellStyle name="Currency 10 3 3 3" xfId="25526"/>
    <cellStyle name="Currency 10 3 4" xfId="1673"/>
    <cellStyle name="Currency 10 3 4 2" xfId="25527"/>
    <cellStyle name="Currency 10 3 5" xfId="25528"/>
    <cellStyle name="Currency 10 4" xfId="1674"/>
    <cellStyle name="Currency 10 4 2" xfId="1675"/>
    <cellStyle name="Currency 10 4 2 2" xfId="1676"/>
    <cellStyle name="Currency 10 4 2 2 2" xfId="25529"/>
    <cellStyle name="Currency 10 4 2 3" xfId="25530"/>
    <cellStyle name="Currency 10 4 3" xfId="1677"/>
    <cellStyle name="Currency 10 4 3 2" xfId="25531"/>
    <cellStyle name="Currency 10 4 4" xfId="25532"/>
    <cellStyle name="Currency 10 5" xfId="1678"/>
    <cellStyle name="Currency 10 5 2" xfId="1679"/>
    <cellStyle name="Currency 10 5 2 2" xfId="25533"/>
    <cellStyle name="Currency 10 5 3" xfId="25534"/>
    <cellStyle name="Currency 10 6" xfId="1680"/>
    <cellStyle name="Currency 10 6 2" xfId="25535"/>
    <cellStyle name="Currency 10 7" xfId="25536"/>
    <cellStyle name="Currency 10 8" xfId="25537"/>
    <cellStyle name="Currency 11" xfId="1681"/>
    <cellStyle name="Currency 11 2" xfId="1682"/>
    <cellStyle name="Currency 11 2 2" xfId="1683"/>
    <cellStyle name="Currency 11 2 2 2" xfId="1684"/>
    <cellStyle name="Currency 11 2 2 2 2" xfId="1685"/>
    <cellStyle name="Currency 11 2 2 2 2 2" xfId="25538"/>
    <cellStyle name="Currency 11 2 2 2 3" xfId="25539"/>
    <cellStyle name="Currency 11 2 2 3" xfId="1686"/>
    <cellStyle name="Currency 11 2 2 3 2" xfId="25540"/>
    <cellStyle name="Currency 11 2 2 4" xfId="25541"/>
    <cellStyle name="Currency 11 2 3" xfId="1687"/>
    <cellStyle name="Currency 11 2 3 2" xfId="1688"/>
    <cellStyle name="Currency 11 2 3 2 2" xfId="25542"/>
    <cellStyle name="Currency 11 2 3 3" xfId="25543"/>
    <cellStyle name="Currency 11 2 4" xfId="1689"/>
    <cellStyle name="Currency 11 2 4 2" xfId="25544"/>
    <cellStyle name="Currency 11 2 5" xfId="25545"/>
    <cellStyle name="Currency 11 3" xfId="1690"/>
    <cellStyle name="Currency 11 3 2" xfId="1691"/>
    <cellStyle name="Currency 11 3 2 2" xfId="1692"/>
    <cellStyle name="Currency 11 3 2 2 2" xfId="1693"/>
    <cellStyle name="Currency 11 3 2 2 2 2" xfId="25546"/>
    <cellStyle name="Currency 11 3 2 2 3" xfId="25547"/>
    <cellStyle name="Currency 11 3 2 3" xfId="1694"/>
    <cellStyle name="Currency 11 3 2 3 2" xfId="25548"/>
    <cellStyle name="Currency 11 3 2 4" xfId="25549"/>
    <cellStyle name="Currency 11 3 3" xfId="1695"/>
    <cellStyle name="Currency 11 3 3 2" xfId="1696"/>
    <cellStyle name="Currency 11 3 3 2 2" xfId="25550"/>
    <cellStyle name="Currency 11 3 3 3" xfId="25551"/>
    <cellStyle name="Currency 11 3 4" xfId="1697"/>
    <cellStyle name="Currency 11 3 4 2" xfId="25552"/>
    <cellStyle name="Currency 11 3 5" xfId="25553"/>
    <cellStyle name="Currency 11 4" xfId="1698"/>
    <cellStyle name="Currency 11 4 2" xfId="1699"/>
    <cellStyle name="Currency 11 4 2 2" xfId="1700"/>
    <cellStyle name="Currency 11 4 2 2 2" xfId="25554"/>
    <cellStyle name="Currency 11 4 2 3" xfId="25555"/>
    <cellStyle name="Currency 11 4 3" xfId="1701"/>
    <cellStyle name="Currency 11 4 3 2" xfId="25556"/>
    <cellStyle name="Currency 11 4 4" xfId="25557"/>
    <cellStyle name="Currency 11 5" xfId="1702"/>
    <cellStyle name="Currency 11 5 2" xfId="1703"/>
    <cellStyle name="Currency 11 5 2 2" xfId="25558"/>
    <cellStyle name="Currency 11 5 3" xfId="25559"/>
    <cellStyle name="Currency 11 6" xfId="1704"/>
    <cellStyle name="Currency 11 6 2" xfId="25560"/>
    <cellStyle name="Currency 11 7" xfId="25561"/>
    <cellStyle name="Currency 12" xfId="1705"/>
    <cellStyle name="Currency 12 2" xfId="25562"/>
    <cellStyle name="Currency 12 2 2" xfId="25563"/>
    <cellStyle name="Currency 12 3" xfId="25564"/>
    <cellStyle name="Currency 13" xfId="1706"/>
    <cellStyle name="Currency 13 2" xfId="25565"/>
    <cellStyle name="Currency 13 3" xfId="25566"/>
    <cellStyle name="Currency 14" xfId="1707"/>
    <cellStyle name="Currency 14 2" xfId="1708"/>
    <cellStyle name="Currency 14 2 2" xfId="1709"/>
    <cellStyle name="Currency 14 2 2 2" xfId="1710"/>
    <cellStyle name="Currency 14 2 2 2 2" xfId="1711"/>
    <cellStyle name="Currency 14 2 2 2 2 2" xfId="25567"/>
    <cellStyle name="Currency 14 2 2 2 3" xfId="25568"/>
    <cellStyle name="Currency 14 2 2 3" xfId="1712"/>
    <cellStyle name="Currency 14 2 2 3 2" xfId="25569"/>
    <cellStyle name="Currency 14 2 2 4" xfId="25570"/>
    <cellStyle name="Currency 14 2 3" xfId="1713"/>
    <cellStyle name="Currency 14 2 3 2" xfId="1714"/>
    <cellStyle name="Currency 14 2 3 2 2" xfId="25571"/>
    <cellStyle name="Currency 14 2 3 3" xfId="25572"/>
    <cellStyle name="Currency 14 2 4" xfId="1715"/>
    <cellStyle name="Currency 14 2 4 2" xfId="25573"/>
    <cellStyle name="Currency 14 2 5" xfId="25574"/>
    <cellStyle name="Currency 14 3" xfId="1716"/>
    <cellStyle name="Currency 14 3 2" xfId="1717"/>
    <cellStyle name="Currency 14 3 2 2" xfId="1718"/>
    <cellStyle name="Currency 14 3 2 2 2" xfId="1719"/>
    <cellStyle name="Currency 14 3 2 2 2 2" xfId="25575"/>
    <cellStyle name="Currency 14 3 2 2 3" xfId="25576"/>
    <cellStyle name="Currency 14 3 2 3" xfId="1720"/>
    <cellStyle name="Currency 14 3 2 3 2" xfId="25577"/>
    <cellStyle name="Currency 14 3 2 4" xfId="25578"/>
    <cellStyle name="Currency 14 3 3" xfId="1721"/>
    <cellStyle name="Currency 14 3 3 2" xfId="1722"/>
    <cellStyle name="Currency 14 3 3 2 2" xfId="25579"/>
    <cellStyle name="Currency 14 3 3 3" xfId="25580"/>
    <cellStyle name="Currency 14 3 4" xfId="1723"/>
    <cellStyle name="Currency 14 3 4 2" xfId="25581"/>
    <cellStyle name="Currency 14 3 5" xfId="25582"/>
    <cellStyle name="Currency 14 4" xfId="1724"/>
    <cellStyle name="Currency 14 4 2" xfId="1725"/>
    <cellStyle name="Currency 14 4 2 2" xfId="1726"/>
    <cellStyle name="Currency 14 4 2 2 2" xfId="1727"/>
    <cellStyle name="Currency 14 4 2 2 2 2" xfId="25583"/>
    <cellStyle name="Currency 14 4 2 2 3" xfId="25584"/>
    <cellStyle name="Currency 14 4 2 3" xfId="1728"/>
    <cellStyle name="Currency 14 4 2 3 2" xfId="25585"/>
    <cellStyle name="Currency 14 4 2 4" xfId="25586"/>
    <cellStyle name="Currency 14 4 3" xfId="1729"/>
    <cellStyle name="Currency 14 4 3 2" xfId="1730"/>
    <cellStyle name="Currency 14 4 3 2 2" xfId="25587"/>
    <cellStyle name="Currency 14 4 3 3" xfId="25588"/>
    <cellStyle name="Currency 14 4 4" xfId="1731"/>
    <cellStyle name="Currency 14 4 4 2" xfId="25589"/>
    <cellStyle name="Currency 14 4 5" xfId="25590"/>
    <cellStyle name="Currency 14 5" xfId="1732"/>
    <cellStyle name="Currency 14 5 2" xfId="1733"/>
    <cellStyle name="Currency 14 5 2 2" xfId="1734"/>
    <cellStyle name="Currency 14 5 2 2 2" xfId="25591"/>
    <cellStyle name="Currency 14 5 2 3" xfId="25592"/>
    <cellStyle name="Currency 14 5 3" xfId="1735"/>
    <cellStyle name="Currency 14 5 3 2" xfId="25593"/>
    <cellStyle name="Currency 14 5 4" xfId="25594"/>
    <cellStyle name="Currency 14 6" xfId="1736"/>
    <cellStyle name="Currency 14 6 2" xfId="1737"/>
    <cellStyle name="Currency 14 6 2 2" xfId="25595"/>
    <cellStyle name="Currency 14 6 3" xfId="25596"/>
    <cellStyle name="Currency 14 7" xfId="1738"/>
    <cellStyle name="Currency 14 7 2" xfId="25597"/>
    <cellStyle name="Currency 14 8" xfId="25598"/>
    <cellStyle name="Currency 14 9" xfId="25599"/>
    <cellStyle name="Currency 15" xfId="1739"/>
    <cellStyle name="Currency 15 2" xfId="1740"/>
    <cellStyle name="Currency 15 2 2" xfId="1741"/>
    <cellStyle name="Currency 15 2 2 2" xfId="1742"/>
    <cellStyle name="Currency 15 2 2 2 2" xfId="25600"/>
    <cellStyle name="Currency 15 2 2 3" xfId="25601"/>
    <cellStyle name="Currency 15 2 3" xfId="1743"/>
    <cellStyle name="Currency 15 2 3 2" xfId="25602"/>
    <cellStyle name="Currency 15 2 4" xfId="25603"/>
    <cellStyle name="Currency 15 3" xfId="1744"/>
    <cellStyle name="Currency 15 3 2" xfId="1745"/>
    <cellStyle name="Currency 15 3 2 2" xfId="25604"/>
    <cellStyle name="Currency 15 3 3" xfId="25605"/>
    <cellStyle name="Currency 15 4" xfId="1746"/>
    <cellStyle name="Currency 15 4 2" xfId="25606"/>
    <cellStyle name="Currency 15 5" xfId="25607"/>
    <cellStyle name="Currency 16" xfId="1747"/>
    <cellStyle name="Currency 16 2" xfId="1748"/>
    <cellStyle name="Currency 16 2 2" xfId="25608"/>
    <cellStyle name="Currency 16 3" xfId="25609"/>
    <cellStyle name="Currency 17" xfId="1749"/>
    <cellStyle name="Currency 17 2" xfId="25610"/>
    <cellStyle name="Currency 18" xfId="1750"/>
    <cellStyle name="Currency 19" xfId="1751"/>
    <cellStyle name="Currency 19 2" xfId="1752"/>
    <cellStyle name="Currency 19 2 2" xfId="1753"/>
    <cellStyle name="Currency 19 2 2 2" xfId="1754"/>
    <cellStyle name="Currency 19 2 2 2 2" xfId="1755"/>
    <cellStyle name="Currency 19 2 2 2 2 2" xfId="25611"/>
    <cellStyle name="Currency 19 2 2 2 3" xfId="25612"/>
    <cellStyle name="Currency 19 2 2 3" xfId="1756"/>
    <cellStyle name="Currency 19 2 2 3 2" xfId="25613"/>
    <cellStyle name="Currency 19 2 2 4" xfId="25614"/>
    <cellStyle name="Currency 19 2 3" xfId="1757"/>
    <cellStyle name="Currency 19 2 3 2" xfId="1758"/>
    <cellStyle name="Currency 19 2 3 2 2" xfId="25615"/>
    <cellStyle name="Currency 19 2 3 3" xfId="25616"/>
    <cellStyle name="Currency 19 2 4" xfId="1759"/>
    <cellStyle name="Currency 19 2 4 2" xfId="25617"/>
    <cellStyle name="Currency 19 2 5" xfId="25618"/>
    <cellStyle name="Currency 19 3" xfId="1760"/>
    <cellStyle name="Currency 19 3 2" xfId="1761"/>
    <cellStyle name="Currency 19 3 2 2" xfId="1762"/>
    <cellStyle name="Currency 19 3 2 2 2" xfId="1763"/>
    <cellStyle name="Currency 19 3 2 2 2 2" xfId="25619"/>
    <cellStyle name="Currency 19 3 2 2 3" xfId="25620"/>
    <cellStyle name="Currency 19 3 2 3" xfId="1764"/>
    <cellStyle name="Currency 19 3 2 3 2" xfId="25621"/>
    <cellStyle name="Currency 19 3 2 4" xfId="25622"/>
    <cellStyle name="Currency 19 3 3" xfId="1765"/>
    <cellStyle name="Currency 19 3 3 2" xfId="1766"/>
    <cellStyle name="Currency 19 3 3 2 2" xfId="25623"/>
    <cellStyle name="Currency 19 3 3 3" xfId="25624"/>
    <cellStyle name="Currency 19 3 4" xfId="1767"/>
    <cellStyle name="Currency 19 3 4 2" xfId="25625"/>
    <cellStyle name="Currency 19 3 5" xfId="25626"/>
    <cellStyle name="Currency 19 4" xfId="1768"/>
    <cellStyle name="Currency 19 4 2" xfId="1769"/>
    <cellStyle name="Currency 19 4 2 2" xfId="1770"/>
    <cellStyle name="Currency 19 4 2 2 2" xfId="25627"/>
    <cellStyle name="Currency 19 4 2 3" xfId="25628"/>
    <cellStyle name="Currency 19 4 3" xfId="1771"/>
    <cellStyle name="Currency 19 4 3 2" xfId="25629"/>
    <cellStyle name="Currency 19 4 4" xfId="25630"/>
    <cellStyle name="Currency 19 5" xfId="1772"/>
    <cellStyle name="Currency 19 5 2" xfId="1773"/>
    <cellStyle name="Currency 19 5 2 2" xfId="25631"/>
    <cellStyle name="Currency 19 5 3" xfId="25632"/>
    <cellStyle name="Currency 19 6" xfId="1774"/>
    <cellStyle name="Currency 19 6 2" xfId="25633"/>
    <cellStyle name="Currency 19 7" xfId="25634"/>
    <cellStyle name="Currency 2" xfId="4"/>
    <cellStyle name="Currency 2 10" xfId="1775"/>
    <cellStyle name="Currency 2 10 2" xfId="1776"/>
    <cellStyle name="Currency 2 10 2 2" xfId="1777"/>
    <cellStyle name="Currency 2 10 2 2 2" xfId="25635"/>
    <cellStyle name="Currency 2 10 2 3" xfId="25636"/>
    <cellStyle name="Currency 2 10 3" xfId="1778"/>
    <cellStyle name="Currency 2 10 3 2" xfId="25637"/>
    <cellStyle name="Currency 2 10 4" xfId="25638"/>
    <cellStyle name="Currency 2 11" xfId="1779"/>
    <cellStyle name="Currency 2 11 2" xfId="25639"/>
    <cellStyle name="Currency 2 12" xfId="1780"/>
    <cellStyle name="Currency 2 12 2" xfId="25640"/>
    <cellStyle name="Currency 2 13" xfId="1781"/>
    <cellStyle name="Currency 2 13 2" xfId="25641"/>
    <cellStyle name="Currency 2 14" xfId="1782"/>
    <cellStyle name="Currency 2 14 2" xfId="25642"/>
    <cellStyle name="Currency 2 15" xfId="1783"/>
    <cellStyle name="Currency 2 15 2" xfId="25643"/>
    <cellStyle name="Currency 2 16" xfId="1784"/>
    <cellStyle name="Currency 2 16 2" xfId="25644"/>
    <cellStyle name="Currency 2 17" xfId="1785"/>
    <cellStyle name="Currency 2 17 2" xfId="25645"/>
    <cellStyle name="Currency 2 18" xfId="1786"/>
    <cellStyle name="Currency 2 2" xfId="1787"/>
    <cellStyle name="Currency 2 2 10" xfId="1788"/>
    <cellStyle name="Currency 2 2 11" xfId="1789"/>
    <cellStyle name="Currency 2 2 12" xfId="25646"/>
    <cellStyle name="Currency 2 2 12 2" xfId="25647"/>
    <cellStyle name="Currency 2 2 12 3" xfId="25648"/>
    <cellStyle name="Currency 2 2 13" xfId="25649"/>
    <cellStyle name="Currency 2 2 14" xfId="25650"/>
    <cellStyle name="Currency 2 2 2" xfId="1790"/>
    <cellStyle name="Currency 2 2 2 2" xfId="25651"/>
    <cellStyle name="Currency 2 2 2 2 2" xfId="25652"/>
    <cellStyle name="Currency 2 2 2 2 2 2" xfId="25653"/>
    <cellStyle name="Currency 2 2 2 3" xfId="25654"/>
    <cellStyle name="Currency 2 2 2 3 2" xfId="25655"/>
    <cellStyle name="Currency 2 2 3" xfId="1791"/>
    <cellStyle name="Currency 2 2 3 2" xfId="25656"/>
    <cellStyle name="Currency 2 2 3 2 2" xfId="25657"/>
    <cellStyle name="Currency 2 2 3 3" xfId="25658"/>
    <cellStyle name="Currency 2 2 4" xfId="1792"/>
    <cellStyle name="Currency 2 2 4 2" xfId="25659"/>
    <cellStyle name="Currency 2 2 4 2 2" xfId="25660"/>
    <cellStyle name="Currency 2 2 5" xfId="1793"/>
    <cellStyle name="Currency 2 2 5 2" xfId="25661"/>
    <cellStyle name="Currency 2 2 5 3" xfId="25662"/>
    <cellStyle name="Currency 2 2 6" xfId="1794"/>
    <cellStyle name="Currency 2 2 6 2" xfId="25663"/>
    <cellStyle name="Currency 2 2 7" xfId="1795"/>
    <cellStyle name="Currency 2 2 8" xfId="1796"/>
    <cellStyle name="Currency 2 2 9" xfId="1797"/>
    <cellStyle name="Currency 2 2 9 2" xfId="25664"/>
    <cellStyle name="Currency 2 3" xfId="1798"/>
    <cellStyle name="Currency 2 3 2" xfId="1799"/>
    <cellStyle name="Currency 2 3 2 2" xfId="25665"/>
    <cellStyle name="Currency 2 3 2 2 2" xfId="25666"/>
    <cellStyle name="Currency 2 3 2 3" xfId="25667"/>
    <cellStyle name="Currency 2 3 3" xfId="1800"/>
    <cellStyle name="Currency 2 3 3 2" xfId="25668"/>
    <cellStyle name="Currency 2 3 3 3" xfId="25669"/>
    <cellStyle name="Currency 2 3 4" xfId="1801"/>
    <cellStyle name="Currency 2 3 4 2" xfId="25670"/>
    <cellStyle name="Currency 2 3 5" xfId="1802"/>
    <cellStyle name="Currency 2 3 5 2" xfId="25671"/>
    <cellStyle name="Currency 2 3 5 3" xfId="25672"/>
    <cellStyle name="Currency 2 3 6" xfId="25673"/>
    <cellStyle name="Currency 2 3 6 2" xfId="25674"/>
    <cellStyle name="Currency 2 3 7" xfId="25675"/>
    <cellStyle name="Currency 2 4" xfId="1803"/>
    <cellStyle name="Currency 2 4 2" xfId="25676"/>
    <cellStyle name="Currency 2 4 2 2" xfId="25677"/>
    <cellStyle name="Currency 2 4 3" xfId="25678"/>
    <cellStyle name="Currency 2 4 3 2" xfId="25679"/>
    <cellStyle name="Currency 2 4 3 3" xfId="25680"/>
    <cellStyle name="Currency 2 4 4" xfId="25681"/>
    <cellStyle name="Currency 2 4 5" xfId="25682"/>
    <cellStyle name="Currency 2 5" xfId="1804"/>
    <cellStyle name="Currency 2 5 2" xfId="25683"/>
    <cellStyle name="Currency 2 5 2 2" xfId="25684"/>
    <cellStyle name="Currency 2 5 3" xfId="25685"/>
    <cellStyle name="Currency 2 5 4" xfId="25686"/>
    <cellStyle name="Currency 2 5 4 2" xfId="25687"/>
    <cellStyle name="Currency 2 6" xfId="1805"/>
    <cellStyle name="Currency 2 6 2" xfId="25688"/>
    <cellStyle name="Currency 2 6 2 2" xfId="25689"/>
    <cellStyle name="Currency 2 6 2 2 2" xfId="25690"/>
    <cellStyle name="Currency 2 6 3" xfId="25691"/>
    <cellStyle name="Currency 2 6 4" xfId="25692"/>
    <cellStyle name="Currency 2 7" xfId="1806"/>
    <cellStyle name="Currency 2 7 2" xfId="25693"/>
    <cellStyle name="Currency 2 7 2 2" xfId="25694"/>
    <cellStyle name="Currency 2 8" xfId="1807"/>
    <cellStyle name="Currency 2 8 2" xfId="25695"/>
    <cellStyle name="Currency 2 9" xfId="1808"/>
    <cellStyle name="Currency 2 9 2" xfId="25696"/>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2 2 2" xfId="25697"/>
    <cellStyle name="Currency 20 2 2 2 3" xfId="25698"/>
    <cellStyle name="Currency 20 2 2 3" xfId="1816"/>
    <cellStyle name="Currency 20 2 2 3 2" xfId="25699"/>
    <cellStyle name="Currency 20 2 2 4" xfId="25700"/>
    <cellStyle name="Currency 20 2 3" xfId="1817"/>
    <cellStyle name="Currency 20 2 3 2" xfId="1818"/>
    <cellStyle name="Currency 20 2 3 2 2" xfId="25701"/>
    <cellStyle name="Currency 20 2 3 3" xfId="25702"/>
    <cellStyle name="Currency 20 2 4" xfId="1819"/>
    <cellStyle name="Currency 20 2 4 2" xfId="25703"/>
    <cellStyle name="Currency 20 2 5" xfId="25704"/>
    <cellStyle name="Currency 20 3" xfId="1820"/>
    <cellStyle name="Currency 20 3 2" xfId="1821"/>
    <cellStyle name="Currency 20 3 2 2" xfId="1822"/>
    <cellStyle name="Currency 20 3 2 2 2" xfId="1823"/>
    <cellStyle name="Currency 20 3 2 2 2 2" xfId="25705"/>
    <cellStyle name="Currency 20 3 2 2 3" xfId="25706"/>
    <cellStyle name="Currency 20 3 2 3" xfId="1824"/>
    <cellStyle name="Currency 20 3 2 3 2" xfId="25707"/>
    <cellStyle name="Currency 20 3 2 4" xfId="25708"/>
    <cellStyle name="Currency 20 3 3" xfId="1825"/>
    <cellStyle name="Currency 20 3 3 2" xfId="1826"/>
    <cellStyle name="Currency 20 3 3 2 2" xfId="25709"/>
    <cellStyle name="Currency 20 3 3 3" xfId="25710"/>
    <cellStyle name="Currency 20 3 4" xfId="1827"/>
    <cellStyle name="Currency 20 3 4 2" xfId="25711"/>
    <cellStyle name="Currency 20 3 5" xfId="25712"/>
    <cellStyle name="Currency 20 4" xfId="1828"/>
    <cellStyle name="Currency 20 4 2" xfId="1829"/>
    <cellStyle name="Currency 20 4 2 2" xfId="1830"/>
    <cellStyle name="Currency 20 4 2 2 2" xfId="25713"/>
    <cellStyle name="Currency 20 4 2 3" xfId="25714"/>
    <cellStyle name="Currency 20 4 3" xfId="1831"/>
    <cellStyle name="Currency 20 4 3 2" xfId="25715"/>
    <cellStyle name="Currency 20 4 4" xfId="25716"/>
    <cellStyle name="Currency 20 5" xfId="1832"/>
    <cellStyle name="Currency 20 5 2" xfId="1833"/>
    <cellStyle name="Currency 20 5 2 2" xfId="25717"/>
    <cellStyle name="Currency 20 5 3" xfId="25718"/>
    <cellStyle name="Currency 20 6" xfId="1834"/>
    <cellStyle name="Currency 20 6 2" xfId="25719"/>
    <cellStyle name="Currency 20 7" xfId="25720"/>
    <cellStyle name="Currency 21" xfId="1835"/>
    <cellStyle name="Currency 21 2" xfId="1836"/>
    <cellStyle name="Currency 21 2 2" xfId="1837"/>
    <cellStyle name="Currency 21 2 2 2" xfId="1838"/>
    <cellStyle name="Currency 21 2 2 2 2" xfId="1839"/>
    <cellStyle name="Currency 21 2 2 2 2 2" xfId="25721"/>
    <cellStyle name="Currency 21 2 2 2 3" xfId="25722"/>
    <cellStyle name="Currency 21 2 2 3" xfId="1840"/>
    <cellStyle name="Currency 21 2 2 3 2" xfId="25723"/>
    <cellStyle name="Currency 21 2 2 4" xfId="25724"/>
    <cellStyle name="Currency 21 2 3" xfId="1841"/>
    <cellStyle name="Currency 21 2 3 2" xfId="1842"/>
    <cellStyle name="Currency 21 2 3 2 2" xfId="25725"/>
    <cellStyle name="Currency 21 2 3 3" xfId="25726"/>
    <cellStyle name="Currency 21 2 4" xfId="1843"/>
    <cellStyle name="Currency 21 2 4 2" xfId="25727"/>
    <cellStyle name="Currency 21 2 5" xfId="25728"/>
    <cellStyle name="Currency 21 3" xfId="1844"/>
    <cellStyle name="Currency 21 3 2" xfId="1845"/>
    <cellStyle name="Currency 21 3 2 2" xfId="1846"/>
    <cellStyle name="Currency 21 3 2 2 2" xfId="1847"/>
    <cellStyle name="Currency 21 3 2 2 2 2" xfId="25729"/>
    <cellStyle name="Currency 21 3 2 2 3" xfId="25730"/>
    <cellStyle name="Currency 21 3 2 3" xfId="1848"/>
    <cellStyle name="Currency 21 3 2 3 2" xfId="25731"/>
    <cellStyle name="Currency 21 3 2 4" xfId="25732"/>
    <cellStyle name="Currency 21 3 3" xfId="1849"/>
    <cellStyle name="Currency 21 3 3 2" xfId="1850"/>
    <cellStyle name="Currency 21 3 3 2 2" xfId="25733"/>
    <cellStyle name="Currency 21 3 3 3" xfId="25734"/>
    <cellStyle name="Currency 21 3 4" xfId="1851"/>
    <cellStyle name="Currency 21 3 4 2" xfId="25735"/>
    <cellStyle name="Currency 21 3 5" xfId="25736"/>
    <cellStyle name="Currency 21 4" xfId="1852"/>
    <cellStyle name="Currency 21 4 2" xfId="1853"/>
    <cellStyle name="Currency 21 4 2 2" xfId="1854"/>
    <cellStyle name="Currency 21 4 2 2 2" xfId="25737"/>
    <cellStyle name="Currency 21 4 2 3" xfId="25738"/>
    <cellStyle name="Currency 21 4 3" xfId="1855"/>
    <cellStyle name="Currency 21 4 3 2" xfId="25739"/>
    <cellStyle name="Currency 21 4 4" xfId="25740"/>
    <cellStyle name="Currency 21 5" xfId="1856"/>
    <cellStyle name="Currency 21 5 2" xfId="1857"/>
    <cellStyle name="Currency 21 5 2 2" xfId="25741"/>
    <cellStyle name="Currency 21 5 3" xfId="25742"/>
    <cellStyle name="Currency 21 6" xfId="1858"/>
    <cellStyle name="Currency 21 6 2" xfId="25743"/>
    <cellStyle name="Currency 21 7" xfId="25744"/>
    <cellStyle name="Currency 22" xfId="1859"/>
    <cellStyle name="Currency 22 2" xfId="1860"/>
    <cellStyle name="Currency 22 2 2" xfId="1861"/>
    <cellStyle name="Currency 22 2 2 2" xfId="1862"/>
    <cellStyle name="Currency 22 2 2 2 2" xfId="1863"/>
    <cellStyle name="Currency 22 2 2 2 2 2" xfId="25745"/>
    <cellStyle name="Currency 22 2 2 2 3" xfId="25746"/>
    <cellStyle name="Currency 22 2 2 3" xfId="1864"/>
    <cellStyle name="Currency 22 2 2 3 2" xfId="25747"/>
    <cellStyle name="Currency 22 2 2 4" xfId="25748"/>
    <cellStyle name="Currency 22 2 3" xfId="1865"/>
    <cellStyle name="Currency 22 2 3 2" xfId="1866"/>
    <cellStyle name="Currency 22 2 3 2 2" xfId="25749"/>
    <cellStyle name="Currency 22 2 3 3" xfId="25750"/>
    <cellStyle name="Currency 22 2 4" xfId="1867"/>
    <cellStyle name="Currency 22 2 4 2" xfId="25751"/>
    <cellStyle name="Currency 22 2 5" xfId="25752"/>
    <cellStyle name="Currency 22 3" xfId="1868"/>
    <cellStyle name="Currency 22 3 2" xfId="1869"/>
    <cellStyle name="Currency 22 3 2 2" xfId="1870"/>
    <cellStyle name="Currency 22 3 2 2 2" xfId="1871"/>
    <cellStyle name="Currency 22 3 2 2 2 2" xfId="25753"/>
    <cellStyle name="Currency 22 3 2 2 3" xfId="25754"/>
    <cellStyle name="Currency 22 3 2 3" xfId="1872"/>
    <cellStyle name="Currency 22 3 2 3 2" xfId="25755"/>
    <cellStyle name="Currency 22 3 2 4" xfId="25756"/>
    <cellStyle name="Currency 22 3 3" xfId="1873"/>
    <cellStyle name="Currency 22 3 3 2" xfId="1874"/>
    <cellStyle name="Currency 22 3 3 2 2" xfId="25757"/>
    <cellStyle name="Currency 22 3 3 3" xfId="25758"/>
    <cellStyle name="Currency 22 3 4" xfId="1875"/>
    <cellStyle name="Currency 22 3 4 2" xfId="25759"/>
    <cellStyle name="Currency 22 3 5" xfId="25760"/>
    <cellStyle name="Currency 22 4" xfId="1876"/>
    <cellStyle name="Currency 22 4 2" xfId="1877"/>
    <cellStyle name="Currency 22 4 2 2" xfId="1878"/>
    <cellStyle name="Currency 22 4 2 2 2" xfId="25761"/>
    <cellStyle name="Currency 22 4 2 3" xfId="25762"/>
    <cellStyle name="Currency 22 4 3" xfId="1879"/>
    <cellStyle name="Currency 22 4 3 2" xfId="25763"/>
    <cellStyle name="Currency 22 4 4" xfId="25764"/>
    <cellStyle name="Currency 22 5" xfId="1880"/>
    <cellStyle name="Currency 22 5 2" xfId="1881"/>
    <cellStyle name="Currency 22 5 2 2" xfId="25765"/>
    <cellStyle name="Currency 22 5 3" xfId="25766"/>
    <cellStyle name="Currency 22 6" xfId="1882"/>
    <cellStyle name="Currency 22 6 2" xfId="25767"/>
    <cellStyle name="Currency 22 7" xfId="25768"/>
    <cellStyle name="Currency 23" xfId="1883"/>
    <cellStyle name="Currency 23 2" xfId="1884"/>
    <cellStyle name="Currency 23 2 2" xfId="1885"/>
    <cellStyle name="Currency 23 2 2 2" xfId="1886"/>
    <cellStyle name="Currency 23 2 2 2 2" xfId="1887"/>
    <cellStyle name="Currency 23 2 2 2 2 2" xfId="25769"/>
    <cellStyle name="Currency 23 2 2 2 3" xfId="25770"/>
    <cellStyle name="Currency 23 2 2 3" xfId="1888"/>
    <cellStyle name="Currency 23 2 2 3 2" xfId="25771"/>
    <cellStyle name="Currency 23 2 2 4" xfId="25772"/>
    <cellStyle name="Currency 23 2 3" xfId="1889"/>
    <cellStyle name="Currency 23 2 3 2" xfId="1890"/>
    <cellStyle name="Currency 23 2 3 2 2" xfId="25773"/>
    <cellStyle name="Currency 23 2 3 3" xfId="25774"/>
    <cellStyle name="Currency 23 2 4" xfId="1891"/>
    <cellStyle name="Currency 23 2 4 2" xfId="25775"/>
    <cellStyle name="Currency 23 2 5" xfId="25776"/>
    <cellStyle name="Currency 23 3" xfId="1892"/>
    <cellStyle name="Currency 23 3 2" xfId="1893"/>
    <cellStyle name="Currency 23 3 2 2" xfId="1894"/>
    <cellStyle name="Currency 23 3 2 2 2" xfId="1895"/>
    <cellStyle name="Currency 23 3 2 2 2 2" xfId="25777"/>
    <cellStyle name="Currency 23 3 2 2 3" xfId="25778"/>
    <cellStyle name="Currency 23 3 2 3" xfId="1896"/>
    <cellStyle name="Currency 23 3 2 3 2" xfId="25779"/>
    <cellStyle name="Currency 23 3 2 4" xfId="25780"/>
    <cellStyle name="Currency 23 3 3" xfId="1897"/>
    <cellStyle name="Currency 23 3 3 2" xfId="1898"/>
    <cellStyle name="Currency 23 3 3 2 2" xfId="25781"/>
    <cellStyle name="Currency 23 3 3 3" xfId="25782"/>
    <cellStyle name="Currency 23 3 4" xfId="1899"/>
    <cellStyle name="Currency 23 3 4 2" xfId="25783"/>
    <cellStyle name="Currency 23 3 5" xfId="25784"/>
    <cellStyle name="Currency 23 4" xfId="1900"/>
    <cellStyle name="Currency 23 4 2" xfId="1901"/>
    <cellStyle name="Currency 23 4 2 2" xfId="1902"/>
    <cellStyle name="Currency 23 4 2 2 2" xfId="25785"/>
    <cellStyle name="Currency 23 4 2 3" xfId="25786"/>
    <cellStyle name="Currency 23 4 3" xfId="1903"/>
    <cellStyle name="Currency 23 4 3 2" xfId="25787"/>
    <cellStyle name="Currency 23 4 4" xfId="25788"/>
    <cellStyle name="Currency 23 5" xfId="1904"/>
    <cellStyle name="Currency 23 5 2" xfId="1905"/>
    <cellStyle name="Currency 23 5 2 2" xfId="25789"/>
    <cellStyle name="Currency 23 5 3" xfId="25790"/>
    <cellStyle name="Currency 23 6" xfId="1906"/>
    <cellStyle name="Currency 23 6 2" xfId="25791"/>
    <cellStyle name="Currency 23 7" xfId="25792"/>
    <cellStyle name="Currency 24" xfId="1907"/>
    <cellStyle name="Currency 24 2" xfId="1908"/>
    <cellStyle name="Currency 24 2 2" xfId="1909"/>
    <cellStyle name="Currency 24 2 2 2" xfId="1910"/>
    <cellStyle name="Currency 24 2 2 2 2" xfId="1911"/>
    <cellStyle name="Currency 24 2 2 2 2 2" xfId="25793"/>
    <cellStyle name="Currency 24 2 2 2 3" xfId="25794"/>
    <cellStyle name="Currency 24 2 2 3" xfId="1912"/>
    <cellStyle name="Currency 24 2 2 3 2" xfId="25795"/>
    <cellStyle name="Currency 24 2 2 4" xfId="25796"/>
    <cellStyle name="Currency 24 2 3" xfId="1913"/>
    <cellStyle name="Currency 24 2 3 2" xfId="1914"/>
    <cellStyle name="Currency 24 2 3 2 2" xfId="25797"/>
    <cellStyle name="Currency 24 2 3 3" xfId="25798"/>
    <cellStyle name="Currency 24 2 4" xfId="1915"/>
    <cellStyle name="Currency 24 2 4 2" xfId="25799"/>
    <cellStyle name="Currency 24 2 5" xfId="25800"/>
    <cellStyle name="Currency 24 3" xfId="1916"/>
    <cellStyle name="Currency 24 3 2" xfId="1917"/>
    <cellStyle name="Currency 24 3 2 2" xfId="1918"/>
    <cellStyle name="Currency 24 3 2 2 2" xfId="1919"/>
    <cellStyle name="Currency 24 3 2 2 2 2" xfId="25801"/>
    <cellStyle name="Currency 24 3 2 2 3" xfId="25802"/>
    <cellStyle name="Currency 24 3 2 3" xfId="1920"/>
    <cellStyle name="Currency 24 3 2 3 2" xfId="25803"/>
    <cellStyle name="Currency 24 3 2 4" xfId="25804"/>
    <cellStyle name="Currency 24 3 3" xfId="1921"/>
    <cellStyle name="Currency 24 3 3 2" xfId="1922"/>
    <cellStyle name="Currency 24 3 3 2 2" xfId="25805"/>
    <cellStyle name="Currency 24 3 3 3" xfId="25806"/>
    <cellStyle name="Currency 24 3 4" xfId="1923"/>
    <cellStyle name="Currency 24 3 4 2" xfId="25807"/>
    <cellStyle name="Currency 24 3 5" xfId="25808"/>
    <cellStyle name="Currency 24 4" xfId="1924"/>
    <cellStyle name="Currency 24 4 2" xfId="1925"/>
    <cellStyle name="Currency 24 4 2 2" xfId="1926"/>
    <cellStyle name="Currency 24 4 2 2 2" xfId="25809"/>
    <cellStyle name="Currency 24 4 2 3" xfId="25810"/>
    <cellStyle name="Currency 24 4 3" xfId="1927"/>
    <cellStyle name="Currency 24 4 3 2" xfId="25811"/>
    <cellStyle name="Currency 24 4 4" xfId="25812"/>
    <cellStyle name="Currency 24 5" xfId="1928"/>
    <cellStyle name="Currency 24 5 2" xfId="1929"/>
    <cellStyle name="Currency 24 5 2 2" xfId="25813"/>
    <cellStyle name="Currency 24 5 3" xfId="25814"/>
    <cellStyle name="Currency 24 6" xfId="1930"/>
    <cellStyle name="Currency 24 6 2" xfId="25815"/>
    <cellStyle name="Currency 24 7" xfId="25816"/>
    <cellStyle name="Currency 25" xfId="1931"/>
    <cellStyle name="Currency 26" xfId="1932"/>
    <cellStyle name="Currency 26 2" xfId="1933"/>
    <cellStyle name="Currency 26 2 2" xfId="1934"/>
    <cellStyle name="Currency 26 2 2 2" xfId="1935"/>
    <cellStyle name="Currency 26 2 2 2 2" xfId="1936"/>
    <cellStyle name="Currency 26 2 2 2 2 2" xfId="25817"/>
    <cellStyle name="Currency 26 2 2 2 3" xfId="25818"/>
    <cellStyle name="Currency 26 2 2 3" xfId="1937"/>
    <cellStyle name="Currency 26 2 2 3 2" xfId="25819"/>
    <cellStyle name="Currency 26 2 2 4" xfId="25820"/>
    <cellStyle name="Currency 26 2 3" xfId="1938"/>
    <cellStyle name="Currency 26 2 3 2" xfId="1939"/>
    <cellStyle name="Currency 26 2 3 2 2" xfId="25821"/>
    <cellStyle name="Currency 26 2 3 3" xfId="25822"/>
    <cellStyle name="Currency 26 2 4" xfId="1940"/>
    <cellStyle name="Currency 26 2 4 2" xfId="25823"/>
    <cellStyle name="Currency 26 2 5" xfId="25824"/>
    <cellStyle name="Currency 26 3" xfId="1941"/>
    <cellStyle name="Currency 26 3 2" xfId="1942"/>
    <cellStyle name="Currency 26 3 2 2" xfId="1943"/>
    <cellStyle name="Currency 26 3 2 2 2" xfId="1944"/>
    <cellStyle name="Currency 26 3 2 2 2 2" xfId="25825"/>
    <cellStyle name="Currency 26 3 2 2 3" xfId="25826"/>
    <cellStyle name="Currency 26 3 2 3" xfId="1945"/>
    <cellStyle name="Currency 26 3 2 3 2" xfId="25827"/>
    <cellStyle name="Currency 26 3 2 4" xfId="25828"/>
    <cellStyle name="Currency 26 3 3" xfId="1946"/>
    <cellStyle name="Currency 26 3 3 2" xfId="1947"/>
    <cellStyle name="Currency 26 3 3 2 2" xfId="25829"/>
    <cellStyle name="Currency 26 3 3 3" xfId="25830"/>
    <cellStyle name="Currency 26 3 4" xfId="1948"/>
    <cellStyle name="Currency 26 3 4 2" xfId="25831"/>
    <cellStyle name="Currency 26 3 5" xfId="25832"/>
    <cellStyle name="Currency 26 4" xfId="1949"/>
    <cellStyle name="Currency 26 4 2" xfId="1950"/>
    <cellStyle name="Currency 26 4 2 2" xfId="1951"/>
    <cellStyle name="Currency 26 4 2 2 2" xfId="25833"/>
    <cellStyle name="Currency 26 4 2 3" xfId="25834"/>
    <cellStyle name="Currency 26 4 3" xfId="1952"/>
    <cellStyle name="Currency 26 4 3 2" xfId="25835"/>
    <cellStyle name="Currency 26 4 4" xfId="25836"/>
    <cellStyle name="Currency 26 5" xfId="1953"/>
    <cellStyle name="Currency 26 5 2" xfId="1954"/>
    <cellStyle name="Currency 26 5 2 2" xfId="25837"/>
    <cellStyle name="Currency 26 5 3" xfId="25838"/>
    <cellStyle name="Currency 26 6" xfId="1955"/>
    <cellStyle name="Currency 26 6 2" xfId="25839"/>
    <cellStyle name="Currency 26 7" xfId="25840"/>
    <cellStyle name="Currency 27" xfId="1956"/>
    <cellStyle name="Currency 27 2" xfId="1957"/>
    <cellStyle name="Currency 27 2 2" xfId="1958"/>
    <cellStyle name="Currency 27 2 2 2" xfId="1959"/>
    <cellStyle name="Currency 27 2 2 2 2" xfId="1960"/>
    <cellStyle name="Currency 27 2 2 2 2 2" xfId="25841"/>
    <cellStyle name="Currency 27 2 2 2 3" xfId="25842"/>
    <cellStyle name="Currency 27 2 2 3" xfId="1961"/>
    <cellStyle name="Currency 27 2 2 3 2" xfId="25843"/>
    <cellStyle name="Currency 27 2 2 4" xfId="25844"/>
    <cellStyle name="Currency 27 2 3" xfId="1962"/>
    <cellStyle name="Currency 27 2 3 2" xfId="1963"/>
    <cellStyle name="Currency 27 2 3 2 2" xfId="25845"/>
    <cellStyle name="Currency 27 2 3 3" xfId="25846"/>
    <cellStyle name="Currency 27 2 4" xfId="1964"/>
    <cellStyle name="Currency 27 2 4 2" xfId="25847"/>
    <cellStyle name="Currency 27 2 5" xfId="25848"/>
    <cellStyle name="Currency 27 3" xfId="1965"/>
    <cellStyle name="Currency 27 3 2" xfId="1966"/>
    <cellStyle name="Currency 27 3 2 2" xfId="1967"/>
    <cellStyle name="Currency 27 3 2 2 2" xfId="1968"/>
    <cellStyle name="Currency 27 3 2 2 2 2" xfId="25849"/>
    <cellStyle name="Currency 27 3 2 2 3" xfId="25850"/>
    <cellStyle name="Currency 27 3 2 3" xfId="1969"/>
    <cellStyle name="Currency 27 3 2 3 2" xfId="25851"/>
    <cellStyle name="Currency 27 3 2 4" xfId="25852"/>
    <cellStyle name="Currency 27 3 3" xfId="1970"/>
    <cellStyle name="Currency 27 3 3 2" xfId="1971"/>
    <cellStyle name="Currency 27 3 3 2 2" xfId="25853"/>
    <cellStyle name="Currency 27 3 3 3" xfId="25854"/>
    <cellStyle name="Currency 27 3 4" xfId="1972"/>
    <cellStyle name="Currency 27 3 4 2" xfId="25855"/>
    <cellStyle name="Currency 27 3 5" xfId="25856"/>
    <cellStyle name="Currency 27 4" xfId="1973"/>
    <cellStyle name="Currency 27 4 2" xfId="1974"/>
    <cellStyle name="Currency 27 4 2 2" xfId="1975"/>
    <cellStyle name="Currency 27 4 2 2 2" xfId="25857"/>
    <cellStyle name="Currency 27 4 2 3" xfId="25858"/>
    <cellStyle name="Currency 27 4 3" xfId="1976"/>
    <cellStyle name="Currency 27 4 3 2" xfId="25859"/>
    <cellStyle name="Currency 27 4 4" xfId="25860"/>
    <cellStyle name="Currency 27 5" xfId="1977"/>
    <cellStyle name="Currency 27 5 2" xfId="1978"/>
    <cellStyle name="Currency 27 5 2 2" xfId="25861"/>
    <cellStyle name="Currency 27 5 3" xfId="25862"/>
    <cellStyle name="Currency 27 6" xfId="1979"/>
    <cellStyle name="Currency 27 6 2" xfId="25863"/>
    <cellStyle name="Currency 27 7" xfId="25864"/>
    <cellStyle name="Currency 28" xfId="1980"/>
    <cellStyle name="Currency 28 2" xfId="1981"/>
    <cellStyle name="Currency 28 2 2" xfId="1982"/>
    <cellStyle name="Currency 28 2 2 2" xfId="1983"/>
    <cellStyle name="Currency 28 2 2 2 2" xfId="1984"/>
    <cellStyle name="Currency 28 2 2 2 2 2" xfId="25865"/>
    <cellStyle name="Currency 28 2 2 2 3" xfId="25866"/>
    <cellStyle name="Currency 28 2 2 3" xfId="1985"/>
    <cellStyle name="Currency 28 2 2 3 2" xfId="25867"/>
    <cellStyle name="Currency 28 2 2 4" xfId="25868"/>
    <cellStyle name="Currency 28 2 3" xfId="1986"/>
    <cellStyle name="Currency 28 2 3 2" xfId="1987"/>
    <cellStyle name="Currency 28 2 3 2 2" xfId="25869"/>
    <cellStyle name="Currency 28 2 3 3" xfId="25870"/>
    <cellStyle name="Currency 28 2 4" xfId="1988"/>
    <cellStyle name="Currency 28 2 4 2" xfId="25871"/>
    <cellStyle name="Currency 28 2 5" xfId="25872"/>
    <cellStyle name="Currency 28 3" xfId="1989"/>
    <cellStyle name="Currency 28 3 2" xfId="1990"/>
    <cellStyle name="Currency 28 3 2 2" xfId="1991"/>
    <cellStyle name="Currency 28 3 2 2 2" xfId="1992"/>
    <cellStyle name="Currency 28 3 2 2 2 2" xfId="25873"/>
    <cellStyle name="Currency 28 3 2 2 3" xfId="25874"/>
    <cellStyle name="Currency 28 3 2 3" xfId="1993"/>
    <cellStyle name="Currency 28 3 2 3 2" xfId="25875"/>
    <cellStyle name="Currency 28 3 2 4" xfId="25876"/>
    <cellStyle name="Currency 28 3 3" xfId="1994"/>
    <cellStyle name="Currency 28 3 3 2" xfId="1995"/>
    <cellStyle name="Currency 28 3 3 2 2" xfId="25877"/>
    <cellStyle name="Currency 28 3 3 3" xfId="25878"/>
    <cellStyle name="Currency 28 3 4" xfId="1996"/>
    <cellStyle name="Currency 28 3 4 2" xfId="25879"/>
    <cellStyle name="Currency 28 3 5" xfId="25880"/>
    <cellStyle name="Currency 28 4" xfId="1997"/>
    <cellStyle name="Currency 28 4 2" xfId="1998"/>
    <cellStyle name="Currency 28 4 2 2" xfId="1999"/>
    <cellStyle name="Currency 28 4 2 2 2" xfId="25881"/>
    <cellStyle name="Currency 28 4 2 3" xfId="25882"/>
    <cellStyle name="Currency 28 4 3" xfId="2000"/>
    <cellStyle name="Currency 28 4 3 2" xfId="25883"/>
    <cellStyle name="Currency 28 4 4" xfId="25884"/>
    <cellStyle name="Currency 28 5" xfId="2001"/>
    <cellStyle name="Currency 28 5 2" xfId="2002"/>
    <cellStyle name="Currency 28 5 2 2" xfId="25885"/>
    <cellStyle name="Currency 28 5 3" xfId="25886"/>
    <cellStyle name="Currency 28 6" xfId="2003"/>
    <cellStyle name="Currency 28 6 2" xfId="25887"/>
    <cellStyle name="Currency 28 7" xfId="25888"/>
    <cellStyle name="Currency 29" xfId="2004"/>
    <cellStyle name="Currency 29 2" xfId="2005"/>
    <cellStyle name="Currency 29 2 2" xfId="2006"/>
    <cellStyle name="Currency 29 2 2 2" xfId="2007"/>
    <cellStyle name="Currency 29 2 2 2 2" xfId="2008"/>
    <cellStyle name="Currency 29 2 2 2 2 2" xfId="25889"/>
    <cellStyle name="Currency 29 2 2 2 3" xfId="25890"/>
    <cellStyle name="Currency 29 2 2 3" xfId="2009"/>
    <cellStyle name="Currency 29 2 2 3 2" xfId="25891"/>
    <cellStyle name="Currency 29 2 2 4" xfId="25892"/>
    <cellStyle name="Currency 29 2 3" xfId="2010"/>
    <cellStyle name="Currency 29 2 3 2" xfId="2011"/>
    <cellStyle name="Currency 29 2 3 2 2" xfId="25893"/>
    <cellStyle name="Currency 29 2 3 3" xfId="25894"/>
    <cellStyle name="Currency 29 2 4" xfId="2012"/>
    <cellStyle name="Currency 29 2 4 2" xfId="25895"/>
    <cellStyle name="Currency 29 2 5" xfId="25896"/>
    <cellStyle name="Currency 29 3" xfId="2013"/>
    <cellStyle name="Currency 29 3 2" xfId="2014"/>
    <cellStyle name="Currency 29 3 2 2" xfId="2015"/>
    <cellStyle name="Currency 29 3 2 2 2" xfId="2016"/>
    <cellStyle name="Currency 29 3 2 2 2 2" xfId="25897"/>
    <cellStyle name="Currency 29 3 2 2 3" xfId="25898"/>
    <cellStyle name="Currency 29 3 2 3" xfId="2017"/>
    <cellStyle name="Currency 29 3 2 3 2" xfId="25899"/>
    <cellStyle name="Currency 29 3 2 4" xfId="25900"/>
    <cellStyle name="Currency 29 3 3" xfId="2018"/>
    <cellStyle name="Currency 29 3 3 2" xfId="2019"/>
    <cellStyle name="Currency 29 3 3 2 2" xfId="25901"/>
    <cellStyle name="Currency 29 3 3 3" xfId="25902"/>
    <cellStyle name="Currency 29 3 4" xfId="2020"/>
    <cellStyle name="Currency 29 3 4 2" xfId="25903"/>
    <cellStyle name="Currency 29 3 5" xfId="25904"/>
    <cellStyle name="Currency 29 4" xfId="2021"/>
    <cellStyle name="Currency 29 4 2" xfId="2022"/>
    <cellStyle name="Currency 29 4 2 2" xfId="2023"/>
    <cellStyle name="Currency 29 4 2 2 2" xfId="25905"/>
    <cellStyle name="Currency 29 4 2 3" xfId="25906"/>
    <cellStyle name="Currency 29 4 3" xfId="2024"/>
    <cellStyle name="Currency 29 4 3 2" xfId="25907"/>
    <cellStyle name="Currency 29 4 4" xfId="25908"/>
    <cellStyle name="Currency 29 5" xfId="2025"/>
    <cellStyle name="Currency 29 5 2" xfId="2026"/>
    <cellStyle name="Currency 29 5 2 2" xfId="25909"/>
    <cellStyle name="Currency 29 5 3" xfId="25910"/>
    <cellStyle name="Currency 29 6" xfId="2027"/>
    <cellStyle name="Currency 29 6 2" xfId="25911"/>
    <cellStyle name="Currency 29 7" xfId="25912"/>
    <cellStyle name="Currency 3" xfId="2028"/>
    <cellStyle name="Currency 3 2" xfId="2029"/>
    <cellStyle name="Currency 3 2 2" xfId="2030"/>
    <cellStyle name="Currency 3 2 2 2" xfId="2031"/>
    <cellStyle name="Currency 3 2 2 2 2" xfId="25913"/>
    <cellStyle name="Currency 3 2 2 3" xfId="25914"/>
    <cellStyle name="Currency 3 2 3" xfId="2032"/>
    <cellStyle name="Currency 3 2 3 2" xfId="25915"/>
    <cellStyle name="Currency 3 2 4" xfId="2033"/>
    <cellStyle name="Currency 3 2 4 2" xfId="25916"/>
    <cellStyle name="Currency 3 2 5" xfId="2034"/>
    <cellStyle name="Currency 3 2 5 2" xfId="25917"/>
    <cellStyle name="Currency 3 2 6" xfId="25918"/>
    <cellStyle name="Currency 3 2 6 2" xfId="25919"/>
    <cellStyle name="Currency 3 3" xfId="2035"/>
    <cellStyle name="Currency 3 3 2" xfId="25920"/>
    <cellStyle name="Currency 3 3 2 2" xfId="25921"/>
    <cellStyle name="Currency 3 3 2 3" xfId="25922"/>
    <cellStyle name="Currency 3 3 3" xfId="25923"/>
    <cellStyle name="Currency 3 4" xfId="2036"/>
    <cellStyle name="Currency 3 4 2" xfId="25924"/>
    <cellStyle name="Currency 3 4 3" xfId="25925"/>
    <cellStyle name="Currency 3 5" xfId="2037"/>
    <cellStyle name="Currency 3 5 2" xfId="25926"/>
    <cellStyle name="Currency 3 6" xfId="2038"/>
    <cellStyle name="Currency 3 7" xfId="25927"/>
    <cellStyle name="Currency 3 7 2" xfId="25928"/>
    <cellStyle name="Currency 3 8" xfId="25929"/>
    <cellStyle name="Currency 30" xfId="25930"/>
    <cellStyle name="Currency 31" xfId="25931"/>
    <cellStyle name="Currency 32" xfId="25932"/>
    <cellStyle name="Currency 33" xfId="25933"/>
    <cellStyle name="Currency 34" xfId="25934"/>
    <cellStyle name="Currency 35" xfId="25935"/>
    <cellStyle name="Currency 36" xfId="25936"/>
    <cellStyle name="Currency 37" xfId="25937"/>
    <cellStyle name="Currency 38" xfId="25938"/>
    <cellStyle name="Currency 39" xfId="25939"/>
    <cellStyle name="Currency 4" xfId="2039"/>
    <cellStyle name="Currency 4 10" xfId="2040"/>
    <cellStyle name="Currency 4 10 2" xfId="25940"/>
    <cellStyle name="Currency 4 11" xfId="25941"/>
    <cellStyle name="Currency 4 12" xfId="25942"/>
    <cellStyle name="Currency 4 2" xfId="2041"/>
    <cellStyle name="Currency 4 2 2" xfId="2042"/>
    <cellStyle name="Currency 4 2 2 2" xfId="2043"/>
    <cellStyle name="Currency 4 2 2 2 2" xfId="2044"/>
    <cellStyle name="Currency 4 2 2 2 2 2" xfId="25943"/>
    <cellStyle name="Currency 4 2 2 2 3" xfId="25944"/>
    <cellStyle name="Currency 4 2 2 3" xfId="2045"/>
    <cellStyle name="Currency 4 2 2 3 2" xfId="25945"/>
    <cellStyle name="Currency 4 2 2 4" xfId="25946"/>
    <cellStyle name="Currency 4 2 3" xfId="2046"/>
    <cellStyle name="Currency 4 2 3 2" xfId="2047"/>
    <cellStyle name="Currency 4 2 3 2 2" xfId="25947"/>
    <cellStyle name="Currency 4 2 3 3" xfId="25948"/>
    <cellStyle name="Currency 4 2 4" xfId="2048"/>
    <cellStyle name="Currency 4 2 4 2" xfId="25949"/>
    <cellStyle name="Currency 4 2 5" xfId="25950"/>
    <cellStyle name="Currency 4 2 5 2" xfId="25951"/>
    <cellStyle name="Currency 4 3" xfId="2049"/>
    <cellStyle name="Currency 4 3 2" xfId="2050"/>
    <cellStyle name="Currency 4 3 2 2" xfId="2051"/>
    <cellStyle name="Currency 4 3 2 2 2" xfId="2052"/>
    <cellStyle name="Currency 4 3 2 2 2 2" xfId="25952"/>
    <cellStyle name="Currency 4 3 2 2 3" xfId="25953"/>
    <cellStyle name="Currency 4 3 2 3" xfId="2053"/>
    <cellStyle name="Currency 4 3 2 3 2" xfId="25954"/>
    <cellStyle name="Currency 4 3 2 4" xfId="25955"/>
    <cellStyle name="Currency 4 3 3" xfId="2054"/>
    <cellStyle name="Currency 4 3 3 2" xfId="2055"/>
    <cellStyle name="Currency 4 3 3 2 2" xfId="25956"/>
    <cellStyle name="Currency 4 3 3 3" xfId="25957"/>
    <cellStyle name="Currency 4 3 4" xfId="2056"/>
    <cellStyle name="Currency 4 3 4 2" xfId="25958"/>
    <cellStyle name="Currency 4 3 5" xfId="25959"/>
    <cellStyle name="Currency 4 3 5 2" xfId="25960"/>
    <cellStyle name="Currency 4 4" xfId="2057"/>
    <cellStyle name="Currency 4 4 2" xfId="2058"/>
    <cellStyle name="Currency 4 4 2 2" xfId="2059"/>
    <cellStyle name="Currency 4 4 2 2 2" xfId="25961"/>
    <cellStyle name="Currency 4 4 2 3" xfId="25962"/>
    <cellStyle name="Currency 4 4 3" xfId="2060"/>
    <cellStyle name="Currency 4 4 3 2" xfId="25963"/>
    <cellStyle name="Currency 4 4 4" xfId="25964"/>
    <cellStyle name="Currency 4 5" xfId="2061"/>
    <cellStyle name="Currency 4 5 2" xfId="2062"/>
    <cellStyle name="Currency 4 5 2 2" xfId="2063"/>
    <cellStyle name="Currency 4 5 2 2 2" xfId="25965"/>
    <cellStyle name="Currency 4 5 2 3" xfId="25966"/>
    <cellStyle name="Currency 4 5 3" xfId="2064"/>
    <cellStyle name="Currency 4 5 3 2" xfId="25967"/>
    <cellStyle name="Currency 4 5 4" xfId="25968"/>
    <cellStyle name="Currency 4 6" xfId="2065"/>
    <cellStyle name="Currency 4 6 2" xfId="2066"/>
    <cellStyle name="Currency 4 6 2 2" xfId="2067"/>
    <cellStyle name="Currency 4 6 2 2 2" xfId="25969"/>
    <cellStyle name="Currency 4 6 2 3" xfId="25970"/>
    <cellStyle name="Currency 4 6 3" xfId="2068"/>
    <cellStyle name="Currency 4 6 3 2" xfId="25971"/>
    <cellStyle name="Currency 4 6 4" xfId="25972"/>
    <cellStyle name="Currency 4 7" xfId="2069"/>
    <cellStyle name="Currency 4 7 2" xfId="2070"/>
    <cellStyle name="Currency 4 7 2 2" xfId="25973"/>
    <cellStyle name="Currency 4 7 3" xfId="25974"/>
    <cellStyle name="Currency 4 8" xfId="2071"/>
    <cellStyle name="Currency 4 8 2" xfId="25975"/>
    <cellStyle name="Currency 4 9" xfId="2072"/>
    <cellStyle name="Currency 40" xfId="25976"/>
    <cellStyle name="Currency 41" xfId="25977"/>
    <cellStyle name="Currency 42" xfId="25978"/>
    <cellStyle name="Currency 43" xfId="25979"/>
    <cellStyle name="Currency 5" xfId="2073"/>
    <cellStyle name="Currency 5 2" xfId="2074"/>
    <cellStyle name="Currency 5 2 2" xfId="2075"/>
    <cellStyle name="Currency 5 2 2 2" xfId="2076"/>
    <cellStyle name="Currency 5 2 2 2 2" xfId="2077"/>
    <cellStyle name="Currency 5 2 2 2 2 2" xfId="25980"/>
    <cellStyle name="Currency 5 2 2 2 3" xfId="25981"/>
    <cellStyle name="Currency 5 2 2 3" xfId="2078"/>
    <cellStyle name="Currency 5 2 2 3 2" xfId="25982"/>
    <cellStyle name="Currency 5 2 2 4" xfId="25983"/>
    <cellStyle name="Currency 5 2 3" xfId="2079"/>
    <cellStyle name="Currency 5 2 3 2" xfId="2080"/>
    <cellStyle name="Currency 5 2 3 2 2" xfId="25984"/>
    <cellStyle name="Currency 5 2 3 3" xfId="25985"/>
    <cellStyle name="Currency 5 2 4" xfId="2081"/>
    <cellStyle name="Currency 5 2 4 2" xfId="25986"/>
    <cellStyle name="Currency 5 2 5" xfId="25987"/>
    <cellStyle name="Currency 5 2 5 2" xfId="25988"/>
    <cellStyle name="Currency 5 3" xfId="2082"/>
    <cellStyle name="Currency 5 3 2" xfId="2083"/>
    <cellStyle name="Currency 5 3 2 2" xfId="2084"/>
    <cellStyle name="Currency 5 3 2 2 2" xfId="2085"/>
    <cellStyle name="Currency 5 3 2 2 2 2" xfId="25989"/>
    <cellStyle name="Currency 5 3 2 2 3" xfId="25990"/>
    <cellStyle name="Currency 5 3 2 3" xfId="2086"/>
    <cellStyle name="Currency 5 3 2 3 2" xfId="25991"/>
    <cellStyle name="Currency 5 3 2 4" xfId="25992"/>
    <cellStyle name="Currency 5 3 3" xfId="2087"/>
    <cellStyle name="Currency 5 3 3 2" xfId="2088"/>
    <cellStyle name="Currency 5 3 3 2 2" xfId="25993"/>
    <cellStyle name="Currency 5 3 3 3" xfId="25994"/>
    <cellStyle name="Currency 5 3 4" xfId="2089"/>
    <cellStyle name="Currency 5 3 4 2" xfId="25995"/>
    <cellStyle name="Currency 5 3 5" xfId="25996"/>
    <cellStyle name="Currency 5 3 5 2" xfId="25997"/>
    <cellStyle name="Currency 5 4" xfId="2090"/>
    <cellStyle name="Currency 5 4 2" xfId="2091"/>
    <cellStyle name="Currency 5 4 2 2" xfId="2092"/>
    <cellStyle name="Currency 5 4 2 2 2" xfId="25998"/>
    <cellStyle name="Currency 5 4 2 3" xfId="25999"/>
    <cellStyle name="Currency 5 4 3" xfId="2093"/>
    <cellStyle name="Currency 5 4 3 2" xfId="26000"/>
    <cellStyle name="Currency 5 4 4" xfId="26001"/>
    <cellStyle name="Currency 5 5" xfId="2094"/>
    <cellStyle name="Currency 5 5 2" xfId="2095"/>
    <cellStyle name="Currency 5 5 2 2" xfId="26002"/>
    <cellStyle name="Currency 5 5 3" xfId="26003"/>
    <cellStyle name="Currency 5 6" xfId="2096"/>
    <cellStyle name="Currency 5 6 2" xfId="26004"/>
    <cellStyle name="Currency 5 7" xfId="26005"/>
    <cellStyle name="Currency 5 7 2" xfId="26006"/>
    <cellStyle name="Currency 6" xfId="2097"/>
    <cellStyle name="Currency 6 2" xfId="2098"/>
    <cellStyle name="Currency 6 2 2" xfId="2099"/>
    <cellStyle name="Currency 6 2 2 2" xfId="2100"/>
    <cellStyle name="Currency 6 2 2 2 2" xfId="2101"/>
    <cellStyle name="Currency 6 2 2 2 2 2" xfId="26007"/>
    <cellStyle name="Currency 6 2 2 2 3" xfId="26008"/>
    <cellStyle name="Currency 6 2 2 3" xfId="2102"/>
    <cellStyle name="Currency 6 2 2 3 2" xfId="26009"/>
    <cellStyle name="Currency 6 2 2 4" xfId="26010"/>
    <cellStyle name="Currency 6 2 3" xfId="2103"/>
    <cellStyle name="Currency 6 2 3 2" xfId="2104"/>
    <cellStyle name="Currency 6 2 3 2 2" xfId="26011"/>
    <cellStyle name="Currency 6 2 3 3" xfId="26012"/>
    <cellStyle name="Currency 6 2 4" xfId="2105"/>
    <cellStyle name="Currency 6 2 4 2" xfId="26013"/>
    <cellStyle name="Currency 6 2 5" xfId="26014"/>
    <cellStyle name="Currency 6 3" xfId="2106"/>
    <cellStyle name="Currency 6 3 2" xfId="2107"/>
    <cellStyle name="Currency 6 3 2 2" xfId="2108"/>
    <cellStyle name="Currency 6 3 2 2 2" xfId="2109"/>
    <cellStyle name="Currency 6 3 2 2 2 2" xfId="26015"/>
    <cellStyle name="Currency 6 3 2 2 3" xfId="26016"/>
    <cellStyle name="Currency 6 3 2 3" xfId="2110"/>
    <cellStyle name="Currency 6 3 2 3 2" xfId="26017"/>
    <cellStyle name="Currency 6 3 2 4" xfId="26018"/>
    <cellStyle name="Currency 6 3 3" xfId="2111"/>
    <cellStyle name="Currency 6 3 3 2" xfId="2112"/>
    <cellStyle name="Currency 6 3 3 2 2" xfId="26019"/>
    <cellStyle name="Currency 6 3 3 3" xfId="26020"/>
    <cellStyle name="Currency 6 3 4" xfId="2113"/>
    <cellStyle name="Currency 6 3 4 2" xfId="26021"/>
    <cellStyle name="Currency 6 3 5" xfId="26022"/>
    <cellStyle name="Currency 6 4" xfId="2114"/>
    <cellStyle name="Currency 6 4 2" xfId="2115"/>
    <cellStyle name="Currency 6 4 2 2" xfId="2116"/>
    <cellStyle name="Currency 6 4 2 2 2" xfId="26023"/>
    <cellStyle name="Currency 6 4 2 3" xfId="26024"/>
    <cellStyle name="Currency 6 4 3" xfId="2117"/>
    <cellStyle name="Currency 6 4 3 2" xfId="26025"/>
    <cellStyle name="Currency 6 4 4" xfId="26026"/>
    <cellStyle name="Currency 6 5" xfId="2118"/>
    <cellStyle name="Currency 6 5 2" xfId="2119"/>
    <cellStyle name="Currency 6 5 2 2" xfId="26027"/>
    <cellStyle name="Currency 6 5 3" xfId="26028"/>
    <cellStyle name="Currency 6 6" xfId="2120"/>
    <cellStyle name="Currency 6 6 2" xfId="26029"/>
    <cellStyle name="Currency 6 7" xfId="26030"/>
    <cellStyle name="Currency 6 8" xfId="26031"/>
    <cellStyle name="Currency 7" xfId="2121"/>
    <cellStyle name="Currency 7 2" xfId="2122"/>
    <cellStyle name="Currency 7 2 2" xfId="26032"/>
    <cellStyle name="Currency 7 3" xfId="26033"/>
    <cellStyle name="Currency 7 4" xfId="26034"/>
    <cellStyle name="Currency 7 5" xfId="26035"/>
    <cellStyle name="Currency 8" xfId="2123"/>
    <cellStyle name="Currency 8 2" xfId="2124"/>
    <cellStyle name="Currency 8 2 2" xfId="2125"/>
    <cellStyle name="Currency 8 2 2 2" xfId="2126"/>
    <cellStyle name="Currency 8 2 2 2 2" xfId="2127"/>
    <cellStyle name="Currency 8 2 2 2 2 2" xfId="26036"/>
    <cellStyle name="Currency 8 2 2 2 3" xfId="26037"/>
    <cellStyle name="Currency 8 2 2 3" xfId="2128"/>
    <cellStyle name="Currency 8 2 2 3 2" xfId="26038"/>
    <cellStyle name="Currency 8 2 2 4" xfId="26039"/>
    <cellStyle name="Currency 8 2 3" xfId="2129"/>
    <cellStyle name="Currency 8 2 3 2" xfId="2130"/>
    <cellStyle name="Currency 8 2 3 2 2" xfId="26040"/>
    <cellStyle name="Currency 8 2 3 3" xfId="26041"/>
    <cellStyle name="Currency 8 2 4" xfId="2131"/>
    <cellStyle name="Currency 8 2 4 2" xfId="26042"/>
    <cellStyle name="Currency 8 2 5" xfId="26043"/>
    <cellStyle name="Currency 8 3" xfId="2132"/>
    <cellStyle name="Currency 8 3 2" xfId="2133"/>
    <cellStyle name="Currency 8 3 2 2" xfId="2134"/>
    <cellStyle name="Currency 8 3 2 2 2" xfId="2135"/>
    <cellStyle name="Currency 8 3 2 2 2 2" xfId="26044"/>
    <cellStyle name="Currency 8 3 2 2 3" xfId="26045"/>
    <cellStyle name="Currency 8 3 2 3" xfId="2136"/>
    <cellStyle name="Currency 8 3 2 3 2" xfId="26046"/>
    <cellStyle name="Currency 8 3 2 4" xfId="26047"/>
    <cellStyle name="Currency 8 3 3" xfId="2137"/>
    <cellStyle name="Currency 8 3 3 2" xfId="2138"/>
    <cellStyle name="Currency 8 3 3 2 2" xfId="26048"/>
    <cellStyle name="Currency 8 3 3 3" xfId="26049"/>
    <cellStyle name="Currency 8 3 4" xfId="2139"/>
    <cellStyle name="Currency 8 3 4 2" xfId="26050"/>
    <cellStyle name="Currency 8 3 5" xfId="26051"/>
    <cellStyle name="Currency 8 4" xfId="2140"/>
    <cellStyle name="Currency 8 4 2" xfId="2141"/>
    <cellStyle name="Currency 8 4 2 2" xfId="2142"/>
    <cellStyle name="Currency 8 4 2 2 2" xfId="26052"/>
    <cellStyle name="Currency 8 4 2 3" xfId="26053"/>
    <cellStyle name="Currency 8 4 3" xfId="2143"/>
    <cellStyle name="Currency 8 4 3 2" xfId="26054"/>
    <cellStyle name="Currency 8 4 4" xfId="26055"/>
    <cellStyle name="Currency 8 5" xfId="2144"/>
    <cellStyle name="Currency 8 5 2" xfId="2145"/>
    <cellStyle name="Currency 8 5 2 2" xfId="26056"/>
    <cellStyle name="Currency 8 5 3" xfId="26057"/>
    <cellStyle name="Currency 8 6" xfId="2146"/>
    <cellStyle name="Currency 8 6 2" xfId="26058"/>
    <cellStyle name="Currency 8 7" xfId="2147"/>
    <cellStyle name="Currency 8 7 2" xfId="26059"/>
    <cellStyle name="Currency 8 8" xfId="26060"/>
    <cellStyle name="Currency 8 9" xfId="26061"/>
    <cellStyle name="Currency 9" xfId="2148"/>
    <cellStyle name="Currency 9 2" xfId="2149"/>
    <cellStyle name="Currency 9 2 2" xfId="2150"/>
    <cellStyle name="Currency 9 2 2 2" xfId="2151"/>
    <cellStyle name="Currency 9 2 2 2 2" xfId="2152"/>
    <cellStyle name="Currency 9 2 2 2 2 2" xfId="26062"/>
    <cellStyle name="Currency 9 2 2 2 3" xfId="26063"/>
    <cellStyle name="Currency 9 2 2 3" xfId="2153"/>
    <cellStyle name="Currency 9 2 2 3 2" xfId="26064"/>
    <cellStyle name="Currency 9 2 2 4" xfId="26065"/>
    <cellStyle name="Currency 9 2 3" xfId="2154"/>
    <cellStyle name="Currency 9 2 3 2" xfId="2155"/>
    <cellStyle name="Currency 9 2 3 2 2" xfId="26066"/>
    <cellStyle name="Currency 9 2 3 3" xfId="26067"/>
    <cellStyle name="Currency 9 2 4" xfId="2156"/>
    <cellStyle name="Currency 9 2 4 2" xfId="26068"/>
    <cellStyle name="Currency 9 2 5" xfId="26069"/>
    <cellStyle name="Currency 9 3" xfId="2157"/>
    <cellStyle name="Currency 9 3 2" xfId="2158"/>
    <cellStyle name="Currency 9 3 2 2" xfId="2159"/>
    <cellStyle name="Currency 9 3 2 2 2" xfId="2160"/>
    <cellStyle name="Currency 9 3 2 2 2 2" xfId="26070"/>
    <cellStyle name="Currency 9 3 2 2 3" xfId="26071"/>
    <cellStyle name="Currency 9 3 2 3" xfId="2161"/>
    <cellStyle name="Currency 9 3 2 3 2" xfId="26072"/>
    <cellStyle name="Currency 9 3 2 4" xfId="26073"/>
    <cellStyle name="Currency 9 3 3" xfId="2162"/>
    <cellStyle name="Currency 9 3 3 2" xfId="2163"/>
    <cellStyle name="Currency 9 3 3 2 2" xfId="26074"/>
    <cellStyle name="Currency 9 3 3 3" xfId="26075"/>
    <cellStyle name="Currency 9 3 4" xfId="2164"/>
    <cellStyle name="Currency 9 3 4 2" xfId="26076"/>
    <cellStyle name="Currency 9 3 5" xfId="26077"/>
    <cellStyle name="Currency 9 4" xfId="2165"/>
    <cellStyle name="Currency 9 4 2" xfId="2166"/>
    <cellStyle name="Currency 9 4 2 2" xfId="2167"/>
    <cellStyle name="Currency 9 4 2 2 2" xfId="26078"/>
    <cellStyle name="Currency 9 4 2 3" xfId="26079"/>
    <cellStyle name="Currency 9 4 3" xfId="2168"/>
    <cellStyle name="Currency 9 4 3 2" xfId="26080"/>
    <cellStyle name="Currency 9 4 4" xfId="26081"/>
    <cellStyle name="Currency 9 5" xfId="2169"/>
    <cellStyle name="Currency 9 5 2" xfId="2170"/>
    <cellStyle name="Currency 9 5 2 2" xfId="26082"/>
    <cellStyle name="Currency 9 5 3" xfId="26083"/>
    <cellStyle name="Currency 9 6" xfId="2171"/>
    <cellStyle name="Currency 9 6 2" xfId="26084"/>
    <cellStyle name="Currency 9 7" xfId="26085"/>
    <cellStyle name="Currency 9 8" xfId="26086"/>
    <cellStyle name="Currency Per Share" xfId="2172"/>
    <cellStyle name="Currency0" xfId="2174"/>
    <cellStyle name="Currency0 2" xfId="26087"/>
    <cellStyle name="Currency0 2 2" xfId="26088"/>
    <cellStyle name="Currency0 2 2 2" xfId="26089"/>
    <cellStyle name="Currency0 2 2 2 2" xfId="26090"/>
    <cellStyle name="Currency0 2 2 3" xfId="26091"/>
    <cellStyle name="Currency0 2 3" xfId="26092"/>
    <cellStyle name="Currency0 2 3 2" xfId="26093"/>
    <cellStyle name="Currency0 2 4" xfId="26094"/>
    <cellStyle name="Currency0 3" xfId="26095"/>
    <cellStyle name="Currency0 3 2" xfId="26096"/>
    <cellStyle name="Currency0 3 3" xfId="26097"/>
    <cellStyle name="Currency0 4" xfId="26098"/>
    <cellStyle name="Currency2" xfId="2175"/>
    <cellStyle name="CUS.Work.Area" xfId="2176"/>
    <cellStyle name="custom" xfId="26099"/>
    <cellStyle name="Dash" xfId="2177"/>
    <cellStyle name="Data" xfId="2178"/>
    <cellStyle name="Data 10" xfId="26100"/>
    <cellStyle name="Data 11" xfId="26101"/>
    <cellStyle name="Data 2" xfId="2179"/>
    <cellStyle name="Data 2 2" xfId="9842"/>
    <cellStyle name="Data 2 2 2" xfId="26102"/>
    <cellStyle name="Data 2 2 3" xfId="26103"/>
    <cellStyle name="Data 2 2 4" xfId="26104"/>
    <cellStyle name="Data 2 2 5" xfId="26105"/>
    <cellStyle name="Data 2 2 6" xfId="26106"/>
    <cellStyle name="Data 2 2 7" xfId="26107"/>
    <cellStyle name="Data 2 3" xfId="26108"/>
    <cellStyle name="Data 2 4" xfId="26109"/>
    <cellStyle name="Data 2 5" xfId="26110"/>
    <cellStyle name="Data 2 6" xfId="26111"/>
    <cellStyle name="Data 2 7" xfId="26112"/>
    <cellStyle name="Data 2 8" xfId="26113"/>
    <cellStyle name="Data 2 9" xfId="26114"/>
    <cellStyle name="Data 3" xfId="2180"/>
    <cellStyle name="Data 4" xfId="9841"/>
    <cellStyle name="Data 4 2" xfId="26115"/>
    <cellStyle name="Data 4 3" xfId="26116"/>
    <cellStyle name="Data 4 4" xfId="26117"/>
    <cellStyle name="Data 4 5" xfId="26118"/>
    <cellStyle name="Data 4 6" xfId="26119"/>
    <cellStyle name="Data 4 7" xfId="26120"/>
    <cellStyle name="Data 5" xfId="26121"/>
    <cellStyle name="Data 6" xfId="26122"/>
    <cellStyle name="Data 7" xfId="26123"/>
    <cellStyle name="Data 8" xfId="26124"/>
    <cellStyle name="Data 9" xfId="26125"/>
    <cellStyle name="Date" xfId="2181"/>
    <cellStyle name="Date [mm-dd-yyyy]" xfId="2183"/>
    <cellStyle name="Date [mm-dd-yyyy] 2" xfId="2184"/>
    <cellStyle name="Date [mm-d-yyyy]" xfId="2182"/>
    <cellStyle name="Date [mm-d-yyyy] 10" xfId="26126"/>
    <cellStyle name="Date [mm-d-yyyy] 11" xfId="26127"/>
    <cellStyle name="Date [mm-d-yyyy] 12" xfId="26128"/>
    <cellStyle name="Date [mm-d-yyyy] 13" xfId="26129"/>
    <cellStyle name="Date [mm-d-yyyy] 2" xfId="5696"/>
    <cellStyle name="Date [mm-d-yyyy] 2 10" xfId="26130"/>
    <cellStyle name="Date [mm-d-yyyy] 2 11" xfId="26131"/>
    <cellStyle name="Date [mm-d-yyyy] 2 2" xfId="26132"/>
    <cellStyle name="Date [mm-d-yyyy] 2 3" xfId="26133"/>
    <cellStyle name="Date [mm-d-yyyy] 2 4" xfId="26134"/>
    <cellStyle name="Date [mm-d-yyyy] 2 5" xfId="26135"/>
    <cellStyle name="Date [mm-d-yyyy] 2 6" xfId="26136"/>
    <cellStyle name="Date [mm-d-yyyy] 2 7" xfId="26137"/>
    <cellStyle name="Date [mm-d-yyyy] 2 8" xfId="26138"/>
    <cellStyle name="Date [mm-d-yyyy] 2 9" xfId="26139"/>
    <cellStyle name="Date [mm-d-yyyy] 3" xfId="26140"/>
    <cellStyle name="Date [mm-d-yyyy] 4" xfId="26141"/>
    <cellStyle name="Date [mm-d-yyyy] 5" xfId="26142"/>
    <cellStyle name="Date [mm-d-yyyy] 6" xfId="26143"/>
    <cellStyle name="Date [mm-d-yyyy] 7" xfId="26144"/>
    <cellStyle name="Date [mm-d-yyyy] 8" xfId="26145"/>
    <cellStyle name="Date [mm-d-yyyy] 9" xfId="26146"/>
    <cellStyle name="Date [mmm-yyyy]" xfId="2185"/>
    <cellStyle name="Date [mmm-yyyy] 10" xfId="26147"/>
    <cellStyle name="Date [mmm-yyyy] 11" xfId="26148"/>
    <cellStyle name="Date [mmm-yyyy] 12" xfId="26149"/>
    <cellStyle name="Date [mmm-yyyy] 2" xfId="5697"/>
    <cellStyle name="Date [mmm-yyyy] 3" xfId="26150"/>
    <cellStyle name="Date [mmm-yyyy] 4" xfId="26151"/>
    <cellStyle name="Date [mmm-yyyy] 5" xfId="26152"/>
    <cellStyle name="Date [mmm-yyyy] 6" xfId="26153"/>
    <cellStyle name="Date [mmm-yyyy] 7" xfId="26154"/>
    <cellStyle name="Date [mmm-yyyy] 8" xfId="26155"/>
    <cellStyle name="Date [mmm-yyyy] 9" xfId="26156"/>
    <cellStyle name="Date 2" xfId="26157"/>
    <cellStyle name="Date 2 2" xfId="26158"/>
    <cellStyle name="Date 2 2 2" xfId="26159"/>
    <cellStyle name="Date 2 2 2 2" xfId="26160"/>
    <cellStyle name="Date 2 2 3" xfId="26161"/>
    <cellStyle name="Date 2 3" xfId="26162"/>
    <cellStyle name="Date 2 3 2" xfId="26163"/>
    <cellStyle name="Date 2 4" xfId="26164"/>
    <cellStyle name="Date 3" xfId="26165"/>
    <cellStyle name="Date 3 2" xfId="26166"/>
    <cellStyle name="Date 3 3" xfId="26167"/>
    <cellStyle name="Date 4" xfId="26168"/>
    <cellStyle name="Date Aligned" xfId="2186"/>
    <cellStyle name="Date Aligned*" xfId="2187"/>
    <cellStyle name="Date Aligned_comp_Integrateds" xfId="9801"/>
    <cellStyle name="Date Short" xfId="2188"/>
    <cellStyle name="date_ Pies " xfId="2189"/>
    <cellStyle name="DblLineDollarAcct" xfId="2190"/>
    <cellStyle name="DblLineDollarAcct 2" xfId="26169"/>
    <cellStyle name="DblLinePercent" xfId="2191"/>
    <cellStyle name="Dezimal [0]_A17 - 31.03.1998" xfId="2192"/>
    <cellStyle name="Dezimal_A17 - 31.03.1998" xfId="2193"/>
    <cellStyle name="Dia" xfId="2194"/>
    <cellStyle name="Dollar_ Pies " xfId="2195"/>
    <cellStyle name="DollarAccounting" xfId="2196"/>
    <cellStyle name="DollarAccounting 2" xfId="26170"/>
    <cellStyle name="Dotted Line" xfId="2197"/>
    <cellStyle name="Dotted Line 2" xfId="2198"/>
    <cellStyle name="Dotted Line 3" xfId="2199"/>
    <cellStyle name="Double Accounting" xfId="2200"/>
    <cellStyle name="Double Accounting 2" xfId="26171"/>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ntrée 10" xfId="26172"/>
    <cellStyle name="Entrée 10 2" xfId="26173"/>
    <cellStyle name="Entrée 11" xfId="26174"/>
    <cellStyle name="Entrée 12" xfId="26175"/>
    <cellStyle name="Entrée 13" xfId="26176"/>
    <cellStyle name="Entrée 14" xfId="26177"/>
    <cellStyle name="Entrée 15" xfId="26178"/>
    <cellStyle name="Entrée 16" xfId="26179"/>
    <cellStyle name="Entrée 17" xfId="26180"/>
    <cellStyle name="Entrée 18" xfId="26181"/>
    <cellStyle name="Entrée 19" xfId="26182"/>
    <cellStyle name="Entrée 2" xfId="9843"/>
    <cellStyle name="Entrée 2 10" xfId="26183"/>
    <cellStyle name="Entrée 2 10 2" xfId="26184"/>
    <cellStyle name="Entrée 2 10 3" xfId="26185"/>
    <cellStyle name="Entrée 2 10 4" xfId="26186"/>
    <cellStyle name="Entrée 2 10 5" xfId="26187"/>
    <cellStyle name="Entrée 2 10 6" xfId="26188"/>
    <cellStyle name="Entrée 2 10 7" xfId="26189"/>
    <cellStyle name="Entrée 2 10 8" xfId="26190"/>
    <cellStyle name="Entrée 2 11" xfId="26191"/>
    <cellStyle name="Entrée 2 12" xfId="26192"/>
    <cellStyle name="Entrée 2 13" xfId="26193"/>
    <cellStyle name="Entrée 2 14" xfId="26194"/>
    <cellStyle name="Entrée 2 15" xfId="26195"/>
    <cellStyle name="Entrée 2 16" xfId="26196"/>
    <cellStyle name="Entrée 2 17" xfId="26197"/>
    <cellStyle name="Entrée 2 18" xfId="26198"/>
    <cellStyle name="Entrée 2 19" xfId="26199"/>
    <cellStyle name="Entrée 2 2" xfId="26200"/>
    <cellStyle name="Entrée 2 2 10" xfId="26201"/>
    <cellStyle name="Entrée 2 2 11" xfId="26202"/>
    <cellStyle name="Entrée 2 2 12" xfId="26203"/>
    <cellStyle name="Entrée 2 2 13" xfId="26204"/>
    <cellStyle name="Entrée 2 2 14" xfId="26205"/>
    <cellStyle name="Entrée 2 2 15" xfId="26206"/>
    <cellStyle name="Entrée 2 2 16" xfId="26207"/>
    <cellStyle name="Entrée 2 2 17" xfId="26208"/>
    <cellStyle name="Entrée 2 2 18" xfId="26209"/>
    <cellStyle name="Entrée 2 2 19" xfId="26210"/>
    <cellStyle name="Entrée 2 2 2" xfId="26211"/>
    <cellStyle name="Entrée 2 2 2 10" xfId="26212"/>
    <cellStyle name="Entrée 2 2 2 11" xfId="26213"/>
    <cellStyle name="Entrée 2 2 2 12" xfId="26214"/>
    <cellStyle name="Entrée 2 2 2 13" xfId="26215"/>
    <cellStyle name="Entrée 2 2 2 14" xfId="26216"/>
    <cellStyle name="Entrée 2 2 2 15" xfId="26217"/>
    <cellStyle name="Entrée 2 2 2 2" xfId="26218"/>
    <cellStyle name="Entrée 2 2 2 2 2" xfId="26219"/>
    <cellStyle name="Entrée 2 2 2 2 3" xfId="26220"/>
    <cellStyle name="Entrée 2 2 2 2 4" xfId="26221"/>
    <cellStyle name="Entrée 2 2 2 2 5" xfId="26222"/>
    <cellStyle name="Entrée 2 2 2 2 6" xfId="26223"/>
    <cellStyle name="Entrée 2 2 2 2 7" xfId="26224"/>
    <cellStyle name="Entrée 2 2 2 2 8" xfId="26225"/>
    <cellStyle name="Entrée 2 2 2 2 9" xfId="26226"/>
    <cellStyle name="Entrée 2 2 2 3" xfId="26227"/>
    <cellStyle name="Entrée 2 2 2 3 2" xfId="26228"/>
    <cellStyle name="Entrée 2 2 2 3 3" xfId="26229"/>
    <cellStyle name="Entrée 2 2 2 3 4" xfId="26230"/>
    <cellStyle name="Entrée 2 2 2 3 5" xfId="26231"/>
    <cellStyle name="Entrée 2 2 2 3 6" xfId="26232"/>
    <cellStyle name="Entrée 2 2 2 3 7" xfId="26233"/>
    <cellStyle name="Entrée 2 2 2 3 8" xfId="26234"/>
    <cellStyle name="Entrée 2 2 2 3 9" xfId="26235"/>
    <cellStyle name="Entrée 2 2 2 4" xfId="26236"/>
    <cellStyle name="Entrée 2 2 2 4 2" xfId="26237"/>
    <cellStyle name="Entrée 2 2 2 4 3" xfId="26238"/>
    <cellStyle name="Entrée 2 2 2 4 4" xfId="26239"/>
    <cellStyle name="Entrée 2 2 2 4 5" xfId="26240"/>
    <cellStyle name="Entrée 2 2 2 4 6" xfId="26241"/>
    <cellStyle name="Entrée 2 2 2 4 7" xfId="26242"/>
    <cellStyle name="Entrée 2 2 2 4 8" xfId="26243"/>
    <cellStyle name="Entrée 2 2 2 4 9" xfId="26244"/>
    <cellStyle name="Entrée 2 2 2 5" xfId="26245"/>
    <cellStyle name="Entrée 2 2 2 5 2" xfId="26246"/>
    <cellStyle name="Entrée 2 2 2 5 3" xfId="26247"/>
    <cellStyle name="Entrée 2 2 2 5 4" xfId="26248"/>
    <cellStyle name="Entrée 2 2 2 5 5" xfId="26249"/>
    <cellStyle name="Entrée 2 2 2 5 6" xfId="26250"/>
    <cellStyle name="Entrée 2 2 2 5 7" xfId="26251"/>
    <cellStyle name="Entrée 2 2 2 5 8" xfId="26252"/>
    <cellStyle name="Entrée 2 2 2 6" xfId="26253"/>
    <cellStyle name="Entrée 2 2 2 6 2" xfId="26254"/>
    <cellStyle name="Entrée 2 2 2 6 3" xfId="26255"/>
    <cellStyle name="Entrée 2 2 2 6 4" xfId="26256"/>
    <cellStyle name="Entrée 2 2 2 6 5" xfId="26257"/>
    <cellStyle name="Entrée 2 2 2 6 6" xfId="26258"/>
    <cellStyle name="Entrée 2 2 2 6 7" xfId="26259"/>
    <cellStyle name="Entrée 2 2 2 6 8" xfId="26260"/>
    <cellStyle name="Entrée 2 2 2 7" xfId="26261"/>
    <cellStyle name="Entrée 2 2 2 7 2" xfId="26262"/>
    <cellStyle name="Entrée 2 2 2 7 3" xfId="26263"/>
    <cellStyle name="Entrée 2 2 2 7 4" xfId="26264"/>
    <cellStyle name="Entrée 2 2 2 7 5" xfId="26265"/>
    <cellStyle name="Entrée 2 2 2 7 6" xfId="26266"/>
    <cellStyle name="Entrée 2 2 2 7 7" xfId="26267"/>
    <cellStyle name="Entrée 2 2 2 7 8" xfId="26268"/>
    <cellStyle name="Entrée 2 2 2 8" xfId="26269"/>
    <cellStyle name="Entrée 2 2 2 9" xfId="26270"/>
    <cellStyle name="Entrée 2 2 20" xfId="26271"/>
    <cellStyle name="Entrée 2 2 21" xfId="26272"/>
    <cellStyle name="Entrée 2 2 22" xfId="26273"/>
    <cellStyle name="Entrée 2 2 23" xfId="26274"/>
    <cellStyle name="Entrée 2 2 24" xfId="26275"/>
    <cellStyle name="Entrée 2 2 25" xfId="26276"/>
    <cellStyle name="Entrée 2 2 26" xfId="26277"/>
    <cellStyle name="Entrée 2 2 27" xfId="26278"/>
    <cellStyle name="Entrée 2 2 3" xfId="26279"/>
    <cellStyle name="Entrée 2 2 3 10" xfId="26280"/>
    <cellStyle name="Entrée 2 2 3 11" xfId="26281"/>
    <cellStyle name="Entrée 2 2 3 12" xfId="26282"/>
    <cellStyle name="Entrée 2 2 3 13" xfId="26283"/>
    <cellStyle name="Entrée 2 2 3 14" xfId="26284"/>
    <cellStyle name="Entrée 2 2 3 15" xfId="26285"/>
    <cellStyle name="Entrée 2 2 3 2" xfId="26286"/>
    <cellStyle name="Entrée 2 2 3 2 2" xfId="26287"/>
    <cellStyle name="Entrée 2 2 3 2 3" xfId="26288"/>
    <cellStyle name="Entrée 2 2 3 2 4" xfId="26289"/>
    <cellStyle name="Entrée 2 2 3 2 5" xfId="26290"/>
    <cellStyle name="Entrée 2 2 3 2 6" xfId="26291"/>
    <cellStyle name="Entrée 2 2 3 2 7" xfId="26292"/>
    <cellStyle name="Entrée 2 2 3 2 8" xfId="26293"/>
    <cellStyle name="Entrée 2 2 3 3" xfId="26294"/>
    <cellStyle name="Entrée 2 2 3 3 2" xfId="26295"/>
    <cellStyle name="Entrée 2 2 3 3 3" xfId="26296"/>
    <cellStyle name="Entrée 2 2 3 3 4" xfId="26297"/>
    <cellStyle name="Entrée 2 2 3 3 5" xfId="26298"/>
    <cellStyle name="Entrée 2 2 3 3 6" xfId="26299"/>
    <cellStyle name="Entrée 2 2 3 3 7" xfId="26300"/>
    <cellStyle name="Entrée 2 2 3 3 8" xfId="26301"/>
    <cellStyle name="Entrée 2 2 3 4" xfId="26302"/>
    <cellStyle name="Entrée 2 2 3 4 2" xfId="26303"/>
    <cellStyle name="Entrée 2 2 3 4 3" xfId="26304"/>
    <cellStyle name="Entrée 2 2 3 4 4" xfId="26305"/>
    <cellStyle name="Entrée 2 2 3 4 5" xfId="26306"/>
    <cellStyle name="Entrée 2 2 3 4 6" xfId="26307"/>
    <cellStyle name="Entrée 2 2 3 4 7" xfId="26308"/>
    <cellStyle name="Entrée 2 2 3 4 8" xfId="26309"/>
    <cellStyle name="Entrée 2 2 3 5" xfId="26310"/>
    <cellStyle name="Entrée 2 2 3 5 2" xfId="26311"/>
    <cellStyle name="Entrée 2 2 3 5 3" xfId="26312"/>
    <cellStyle name="Entrée 2 2 3 5 4" xfId="26313"/>
    <cellStyle name="Entrée 2 2 3 5 5" xfId="26314"/>
    <cellStyle name="Entrée 2 2 3 5 6" xfId="26315"/>
    <cellStyle name="Entrée 2 2 3 5 7" xfId="26316"/>
    <cellStyle name="Entrée 2 2 3 5 8" xfId="26317"/>
    <cellStyle name="Entrée 2 2 3 6" xfId="26318"/>
    <cellStyle name="Entrée 2 2 3 6 2" xfId="26319"/>
    <cellStyle name="Entrée 2 2 3 6 3" xfId="26320"/>
    <cellStyle name="Entrée 2 2 3 6 4" xfId="26321"/>
    <cellStyle name="Entrée 2 2 3 6 5" xfId="26322"/>
    <cellStyle name="Entrée 2 2 3 6 6" xfId="26323"/>
    <cellStyle name="Entrée 2 2 3 6 7" xfId="26324"/>
    <cellStyle name="Entrée 2 2 3 6 8" xfId="26325"/>
    <cellStyle name="Entrée 2 2 3 7" xfId="26326"/>
    <cellStyle name="Entrée 2 2 3 7 2" xfId="26327"/>
    <cellStyle name="Entrée 2 2 3 7 3" xfId="26328"/>
    <cellStyle name="Entrée 2 2 3 7 4" xfId="26329"/>
    <cellStyle name="Entrée 2 2 3 7 5" xfId="26330"/>
    <cellStyle name="Entrée 2 2 3 7 6" xfId="26331"/>
    <cellStyle name="Entrée 2 2 3 7 7" xfId="26332"/>
    <cellStyle name="Entrée 2 2 3 7 8" xfId="26333"/>
    <cellStyle name="Entrée 2 2 3 8" xfId="26334"/>
    <cellStyle name="Entrée 2 2 3 9" xfId="26335"/>
    <cellStyle name="Entrée 2 2 4" xfId="26336"/>
    <cellStyle name="Entrée 2 2 4 2" xfId="26337"/>
    <cellStyle name="Entrée 2 2 4 3" xfId="26338"/>
    <cellStyle name="Entrée 2 2 4 4" xfId="26339"/>
    <cellStyle name="Entrée 2 2 4 5" xfId="26340"/>
    <cellStyle name="Entrée 2 2 4 6" xfId="26341"/>
    <cellStyle name="Entrée 2 2 4 7" xfId="26342"/>
    <cellStyle name="Entrée 2 2 4 8" xfId="26343"/>
    <cellStyle name="Entrée 2 2 4 9" xfId="26344"/>
    <cellStyle name="Entrée 2 2 5" xfId="26345"/>
    <cellStyle name="Entrée 2 2 5 2" xfId="26346"/>
    <cellStyle name="Entrée 2 2 5 3" xfId="26347"/>
    <cellStyle name="Entrée 2 2 5 4" xfId="26348"/>
    <cellStyle name="Entrée 2 2 5 5" xfId="26349"/>
    <cellStyle name="Entrée 2 2 5 6" xfId="26350"/>
    <cellStyle name="Entrée 2 2 5 7" xfId="26351"/>
    <cellStyle name="Entrée 2 2 5 8" xfId="26352"/>
    <cellStyle name="Entrée 2 2 5 9" xfId="26353"/>
    <cellStyle name="Entrée 2 2 6" xfId="26354"/>
    <cellStyle name="Entrée 2 2 6 2" xfId="26355"/>
    <cellStyle name="Entrée 2 2 6 3" xfId="26356"/>
    <cellStyle name="Entrée 2 2 6 4" xfId="26357"/>
    <cellStyle name="Entrée 2 2 6 5" xfId="26358"/>
    <cellStyle name="Entrée 2 2 6 6" xfId="26359"/>
    <cellStyle name="Entrée 2 2 6 7" xfId="26360"/>
    <cellStyle name="Entrée 2 2 6 8" xfId="26361"/>
    <cellStyle name="Entrée 2 2 6 9" xfId="26362"/>
    <cellStyle name="Entrée 2 2 7" xfId="26363"/>
    <cellStyle name="Entrée 2 2 7 2" xfId="26364"/>
    <cellStyle name="Entrée 2 2 7 3" xfId="26365"/>
    <cellStyle name="Entrée 2 2 7 4" xfId="26366"/>
    <cellStyle name="Entrée 2 2 7 5" xfId="26367"/>
    <cellStyle name="Entrée 2 2 7 6" xfId="26368"/>
    <cellStyle name="Entrée 2 2 7 7" xfId="26369"/>
    <cellStyle name="Entrée 2 2 7 8" xfId="26370"/>
    <cellStyle name="Entrée 2 2 8" xfId="26371"/>
    <cellStyle name="Entrée 2 2 8 2" xfId="26372"/>
    <cellStyle name="Entrée 2 2 8 3" xfId="26373"/>
    <cellStyle name="Entrée 2 2 8 4" xfId="26374"/>
    <cellStyle name="Entrée 2 2 8 5" xfId="26375"/>
    <cellStyle name="Entrée 2 2 8 6" xfId="26376"/>
    <cellStyle name="Entrée 2 2 8 7" xfId="26377"/>
    <cellStyle name="Entrée 2 2 8 8" xfId="26378"/>
    <cellStyle name="Entrée 2 2 9" xfId="26379"/>
    <cellStyle name="Entrée 2 2 9 2" xfId="26380"/>
    <cellStyle name="Entrée 2 2 9 3" xfId="26381"/>
    <cellStyle name="Entrée 2 2 9 4" xfId="26382"/>
    <cellStyle name="Entrée 2 2 9 5" xfId="26383"/>
    <cellStyle name="Entrée 2 2 9 6" xfId="26384"/>
    <cellStyle name="Entrée 2 2 9 7" xfId="26385"/>
    <cellStyle name="Entrée 2 2 9 8" xfId="26386"/>
    <cellStyle name="Entrée 2 20" xfId="26387"/>
    <cellStyle name="Entrée 2 21" xfId="26388"/>
    <cellStyle name="Entrée 2 22" xfId="26389"/>
    <cellStyle name="Entrée 2 23" xfId="26390"/>
    <cellStyle name="Entrée 2 24" xfId="26391"/>
    <cellStyle name="Entrée 2 25" xfId="26392"/>
    <cellStyle name="Entrée 2 26" xfId="26393"/>
    <cellStyle name="Entrée 2 3" xfId="26394"/>
    <cellStyle name="Entrée 2 3 10" xfId="26395"/>
    <cellStyle name="Entrée 2 3 11" xfId="26396"/>
    <cellStyle name="Entrée 2 3 12" xfId="26397"/>
    <cellStyle name="Entrée 2 3 13" xfId="26398"/>
    <cellStyle name="Entrée 2 3 14" xfId="26399"/>
    <cellStyle name="Entrée 2 3 15" xfId="26400"/>
    <cellStyle name="Entrée 2 3 16" xfId="26401"/>
    <cellStyle name="Entrée 2 3 17" xfId="26402"/>
    <cellStyle name="Entrée 2 3 18" xfId="26403"/>
    <cellStyle name="Entrée 2 3 19" xfId="26404"/>
    <cellStyle name="Entrée 2 3 2" xfId="26405"/>
    <cellStyle name="Entrée 2 3 2 2" xfId="26406"/>
    <cellStyle name="Entrée 2 3 2 3" xfId="26407"/>
    <cellStyle name="Entrée 2 3 2 4" xfId="26408"/>
    <cellStyle name="Entrée 2 3 2 5" xfId="26409"/>
    <cellStyle name="Entrée 2 3 2 6" xfId="26410"/>
    <cellStyle name="Entrée 2 3 2 7" xfId="26411"/>
    <cellStyle name="Entrée 2 3 2 8" xfId="26412"/>
    <cellStyle name="Entrée 2 3 2 9" xfId="26413"/>
    <cellStyle name="Entrée 2 3 20" xfId="26414"/>
    <cellStyle name="Entrée 2 3 21" xfId="26415"/>
    <cellStyle name="Entrée 2 3 22" xfId="26416"/>
    <cellStyle name="Entrée 2 3 23" xfId="26417"/>
    <cellStyle name="Entrée 2 3 24" xfId="26418"/>
    <cellStyle name="Entrée 2 3 3" xfId="26419"/>
    <cellStyle name="Entrée 2 3 3 2" xfId="26420"/>
    <cellStyle name="Entrée 2 3 3 3" xfId="26421"/>
    <cellStyle name="Entrée 2 3 3 4" xfId="26422"/>
    <cellStyle name="Entrée 2 3 3 5" xfId="26423"/>
    <cellStyle name="Entrée 2 3 3 6" xfId="26424"/>
    <cellStyle name="Entrée 2 3 3 7" xfId="26425"/>
    <cellStyle name="Entrée 2 3 3 8" xfId="26426"/>
    <cellStyle name="Entrée 2 3 3 9" xfId="26427"/>
    <cellStyle name="Entrée 2 3 4" xfId="26428"/>
    <cellStyle name="Entrée 2 3 4 2" xfId="26429"/>
    <cellStyle name="Entrée 2 3 4 3" xfId="26430"/>
    <cellStyle name="Entrée 2 3 4 4" xfId="26431"/>
    <cellStyle name="Entrée 2 3 4 5" xfId="26432"/>
    <cellStyle name="Entrée 2 3 4 6" xfId="26433"/>
    <cellStyle name="Entrée 2 3 4 7" xfId="26434"/>
    <cellStyle name="Entrée 2 3 4 8" xfId="26435"/>
    <cellStyle name="Entrée 2 3 4 9" xfId="26436"/>
    <cellStyle name="Entrée 2 3 5" xfId="26437"/>
    <cellStyle name="Entrée 2 3 5 2" xfId="26438"/>
    <cellStyle name="Entrée 2 3 5 3" xfId="26439"/>
    <cellStyle name="Entrée 2 3 5 4" xfId="26440"/>
    <cellStyle name="Entrée 2 3 5 5" xfId="26441"/>
    <cellStyle name="Entrée 2 3 5 6" xfId="26442"/>
    <cellStyle name="Entrée 2 3 5 7" xfId="26443"/>
    <cellStyle name="Entrée 2 3 5 8" xfId="26444"/>
    <cellStyle name="Entrée 2 3 6" xfId="26445"/>
    <cellStyle name="Entrée 2 3 6 2" xfId="26446"/>
    <cellStyle name="Entrée 2 3 6 3" xfId="26447"/>
    <cellStyle name="Entrée 2 3 6 4" xfId="26448"/>
    <cellStyle name="Entrée 2 3 6 5" xfId="26449"/>
    <cellStyle name="Entrée 2 3 6 6" xfId="26450"/>
    <cellStyle name="Entrée 2 3 6 7" xfId="26451"/>
    <cellStyle name="Entrée 2 3 6 8" xfId="26452"/>
    <cellStyle name="Entrée 2 3 7" xfId="26453"/>
    <cellStyle name="Entrée 2 3 7 2" xfId="26454"/>
    <cellStyle name="Entrée 2 3 7 3" xfId="26455"/>
    <cellStyle name="Entrée 2 3 7 4" xfId="26456"/>
    <cellStyle name="Entrée 2 3 7 5" xfId="26457"/>
    <cellStyle name="Entrée 2 3 7 6" xfId="26458"/>
    <cellStyle name="Entrée 2 3 7 7" xfId="26459"/>
    <cellStyle name="Entrée 2 3 7 8" xfId="26460"/>
    <cellStyle name="Entrée 2 3 8" xfId="26461"/>
    <cellStyle name="Entrée 2 3 9" xfId="26462"/>
    <cellStyle name="Entrée 2 4" xfId="26463"/>
    <cellStyle name="Entrée 2 4 10" xfId="26464"/>
    <cellStyle name="Entrée 2 4 11" xfId="26465"/>
    <cellStyle name="Entrée 2 4 12" xfId="26466"/>
    <cellStyle name="Entrée 2 4 13" xfId="26467"/>
    <cellStyle name="Entrée 2 4 14" xfId="26468"/>
    <cellStyle name="Entrée 2 4 15" xfId="26469"/>
    <cellStyle name="Entrée 2 4 16" xfId="26470"/>
    <cellStyle name="Entrée 2 4 17" xfId="26471"/>
    <cellStyle name="Entrée 2 4 18" xfId="26472"/>
    <cellStyle name="Entrée 2 4 2" xfId="26473"/>
    <cellStyle name="Entrée 2 4 3" xfId="26474"/>
    <cellStyle name="Entrée 2 4 4" xfId="26475"/>
    <cellStyle name="Entrée 2 4 5" xfId="26476"/>
    <cellStyle name="Entrée 2 4 6" xfId="26477"/>
    <cellStyle name="Entrée 2 4 7" xfId="26478"/>
    <cellStyle name="Entrée 2 4 8" xfId="26479"/>
    <cellStyle name="Entrée 2 4 9" xfId="26480"/>
    <cellStyle name="Entrée 2 5" xfId="26481"/>
    <cellStyle name="Entrée 2 5 10" xfId="26482"/>
    <cellStyle name="Entrée 2 5 11" xfId="26483"/>
    <cellStyle name="Entrée 2 5 12" xfId="26484"/>
    <cellStyle name="Entrée 2 5 13" xfId="26485"/>
    <cellStyle name="Entrée 2 5 14" xfId="26486"/>
    <cellStyle name="Entrée 2 5 15" xfId="26487"/>
    <cellStyle name="Entrée 2 5 16" xfId="26488"/>
    <cellStyle name="Entrée 2 5 17" xfId="26489"/>
    <cellStyle name="Entrée 2 5 18" xfId="26490"/>
    <cellStyle name="Entrée 2 5 2" xfId="26491"/>
    <cellStyle name="Entrée 2 5 3" xfId="26492"/>
    <cellStyle name="Entrée 2 5 4" xfId="26493"/>
    <cellStyle name="Entrée 2 5 5" xfId="26494"/>
    <cellStyle name="Entrée 2 5 6" xfId="26495"/>
    <cellStyle name="Entrée 2 5 7" xfId="26496"/>
    <cellStyle name="Entrée 2 5 8" xfId="26497"/>
    <cellStyle name="Entrée 2 5 9" xfId="26498"/>
    <cellStyle name="Entrée 2 6" xfId="26499"/>
    <cellStyle name="Entrée 2 6 10" xfId="26500"/>
    <cellStyle name="Entrée 2 6 11" xfId="26501"/>
    <cellStyle name="Entrée 2 6 12" xfId="26502"/>
    <cellStyle name="Entrée 2 6 13" xfId="26503"/>
    <cellStyle name="Entrée 2 6 14" xfId="26504"/>
    <cellStyle name="Entrée 2 6 15" xfId="26505"/>
    <cellStyle name="Entrée 2 6 16" xfId="26506"/>
    <cellStyle name="Entrée 2 6 17" xfId="26507"/>
    <cellStyle name="Entrée 2 6 18" xfId="26508"/>
    <cellStyle name="Entrée 2 6 2" xfId="26509"/>
    <cellStyle name="Entrée 2 6 3" xfId="26510"/>
    <cellStyle name="Entrée 2 6 4" xfId="26511"/>
    <cellStyle name="Entrée 2 6 5" xfId="26512"/>
    <cellStyle name="Entrée 2 6 6" xfId="26513"/>
    <cellStyle name="Entrée 2 6 7" xfId="26514"/>
    <cellStyle name="Entrée 2 6 8" xfId="26515"/>
    <cellStyle name="Entrée 2 6 9" xfId="26516"/>
    <cellStyle name="Entrée 2 7" xfId="26517"/>
    <cellStyle name="Entrée 2 7 2" xfId="26518"/>
    <cellStyle name="Entrée 2 7 3" xfId="26519"/>
    <cellStyle name="Entrée 2 7 4" xfId="26520"/>
    <cellStyle name="Entrée 2 7 5" xfId="26521"/>
    <cellStyle name="Entrée 2 7 6" xfId="26522"/>
    <cellStyle name="Entrée 2 7 7" xfId="26523"/>
    <cellStyle name="Entrée 2 7 8" xfId="26524"/>
    <cellStyle name="Entrée 2 7 9" xfId="26525"/>
    <cellStyle name="Entrée 2 8" xfId="26526"/>
    <cellStyle name="Entrée 2 8 2" xfId="26527"/>
    <cellStyle name="Entrée 2 8 3" xfId="26528"/>
    <cellStyle name="Entrée 2 8 4" xfId="26529"/>
    <cellStyle name="Entrée 2 8 5" xfId="26530"/>
    <cellStyle name="Entrée 2 8 6" xfId="26531"/>
    <cellStyle name="Entrée 2 8 7" xfId="26532"/>
    <cellStyle name="Entrée 2 8 8" xfId="26533"/>
    <cellStyle name="Entrée 2 8 9" xfId="26534"/>
    <cellStyle name="Entrée 2 9" xfId="26535"/>
    <cellStyle name="Entrée 2 9 2" xfId="26536"/>
    <cellStyle name="Entrée 2 9 3" xfId="26537"/>
    <cellStyle name="Entrée 2 9 4" xfId="26538"/>
    <cellStyle name="Entrée 2 9 5" xfId="26539"/>
    <cellStyle name="Entrée 2 9 6" xfId="26540"/>
    <cellStyle name="Entrée 2 9 7" xfId="26541"/>
    <cellStyle name="Entrée 2 9 8" xfId="26542"/>
    <cellStyle name="Entrée 20" xfId="26543"/>
    <cellStyle name="Entrée 21" xfId="26544"/>
    <cellStyle name="Entrée 22" xfId="26545"/>
    <cellStyle name="Entrée 23" xfId="26546"/>
    <cellStyle name="Entrée 24" xfId="26547"/>
    <cellStyle name="Entrée 25" xfId="26548"/>
    <cellStyle name="Entrée 3" xfId="9870"/>
    <cellStyle name="Entrée 3 10" xfId="26549"/>
    <cellStyle name="Entrée 3 10 2" xfId="26550"/>
    <cellStyle name="Entrée 3 10 3" xfId="26551"/>
    <cellStyle name="Entrée 3 10 4" xfId="26552"/>
    <cellStyle name="Entrée 3 10 5" xfId="26553"/>
    <cellStyle name="Entrée 3 10 6" xfId="26554"/>
    <cellStyle name="Entrée 3 10 7" xfId="26555"/>
    <cellStyle name="Entrée 3 10 8" xfId="26556"/>
    <cellStyle name="Entrée 3 11" xfId="26557"/>
    <cellStyle name="Entrée 3 11 2" xfId="26558"/>
    <cellStyle name="Entrée 3 11 3" xfId="26559"/>
    <cellStyle name="Entrée 3 11 4" xfId="26560"/>
    <cellStyle name="Entrée 3 11 5" xfId="26561"/>
    <cellStyle name="Entrée 3 11 6" xfId="26562"/>
    <cellStyle name="Entrée 3 11 7" xfId="26563"/>
    <cellStyle name="Entrée 3 11 8" xfId="26564"/>
    <cellStyle name="Entrée 3 12" xfId="26565"/>
    <cellStyle name="Entrée 3 13" xfId="26566"/>
    <cellStyle name="Entrée 3 14" xfId="26567"/>
    <cellStyle name="Entrée 3 15" xfId="26568"/>
    <cellStyle name="Entrée 3 16" xfId="26569"/>
    <cellStyle name="Entrée 3 17" xfId="26570"/>
    <cellStyle name="Entrée 3 18" xfId="26571"/>
    <cellStyle name="Entrée 3 19" xfId="26572"/>
    <cellStyle name="Entrée 3 2" xfId="26573"/>
    <cellStyle name="Entrée 3 2 10" xfId="26574"/>
    <cellStyle name="Entrée 3 2 10 2" xfId="26575"/>
    <cellStyle name="Entrée 3 2 10 3" xfId="26576"/>
    <cellStyle name="Entrée 3 2 10 4" xfId="26577"/>
    <cellStyle name="Entrée 3 2 10 5" xfId="26578"/>
    <cellStyle name="Entrée 3 2 10 6" xfId="26579"/>
    <cellStyle name="Entrée 3 2 10 7" xfId="26580"/>
    <cellStyle name="Entrée 3 2 10 8" xfId="26581"/>
    <cellStyle name="Entrée 3 2 11" xfId="26582"/>
    <cellStyle name="Entrée 3 2 12" xfId="26583"/>
    <cellStyle name="Entrée 3 2 13" xfId="26584"/>
    <cellStyle name="Entrée 3 2 14" xfId="26585"/>
    <cellStyle name="Entrée 3 2 15" xfId="26586"/>
    <cellStyle name="Entrée 3 2 16" xfId="26587"/>
    <cellStyle name="Entrée 3 2 17" xfId="26588"/>
    <cellStyle name="Entrée 3 2 18" xfId="26589"/>
    <cellStyle name="Entrée 3 2 19" xfId="26590"/>
    <cellStyle name="Entrée 3 2 2" xfId="26591"/>
    <cellStyle name="Entrée 3 2 2 10" xfId="26592"/>
    <cellStyle name="Entrée 3 2 2 11" xfId="26593"/>
    <cellStyle name="Entrée 3 2 2 12" xfId="26594"/>
    <cellStyle name="Entrée 3 2 2 13" xfId="26595"/>
    <cellStyle name="Entrée 3 2 2 14" xfId="26596"/>
    <cellStyle name="Entrée 3 2 2 15" xfId="26597"/>
    <cellStyle name="Entrée 3 2 2 16" xfId="26598"/>
    <cellStyle name="Entrée 3 2 2 17" xfId="26599"/>
    <cellStyle name="Entrée 3 2 2 18" xfId="26600"/>
    <cellStyle name="Entrée 3 2 2 19" xfId="26601"/>
    <cellStyle name="Entrée 3 2 2 2" xfId="26602"/>
    <cellStyle name="Entrée 3 2 2 2 10" xfId="26603"/>
    <cellStyle name="Entrée 3 2 2 2 11" xfId="26604"/>
    <cellStyle name="Entrée 3 2 2 2 12" xfId="26605"/>
    <cellStyle name="Entrée 3 2 2 2 13" xfId="26606"/>
    <cellStyle name="Entrée 3 2 2 2 14" xfId="26607"/>
    <cellStyle name="Entrée 3 2 2 2 15" xfId="26608"/>
    <cellStyle name="Entrée 3 2 2 2 2" xfId="26609"/>
    <cellStyle name="Entrée 3 2 2 2 2 2" xfId="26610"/>
    <cellStyle name="Entrée 3 2 2 2 2 3" xfId="26611"/>
    <cellStyle name="Entrée 3 2 2 2 2 4" xfId="26612"/>
    <cellStyle name="Entrée 3 2 2 2 2 5" xfId="26613"/>
    <cellStyle name="Entrée 3 2 2 2 2 6" xfId="26614"/>
    <cellStyle name="Entrée 3 2 2 2 2 7" xfId="26615"/>
    <cellStyle name="Entrée 3 2 2 2 2 8" xfId="26616"/>
    <cellStyle name="Entrée 3 2 2 2 2 9" xfId="26617"/>
    <cellStyle name="Entrée 3 2 2 2 3" xfId="26618"/>
    <cellStyle name="Entrée 3 2 2 2 3 2" xfId="26619"/>
    <cellStyle name="Entrée 3 2 2 2 3 3" xfId="26620"/>
    <cellStyle name="Entrée 3 2 2 2 3 4" xfId="26621"/>
    <cellStyle name="Entrée 3 2 2 2 3 5" xfId="26622"/>
    <cellStyle name="Entrée 3 2 2 2 3 6" xfId="26623"/>
    <cellStyle name="Entrée 3 2 2 2 3 7" xfId="26624"/>
    <cellStyle name="Entrée 3 2 2 2 3 8" xfId="26625"/>
    <cellStyle name="Entrée 3 2 2 2 3 9" xfId="26626"/>
    <cellStyle name="Entrée 3 2 2 2 4" xfId="26627"/>
    <cellStyle name="Entrée 3 2 2 2 4 2" xfId="26628"/>
    <cellStyle name="Entrée 3 2 2 2 4 3" xfId="26629"/>
    <cellStyle name="Entrée 3 2 2 2 4 4" xfId="26630"/>
    <cellStyle name="Entrée 3 2 2 2 4 5" xfId="26631"/>
    <cellStyle name="Entrée 3 2 2 2 4 6" xfId="26632"/>
    <cellStyle name="Entrée 3 2 2 2 4 7" xfId="26633"/>
    <cellStyle name="Entrée 3 2 2 2 4 8" xfId="26634"/>
    <cellStyle name="Entrée 3 2 2 2 4 9" xfId="26635"/>
    <cellStyle name="Entrée 3 2 2 2 5" xfId="26636"/>
    <cellStyle name="Entrée 3 2 2 2 5 2" xfId="26637"/>
    <cellStyle name="Entrée 3 2 2 2 5 3" xfId="26638"/>
    <cellStyle name="Entrée 3 2 2 2 5 4" xfId="26639"/>
    <cellStyle name="Entrée 3 2 2 2 5 5" xfId="26640"/>
    <cellStyle name="Entrée 3 2 2 2 5 6" xfId="26641"/>
    <cellStyle name="Entrée 3 2 2 2 5 7" xfId="26642"/>
    <cellStyle name="Entrée 3 2 2 2 5 8" xfId="26643"/>
    <cellStyle name="Entrée 3 2 2 2 6" xfId="26644"/>
    <cellStyle name="Entrée 3 2 2 2 6 2" xfId="26645"/>
    <cellStyle name="Entrée 3 2 2 2 6 3" xfId="26646"/>
    <cellStyle name="Entrée 3 2 2 2 6 4" xfId="26647"/>
    <cellStyle name="Entrée 3 2 2 2 6 5" xfId="26648"/>
    <cellStyle name="Entrée 3 2 2 2 6 6" xfId="26649"/>
    <cellStyle name="Entrée 3 2 2 2 6 7" xfId="26650"/>
    <cellStyle name="Entrée 3 2 2 2 6 8" xfId="26651"/>
    <cellStyle name="Entrée 3 2 2 2 7" xfId="26652"/>
    <cellStyle name="Entrée 3 2 2 2 7 2" xfId="26653"/>
    <cellStyle name="Entrée 3 2 2 2 7 3" xfId="26654"/>
    <cellStyle name="Entrée 3 2 2 2 7 4" xfId="26655"/>
    <cellStyle name="Entrée 3 2 2 2 7 5" xfId="26656"/>
    <cellStyle name="Entrée 3 2 2 2 7 6" xfId="26657"/>
    <cellStyle name="Entrée 3 2 2 2 7 7" xfId="26658"/>
    <cellStyle name="Entrée 3 2 2 2 7 8" xfId="26659"/>
    <cellStyle name="Entrée 3 2 2 2 8" xfId="26660"/>
    <cellStyle name="Entrée 3 2 2 2 9" xfId="26661"/>
    <cellStyle name="Entrée 3 2 2 20" xfId="26662"/>
    <cellStyle name="Entrée 3 2 2 21" xfId="26663"/>
    <cellStyle name="Entrée 3 2 2 22" xfId="26664"/>
    <cellStyle name="Entrée 3 2 2 23" xfId="26665"/>
    <cellStyle name="Entrée 3 2 2 24" xfId="26666"/>
    <cellStyle name="Entrée 3 2 2 25" xfId="26667"/>
    <cellStyle name="Entrée 3 2 2 26" xfId="26668"/>
    <cellStyle name="Entrée 3 2 2 27" xfId="26669"/>
    <cellStyle name="Entrée 3 2 2 3" xfId="26670"/>
    <cellStyle name="Entrée 3 2 2 3 10" xfId="26671"/>
    <cellStyle name="Entrée 3 2 2 3 11" xfId="26672"/>
    <cellStyle name="Entrée 3 2 2 3 12" xfId="26673"/>
    <cellStyle name="Entrée 3 2 2 3 13" xfId="26674"/>
    <cellStyle name="Entrée 3 2 2 3 14" xfId="26675"/>
    <cellStyle name="Entrée 3 2 2 3 15" xfId="26676"/>
    <cellStyle name="Entrée 3 2 2 3 2" xfId="26677"/>
    <cellStyle name="Entrée 3 2 2 3 2 2" xfId="26678"/>
    <cellStyle name="Entrée 3 2 2 3 2 3" xfId="26679"/>
    <cellStyle name="Entrée 3 2 2 3 2 4" xfId="26680"/>
    <cellStyle name="Entrée 3 2 2 3 2 5" xfId="26681"/>
    <cellStyle name="Entrée 3 2 2 3 2 6" xfId="26682"/>
    <cellStyle name="Entrée 3 2 2 3 2 7" xfId="26683"/>
    <cellStyle name="Entrée 3 2 2 3 2 8" xfId="26684"/>
    <cellStyle name="Entrée 3 2 2 3 3" xfId="26685"/>
    <cellStyle name="Entrée 3 2 2 3 3 2" xfId="26686"/>
    <cellStyle name="Entrée 3 2 2 3 3 3" xfId="26687"/>
    <cellStyle name="Entrée 3 2 2 3 3 4" xfId="26688"/>
    <cellStyle name="Entrée 3 2 2 3 3 5" xfId="26689"/>
    <cellStyle name="Entrée 3 2 2 3 3 6" xfId="26690"/>
    <cellStyle name="Entrée 3 2 2 3 3 7" xfId="26691"/>
    <cellStyle name="Entrée 3 2 2 3 3 8" xfId="26692"/>
    <cellStyle name="Entrée 3 2 2 3 4" xfId="26693"/>
    <cellStyle name="Entrée 3 2 2 3 4 2" xfId="26694"/>
    <cellStyle name="Entrée 3 2 2 3 4 3" xfId="26695"/>
    <cellStyle name="Entrée 3 2 2 3 4 4" xfId="26696"/>
    <cellStyle name="Entrée 3 2 2 3 4 5" xfId="26697"/>
    <cellStyle name="Entrée 3 2 2 3 4 6" xfId="26698"/>
    <cellStyle name="Entrée 3 2 2 3 4 7" xfId="26699"/>
    <cellStyle name="Entrée 3 2 2 3 4 8" xfId="26700"/>
    <cellStyle name="Entrée 3 2 2 3 5" xfId="26701"/>
    <cellStyle name="Entrée 3 2 2 3 5 2" xfId="26702"/>
    <cellStyle name="Entrée 3 2 2 3 5 3" xfId="26703"/>
    <cellStyle name="Entrée 3 2 2 3 5 4" xfId="26704"/>
    <cellStyle name="Entrée 3 2 2 3 5 5" xfId="26705"/>
    <cellStyle name="Entrée 3 2 2 3 5 6" xfId="26706"/>
    <cellStyle name="Entrée 3 2 2 3 5 7" xfId="26707"/>
    <cellStyle name="Entrée 3 2 2 3 5 8" xfId="26708"/>
    <cellStyle name="Entrée 3 2 2 3 6" xfId="26709"/>
    <cellStyle name="Entrée 3 2 2 3 6 2" xfId="26710"/>
    <cellStyle name="Entrée 3 2 2 3 6 3" xfId="26711"/>
    <cellStyle name="Entrée 3 2 2 3 6 4" xfId="26712"/>
    <cellStyle name="Entrée 3 2 2 3 6 5" xfId="26713"/>
    <cellStyle name="Entrée 3 2 2 3 6 6" xfId="26714"/>
    <cellStyle name="Entrée 3 2 2 3 6 7" xfId="26715"/>
    <cellStyle name="Entrée 3 2 2 3 6 8" xfId="26716"/>
    <cellStyle name="Entrée 3 2 2 3 7" xfId="26717"/>
    <cellStyle name="Entrée 3 2 2 3 7 2" xfId="26718"/>
    <cellStyle name="Entrée 3 2 2 3 7 3" xfId="26719"/>
    <cellStyle name="Entrée 3 2 2 3 7 4" xfId="26720"/>
    <cellStyle name="Entrée 3 2 2 3 7 5" xfId="26721"/>
    <cellStyle name="Entrée 3 2 2 3 7 6" xfId="26722"/>
    <cellStyle name="Entrée 3 2 2 3 7 7" xfId="26723"/>
    <cellStyle name="Entrée 3 2 2 3 7 8" xfId="26724"/>
    <cellStyle name="Entrée 3 2 2 3 8" xfId="26725"/>
    <cellStyle name="Entrée 3 2 2 3 9" xfId="26726"/>
    <cellStyle name="Entrée 3 2 2 4" xfId="26727"/>
    <cellStyle name="Entrée 3 2 2 4 2" xfId="26728"/>
    <cellStyle name="Entrée 3 2 2 4 3" xfId="26729"/>
    <cellStyle name="Entrée 3 2 2 4 4" xfId="26730"/>
    <cellStyle name="Entrée 3 2 2 4 5" xfId="26731"/>
    <cellStyle name="Entrée 3 2 2 4 6" xfId="26732"/>
    <cellStyle name="Entrée 3 2 2 4 7" xfId="26733"/>
    <cellStyle name="Entrée 3 2 2 4 8" xfId="26734"/>
    <cellStyle name="Entrée 3 2 2 4 9" xfId="26735"/>
    <cellStyle name="Entrée 3 2 2 5" xfId="26736"/>
    <cellStyle name="Entrée 3 2 2 5 2" xfId="26737"/>
    <cellStyle name="Entrée 3 2 2 5 3" xfId="26738"/>
    <cellStyle name="Entrée 3 2 2 5 4" xfId="26739"/>
    <cellStyle name="Entrée 3 2 2 5 5" xfId="26740"/>
    <cellStyle name="Entrée 3 2 2 5 6" xfId="26741"/>
    <cellStyle name="Entrée 3 2 2 5 7" xfId="26742"/>
    <cellStyle name="Entrée 3 2 2 5 8" xfId="26743"/>
    <cellStyle name="Entrée 3 2 2 5 9" xfId="26744"/>
    <cellStyle name="Entrée 3 2 2 6" xfId="26745"/>
    <cellStyle name="Entrée 3 2 2 6 2" xfId="26746"/>
    <cellStyle name="Entrée 3 2 2 6 3" xfId="26747"/>
    <cellStyle name="Entrée 3 2 2 6 4" xfId="26748"/>
    <cellStyle name="Entrée 3 2 2 6 5" xfId="26749"/>
    <cellStyle name="Entrée 3 2 2 6 6" xfId="26750"/>
    <cellStyle name="Entrée 3 2 2 6 7" xfId="26751"/>
    <cellStyle name="Entrée 3 2 2 6 8" xfId="26752"/>
    <cellStyle name="Entrée 3 2 2 6 9" xfId="26753"/>
    <cellStyle name="Entrée 3 2 2 7" xfId="26754"/>
    <cellStyle name="Entrée 3 2 2 7 2" xfId="26755"/>
    <cellStyle name="Entrée 3 2 2 7 3" xfId="26756"/>
    <cellStyle name="Entrée 3 2 2 7 4" xfId="26757"/>
    <cellStyle name="Entrée 3 2 2 7 5" xfId="26758"/>
    <cellStyle name="Entrée 3 2 2 7 6" xfId="26759"/>
    <cellStyle name="Entrée 3 2 2 7 7" xfId="26760"/>
    <cellStyle name="Entrée 3 2 2 7 8" xfId="26761"/>
    <cellStyle name="Entrée 3 2 2 8" xfId="26762"/>
    <cellStyle name="Entrée 3 2 2 8 2" xfId="26763"/>
    <cellStyle name="Entrée 3 2 2 8 3" xfId="26764"/>
    <cellStyle name="Entrée 3 2 2 8 4" xfId="26765"/>
    <cellStyle name="Entrée 3 2 2 8 5" xfId="26766"/>
    <cellStyle name="Entrée 3 2 2 8 6" xfId="26767"/>
    <cellStyle name="Entrée 3 2 2 8 7" xfId="26768"/>
    <cellStyle name="Entrée 3 2 2 8 8" xfId="26769"/>
    <cellStyle name="Entrée 3 2 2 9" xfId="26770"/>
    <cellStyle name="Entrée 3 2 2 9 2" xfId="26771"/>
    <cellStyle name="Entrée 3 2 2 9 3" xfId="26772"/>
    <cellStyle name="Entrée 3 2 2 9 4" xfId="26773"/>
    <cellStyle name="Entrée 3 2 2 9 5" xfId="26774"/>
    <cellStyle name="Entrée 3 2 2 9 6" xfId="26775"/>
    <cellStyle name="Entrée 3 2 2 9 7" xfId="26776"/>
    <cellStyle name="Entrée 3 2 2 9 8" xfId="26777"/>
    <cellStyle name="Entrée 3 2 20" xfId="26778"/>
    <cellStyle name="Entrée 3 2 21" xfId="26779"/>
    <cellStyle name="Entrée 3 2 22" xfId="26780"/>
    <cellStyle name="Entrée 3 2 23" xfId="26781"/>
    <cellStyle name="Entrée 3 2 24" xfId="26782"/>
    <cellStyle name="Entrée 3 2 25" xfId="26783"/>
    <cellStyle name="Entrée 3 2 26" xfId="26784"/>
    <cellStyle name="Entrée 3 2 3" xfId="26785"/>
    <cellStyle name="Entrée 3 2 3 10" xfId="26786"/>
    <cellStyle name="Entrée 3 2 3 11" xfId="26787"/>
    <cellStyle name="Entrée 3 2 3 12" xfId="26788"/>
    <cellStyle name="Entrée 3 2 3 13" xfId="26789"/>
    <cellStyle name="Entrée 3 2 3 14" xfId="26790"/>
    <cellStyle name="Entrée 3 2 3 15" xfId="26791"/>
    <cellStyle name="Entrée 3 2 3 16" xfId="26792"/>
    <cellStyle name="Entrée 3 2 3 17" xfId="26793"/>
    <cellStyle name="Entrée 3 2 3 18" xfId="26794"/>
    <cellStyle name="Entrée 3 2 3 19" xfId="26795"/>
    <cellStyle name="Entrée 3 2 3 2" xfId="26796"/>
    <cellStyle name="Entrée 3 2 3 2 2" xfId="26797"/>
    <cellStyle name="Entrée 3 2 3 2 3" xfId="26798"/>
    <cellStyle name="Entrée 3 2 3 2 4" xfId="26799"/>
    <cellStyle name="Entrée 3 2 3 2 5" xfId="26800"/>
    <cellStyle name="Entrée 3 2 3 2 6" xfId="26801"/>
    <cellStyle name="Entrée 3 2 3 2 7" xfId="26802"/>
    <cellStyle name="Entrée 3 2 3 2 8" xfId="26803"/>
    <cellStyle name="Entrée 3 2 3 2 9" xfId="26804"/>
    <cellStyle name="Entrée 3 2 3 20" xfId="26805"/>
    <cellStyle name="Entrée 3 2 3 21" xfId="26806"/>
    <cellStyle name="Entrée 3 2 3 22" xfId="26807"/>
    <cellStyle name="Entrée 3 2 3 23" xfId="26808"/>
    <cellStyle name="Entrée 3 2 3 24" xfId="26809"/>
    <cellStyle name="Entrée 3 2 3 3" xfId="26810"/>
    <cellStyle name="Entrée 3 2 3 3 2" xfId="26811"/>
    <cellStyle name="Entrée 3 2 3 3 3" xfId="26812"/>
    <cellStyle name="Entrée 3 2 3 3 4" xfId="26813"/>
    <cellStyle name="Entrée 3 2 3 3 5" xfId="26814"/>
    <cellStyle name="Entrée 3 2 3 3 6" xfId="26815"/>
    <cellStyle name="Entrée 3 2 3 3 7" xfId="26816"/>
    <cellStyle name="Entrée 3 2 3 3 8" xfId="26817"/>
    <cellStyle name="Entrée 3 2 3 3 9" xfId="26818"/>
    <cellStyle name="Entrée 3 2 3 4" xfId="26819"/>
    <cellStyle name="Entrée 3 2 3 4 2" xfId="26820"/>
    <cellStyle name="Entrée 3 2 3 4 3" xfId="26821"/>
    <cellStyle name="Entrée 3 2 3 4 4" xfId="26822"/>
    <cellStyle name="Entrée 3 2 3 4 5" xfId="26823"/>
    <cellStyle name="Entrée 3 2 3 4 6" xfId="26824"/>
    <cellStyle name="Entrée 3 2 3 4 7" xfId="26825"/>
    <cellStyle name="Entrée 3 2 3 4 8" xfId="26826"/>
    <cellStyle name="Entrée 3 2 3 4 9" xfId="26827"/>
    <cellStyle name="Entrée 3 2 3 5" xfId="26828"/>
    <cellStyle name="Entrée 3 2 3 5 2" xfId="26829"/>
    <cellStyle name="Entrée 3 2 3 5 3" xfId="26830"/>
    <cellStyle name="Entrée 3 2 3 5 4" xfId="26831"/>
    <cellStyle name="Entrée 3 2 3 5 5" xfId="26832"/>
    <cellStyle name="Entrée 3 2 3 5 6" xfId="26833"/>
    <cellStyle name="Entrée 3 2 3 5 7" xfId="26834"/>
    <cellStyle name="Entrée 3 2 3 5 8" xfId="26835"/>
    <cellStyle name="Entrée 3 2 3 6" xfId="26836"/>
    <cellStyle name="Entrée 3 2 3 6 2" xfId="26837"/>
    <cellStyle name="Entrée 3 2 3 6 3" xfId="26838"/>
    <cellStyle name="Entrée 3 2 3 6 4" xfId="26839"/>
    <cellStyle name="Entrée 3 2 3 6 5" xfId="26840"/>
    <cellStyle name="Entrée 3 2 3 6 6" xfId="26841"/>
    <cellStyle name="Entrée 3 2 3 6 7" xfId="26842"/>
    <cellStyle name="Entrée 3 2 3 6 8" xfId="26843"/>
    <cellStyle name="Entrée 3 2 3 7" xfId="26844"/>
    <cellStyle name="Entrée 3 2 3 7 2" xfId="26845"/>
    <cellStyle name="Entrée 3 2 3 7 3" xfId="26846"/>
    <cellStyle name="Entrée 3 2 3 7 4" xfId="26847"/>
    <cellStyle name="Entrée 3 2 3 7 5" xfId="26848"/>
    <cellStyle name="Entrée 3 2 3 7 6" xfId="26849"/>
    <cellStyle name="Entrée 3 2 3 7 7" xfId="26850"/>
    <cellStyle name="Entrée 3 2 3 7 8" xfId="26851"/>
    <cellStyle name="Entrée 3 2 3 8" xfId="26852"/>
    <cellStyle name="Entrée 3 2 3 9" xfId="26853"/>
    <cellStyle name="Entrée 3 2 4" xfId="26854"/>
    <cellStyle name="Entrée 3 2 4 10" xfId="26855"/>
    <cellStyle name="Entrée 3 2 4 11" xfId="26856"/>
    <cellStyle name="Entrée 3 2 4 12" xfId="26857"/>
    <cellStyle name="Entrée 3 2 4 13" xfId="26858"/>
    <cellStyle name="Entrée 3 2 4 14" xfId="26859"/>
    <cellStyle name="Entrée 3 2 4 15" xfId="26860"/>
    <cellStyle name="Entrée 3 2 4 16" xfId="26861"/>
    <cellStyle name="Entrée 3 2 4 17" xfId="26862"/>
    <cellStyle name="Entrée 3 2 4 18" xfId="26863"/>
    <cellStyle name="Entrée 3 2 4 2" xfId="26864"/>
    <cellStyle name="Entrée 3 2 4 3" xfId="26865"/>
    <cellStyle name="Entrée 3 2 4 4" xfId="26866"/>
    <cellStyle name="Entrée 3 2 4 5" xfId="26867"/>
    <cellStyle name="Entrée 3 2 4 6" xfId="26868"/>
    <cellStyle name="Entrée 3 2 4 7" xfId="26869"/>
    <cellStyle name="Entrée 3 2 4 8" xfId="26870"/>
    <cellStyle name="Entrée 3 2 4 9" xfId="26871"/>
    <cellStyle name="Entrée 3 2 5" xfId="26872"/>
    <cellStyle name="Entrée 3 2 5 10" xfId="26873"/>
    <cellStyle name="Entrée 3 2 5 11" xfId="26874"/>
    <cellStyle name="Entrée 3 2 5 12" xfId="26875"/>
    <cellStyle name="Entrée 3 2 5 13" xfId="26876"/>
    <cellStyle name="Entrée 3 2 5 14" xfId="26877"/>
    <cellStyle name="Entrée 3 2 5 15" xfId="26878"/>
    <cellStyle name="Entrée 3 2 5 16" xfId="26879"/>
    <cellStyle name="Entrée 3 2 5 17" xfId="26880"/>
    <cellStyle name="Entrée 3 2 5 18" xfId="26881"/>
    <cellStyle name="Entrée 3 2 5 2" xfId="26882"/>
    <cellStyle name="Entrée 3 2 5 3" xfId="26883"/>
    <cellStyle name="Entrée 3 2 5 4" xfId="26884"/>
    <cellStyle name="Entrée 3 2 5 5" xfId="26885"/>
    <cellStyle name="Entrée 3 2 5 6" xfId="26886"/>
    <cellStyle name="Entrée 3 2 5 7" xfId="26887"/>
    <cellStyle name="Entrée 3 2 5 8" xfId="26888"/>
    <cellStyle name="Entrée 3 2 5 9" xfId="26889"/>
    <cellStyle name="Entrée 3 2 6" xfId="26890"/>
    <cellStyle name="Entrée 3 2 6 10" xfId="26891"/>
    <cellStyle name="Entrée 3 2 6 11" xfId="26892"/>
    <cellStyle name="Entrée 3 2 6 12" xfId="26893"/>
    <cellStyle name="Entrée 3 2 6 13" xfId="26894"/>
    <cellStyle name="Entrée 3 2 6 14" xfId="26895"/>
    <cellStyle name="Entrée 3 2 6 15" xfId="26896"/>
    <cellStyle name="Entrée 3 2 6 16" xfId="26897"/>
    <cellStyle name="Entrée 3 2 6 17" xfId="26898"/>
    <cellStyle name="Entrée 3 2 6 18" xfId="26899"/>
    <cellStyle name="Entrée 3 2 6 2" xfId="26900"/>
    <cellStyle name="Entrée 3 2 6 3" xfId="26901"/>
    <cellStyle name="Entrée 3 2 6 4" xfId="26902"/>
    <cellStyle name="Entrée 3 2 6 5" xfId="26903"/>
    <cellStyle name="Entrée 3 2 6 6" xfId="26904"/>
    <cellStyle name="Entrée 3 2 6 7" xfId="26905"/>
    <cellStyle name="Entrée 3 2 6 8" xfId="26906"/>
    <cellStyle name="Entrée 3 2 6 9" xfId="26907"/>
    <cellStyle name="Entrée 3 2 7" xfId="26908"/>
    <cellStyle name="Entrée 3 2 7 2" xfId="26909"/>
    <cellStyle name="Entrée 3 2 7 3" xfId="26910"/>
    <cellStyle name="Entrée 3 2 7 4" xfId="26911"/>
    <cellStyle name="Entrée 3 2 7 5" xfId="26912"/>
    <cellStyle name="Entrée 3 2 7 6" xfId="26913"/>
    <cellStyle name="Entrée 3 2 7 7" xfId="26914"/>
    <cellStyle name="Entrée 3 2 7 8" xfId="26915"/>
    <cellStyle name="Entrée 3 2 7 9" xfId="26916"/>
    <cellStyle name="Entrée 3 2 8" xfId="26917"/>
    <cellStyle name="Entrée 3 2 8 2" xfId="26918"/>
    <cellStyle name="Entrée 3 2 8 3" xfId="26919"/>
    <cellStyle name="Entrée 3 2 8 4" xfId="26920"/>
    <cellStyle name="Entrée 3 2 8 5" xfId="26921"/>
    <cellStyle name="Entrée 3 2 8 6" xfId="26922"/>
    <cellStyle name="Entrée 3 2 8 7" xfId="26923"/>
    <cellStyle name="Entrée 3 2 8 8" xfId="26924"/>
    <cellStyle name="Entrée 3 2 8 9" xfId="26925"/>
    <cellStyle name="Entrée 3 2 9" xfId="26926"/>
    <cellStyle name="Entrée 3 2 9 2" xfId="26927"/>
    <cellStyle name="Entrée 3 2 9 3" xfId="26928"/>
    <cellStyle name="Entrée 3 2 9 4" xfId="26929"/>
    <cellStyle name="Entrée 3 2 9 5" xfId="26930"/>
    <cellStyle name="Entrée 3 2 9 6" xfId="26931"/>
    <cellStyle name="Entrée 3 2 9 7" xfId="26932"/>
    <cellStyle name="Entrée 3 2 9 8" xfId="26933"/>
    <cellStyle name="Entrée 3 20" xfId="26934"/>
    <cellStyle name="Entrée 3 21" xfId="26935"/>
    <cellStyle name="Entrée 3 22" xfId="26936"/>
    <cellStyle name="Entrée 3 23" xfId="26937"/>
    <cellStyle name="Entrée 3 24" xfId="26938"/>
    <cellStyle name="Entrée 3 25" xfId="26939"/>
    <cellStyle name="Entrée 3 26" xfId="26940"/>
    <cellStyle name="Entrée 3 27" xfId="26941"/>
    <cellStyle name="Entrée 3 3" xfId="26942"/>
    <cellStyle name="Entrée 3 3 10" xfId="26943"/>
    <cellStyle name="Entrée 3 3 11" xfId="26944"/>
    <cellStyle name="Entrée 3 3 12" xfId="26945"/>
    <cellStyle name="Entrée 3 3 13" xfId="26946"/>
    <cellStyle name="Entrée 3 3 14" xfId="26947"/>
    <cellStyle name="Entrée 3 3 15" xfId="26948"/>
    <cellStyle name="Entrée 3 3 16" xfId="26949"/>
    <cellStyle name="Entrée 3 3 17" xfId="26950"/>
    <cellStyle name="Entrée 3 3 18" xfId="26951"/>
    <cellStyle name="Entrée 3 3 19" xfId="26952"/>
    <cellStyle name="Entrée 3 3 2" xfId="26953"/>
    <cellStyle name="Entrée 3 3 2 10" xfId="26954"/>
    <cellStyle name="Entrée 3 3 2 11" xfId="26955"/>
    <cellStyle name="Entrée 3 3 2 12" xfId="26956"/>
    <cellStyle name="Entrée 3 3 2 13" xfId="26957"/>
    <cellStyle name="Entrée 3 3 2 14" xfId="26958"/>
    <cellStyle name="Entrée 3 3 2 15" xfId="26959"/>
    <cellStyle name="Entrée 3 3 2 2" xfId="26960"/>
    <cellStyle name="Entrée 3 3 2 2 2" xfId="26961"/>
    <cellStyle name="Entrée 3 3 2 2 3" xfId="26962"/>
    <cellStyle name="Entrée 3 3 2 2 4" xfId="26963"/>
    <cellStyle name="Entrée 3 3 2 2 5" xfId="26964"/>
    <cellStyle name="Entrée 3 3 2 2 6" xfId="26965"/>
    <cellStyle name="Entrée 3 3 2 2 7" xfId="26966"/>
    <cellStyle name="Entrée 3 3 2 2 8" xfId="26967"/>
    <cellStyle name="Entrée 3 3 2 2 9" xfId="26968"/>
    <cellStyle name="Entrée 3 3 2 3" xfId="26969"/>
    <cellStyle name="Entrée 3 3 2 3 2" xfId="26970"/>
    <cellStyle name="Entrée 3 3 2 3 3" xfId="26971"/>
    <cellStyle name="Entrée 3 3 2 3 4" xfId="26972"/>
    <cellStyle name="Entrée 3 3 2 3 5" xfId="26973"/>
    <cellStyle name="Entrée 3 3 2 3 6" xfId="26974"/>
    <cellStyle name="Entrée 3 3 2 3 7" xfId="26975"/>
    <cellStyle name="Entrée 3 3 2 3 8" xfId="26976"/>
    <cellStyle name="Entrée 3 3 2 3 9" xfId="26977"/>
    <cellStyle name="Entrée 3 3 2 4" xfId="26978"/>
    <cellStyle name="Entrée 3 3 2 4 2" xfId="26979"/>
    <cellStyle name="Entrée 3 3 2 4 3" xfId="26980"/>
    <cellStyle name="Entrée 3 3 2 4 4" xfId="26981"/>
    <cellStyle name="Entrée 3 3 2 4 5" xfId="26982"/>
    <cellStyle name="Entrée 3 3 2 4 6" xfId="26983"/>
    <cellStyle name="Entrée 3 3 2 4 7" xfId="26984"/>
    <cellStyle name="Entrée 3 3 2 4 8" xfId="26985"/>
    <cellStyle name="Entrée 3 3 2 4 9" xfId="26986"/>
    <cellStyle name="Entrée 3 3 2 5" xfId="26987"/>
    <cellStyle name="Entrée 3 3 2 5 2" xfId="26988"/>
    <cellStyle name="Entrée 3 3 2 5 3" xfId="26989"/>
    <cellStyle name="Entrée 3 3 2 5 4" xfId="26990"/>
    <cellStyle name="Entrée 3 3 2 5 5" xfId="26991"/>
    <cellStyle name="Entrée 3 3 2 5 6" xfId="26992"/>
    <cellStyle name="Entrée 3 3 2 5 7" xfId="26993"/>
    <cellStyle name="Entrée 3 3 2 5 8" xfId="26994"/>
    <cellStyle name="Entrée 3 3 2 6" xfId="26995"/>
    <cellStyle name="Entrée 3 3 2 6 2" xfId="26996"/>
    <cellStyle name="Entrée 3 3 2 6 3" xfId="26997"/>
    <cellStyle name="Entrée 3 3 2 6 4" xfId="26998"/>
    <cellStyle name="Entrée 3 3 2 6 5" xfId="26999"/>
    <cellStyle name="Entrée 3 3 2 6 6" xfId="27000"/>
    <cellStyle name="Entrée 3 3 2 6 7" xfId="27001"/>
    <cellStyle name="Entrée 3 3 2 6 8" xfId="27002"/>
    <cellStyle name="Entrée 3 3 2 7" xfId="27003"/>
    <cellStyle name="Entrée 3 3 2 7 2" xfId="27004"/>
    <cellStyle name="Entrée 3 3 2 7 3" xfId="27005"/>
    <cellStyle name="Entrée 3 3 2 7 4" xfId="27006"/>
    <cellStyle name="Entrée 3 3 2 7 5" xfId="27007"/>
    <cellStyle name="Entrée 3 3 2 7 6" xfId="27008"/>
    <cellStyle name="Entrée 3 3 2 7 7" xfId="27009"/>
    <cellStyle name="Entrée 3 3 2 7 8" xfId="27010"/>
    <cellStyle name="Entrée 3 3 2 8" xfId="27011"/>
    <cellStyle name="Entrée 3 3 2 9" xfId="27012"/>
    <cellStyle name="Entrée 3 3 20" xfId="27013"/>
    <cellStyle name="Entrée 3 3 21" xfId="27014"/>
    <cellStyle name="Entrée 3 3 22" xfId="27015"/>
    <cellStyle name="Entrée 3 3 23" xfId="27016"/>
    <cellStyle name="Entrée 3 3 24" xfId="27017"/>
    <cellStyle name="Entrée 3 3 25" xfId="27018"/>
    <cellStyle name="Entrée 3 3 26" xfId="27019"/>
    <cellStyle name="Entrée 3 3 27" xfId="27020"/>
    <cellStyle name="Entrée 3 3 3" xfId="27021"/>
    <cellStyle name="Entrée 3 3 3 10" xfId="27022"/>
    <cellStyle name="Entrée 3 3 3 11" xfId="27023"/>
    <cellStyle name="Entrée 3 3 3 12" xfId="27024"/>
    <cellStyle name="Entrée 3 3 3 13" xfId="27025"/>
    <cellStyle name="Entrée 3 3 3 14" xfId="27026"/>
    <cellStyle name="Entrée 3 3 3 15" xfId="27027"/>
    <cellStyle name="Entrée 3 3 3 2" xfId="27028"/>
    <cellStyle name="Entrée 3 3 3 2 2" xfId="27029"/>
    <cellStyle name="Entrée 3 3 3 2 3" xfId="27030"/>
    <cellStyle name="Entrée 3 3 3 2 4" xfId="27031"/>
    <cellStyle name="Entrée 3 3 3 2 5" xfId="27032"/>
    <cellStyle name="Entrée 3 3 3 2 6" xfId="27033"/>
    <cellStyle name="Entrée 3 3 3 2 7" xfId="27034"/>
    <cellStyle name="Entrée 3 3 3 2 8" xfId="27035"/>
    <cellStyle name="Entrée 3 3 3 3" xfId="27036"/>
    <cellStyle name="Entrée 3 3 3 3 2" xfId="27037"/>
    <cellStyle name="Entrée 3 3 3 3 3" xfId="27038"/>
    <cellStyle name="Entrée 3 3 3 3 4" xfId="27039"/>
    <cellStyle name="Entrée 3 3 3 3 5" xfId="27040"/>
    <cellStyle name="Entrée 3 3 3 3 6" xfId="27041"/>
    <cellStyle name="Entrée 3 3 3 3 7" xfId="27042"/>
    <cellStyle name="Entrée 3 3 3 3 8" xfId="27043"/>
    <cellStyle name="Entrée 3 3 3 4" xfId="27044"/>
    <cellStyle name="Entrée 3 3 3 4 2" xfId="27045"/>
    <cellStyle name="Entrée 3 3 3 4 3" xfId="27046"/>
    <cellStyle name="Entrée 3 3 3 4 4" xfId="27047"/>
    <cellStyle name="Entrée 3 3 3 4 5" xfId="27048"/>
    <cellStyle name="Entrée 3 3 3 4 6" xfId="27049"/>
    <cellStyle name="Entrée 3 3 3 4 7" xfId="27050"/>
    <cellStyle name="Entrée 3 3 3 4 8" xfId="27051"/>
    <cellStyle name="Entrée 3 3 3 5" xfId="27052"/>
    <cellStyle name="Entrée 3 3 3 5 2" xfId="27053"/>
    <cellStyle name="Entrée 3 3 3 5 3" xfId="27054"/>
    <cellStyle name="Entrée 3 3 3 5 4" xfId="27055"/>
    <cellStyle name="Entrée 3 3 3 5 5" xfId="27056"/>
    <cellStyle name="Entrée 3 3 3 5 6" xfId="27057"/>
    <cellStyle name="Entrée 3 3 3 5 7" xfId="27058"/>
    <cellStyle name="Entrée 3 3 3 5 8" xfId="27059"/>
    <cellStyle name="Entrée 3 3 3 6" xfId="27060"/>
    <cellStyle name="Entrée 3 3 3 6 2" xfId="27061"/>
    <cellStyle name="Entrée 3 3 3 6 3" xfId="27062"/>
    <cellStyle name="Entrée 3 3 3 6 4" xfId="27063"/>
    <cellStyle name="Entrée 3 3 3 6 5" xfId="27064"/>
    <cellStyle name="Entrée 3 3 3 6 6" xfId="27065"/>
    <cellStyle name="Entrée 3 3 3 6 7" xfId="27066"/>
    <cellStyle name="Entrée 3 3 3 6 8" xfId="27067"/>
    <cellStyle name="Entrée 3 3 3 7" xfId="27068"/>
    <cellStyle name="Entrée 3 3 3 7 2" xfId="27069"/>
    <cellStyle name="Entrée 3 3 3 7 3" xfId="27070"/>
    <cellStyle name="Entrée 3 3 3 7 4" xfId="27071"/>
    <cellStyle name="Entrée 3 3 3 7 5" xfId="27072"/>
    <cellStyle name="Entrée 3 3 3 7 6" xfId="27073"/>
    <cellStyle name="Entrée 3 3 3 7 7" xfId="27074"/>
    <cellStyle name="Entrée 3 3 3 7 8" xfId="27075"/>
    <cellStyle name="Entrée 3 3 3 8" xfId="27076"/>
    <cellStyle name="Entrée 3 3 3 9" xfId="27077"/>
    <cellStyle name="Entrée 3 3 4" xfId="27078"/>
    <cellStyle name="Entrée 3 3 4 2" xfId="27079"/>
    <cellStyle name="Entrée 3 3 4 3" xfId="27080"/>
    <cellStyle name="Entrée 3 3 4 4" xfId="27081"/>
    <cellStyle name="Entrée 3 3 4 5" xfId="27082"/>
    <cellStyle name="Entrée 3 3 4 6" xfId="27083"/>
    <cellStyle name="Entrée 3 3 4 7" xfId="27084"/>
    <cellStyle name="Entrée 3 3 4 8" xfId="27085"/>
    <cellStyle name="Entrée 3 3 4 9" xfId="27086"/>
    <cellStyle name="Entrée 3 3 5" xfId="27087"/>
    <cellStyle name="Entrée 3 3 5 2" xfId="27088"/>
    <cellStyle name="Entrée 3 3 5 3" xfId="27089"/>
    <cellStyle name="Entrée 3 3 5 4" xfId="27090"/>
    <cellStyle name="Entrée 3 3 5 5" xfId="27091"/>
    <cellStyle name="Entrée 3 3 5 6" xfId="27092"/>
    <cellStyle name="Entrée 3 3 5 7" xfId="27093"/>
    <cellStyle name="Entrée 3 3 5 8" xfId="27094"/>
    <cellStyle name="Entrée 3 3 5 9" xfId="27095"/>
    <cellStyle name="Entrée 3 3 6" xfId="27096"/>
    <cellStyle name="Entrée 3 3 6 2" xfId="27097"/>
    <cellStyle name="Entrée 3 3 6 3" xfId="27098"/>
    <cellStyle name="Entrée 3 3 6 4" xfId="27099"/>
    <cellStyle name="Entrée 3 3 6 5" xfId="27100"/>
    <cellStyle name="Entrée 3 3 6 6" xfId="27101"/>
    <cellStyle name="Entrée 3 3 6 7" xfId="27102"/>
    <cellStyle name="Entrée 3 3 6 8" xfId="27103"/>
    <cellStyle name="Entrée 3 3 6 9" xfId="27104"/>
    <cellStyle name="Entrée 3 3 7" xfId="27105"/>
    <cellStyle name="Entrée 3 3 7 2" xfId="27106"/>
    <cellStyle name="Entrée 3 3 7 3" xfId="27107"/>
    <cellStyle name="Entrée 3 3 7 4" xfId="27108"/>
    <cellStyle name="Entrée 3 3 7 5" xfId="27109"/>
    <cellStyle name="Entrée 3 3 7 6" xfId="27110"/>
    <cellStyle name="Entrée 3 3 7 7" xfId="27111"/>
    <cellStyle name="Entrée 3 3 7 8" xfId="27112"/>
    <cellStyle name="Entrée 3 3 8" xfId="27113"/>
    <cellStyle name="Entrée 3 3 8 2" xfId="27114"/>
    <cellStyle name="Entrée 3 3 8 3" xfId="27115"/>
    <cellStyle name="Entrée 3 3 8 4" xfId="27116"/>
    <cellStyle name="Entrée 3 3 8 5" xfId="27117"/>
    <cellStyle name="Entrée 3 3 8 6" xfId="27118"/>
    <cellStyle name="Entrée 3 3 8 7" xfId="27119"/>
    <cellStyle name="Entrée 3 3 8 8" xfId="27120"/>
    <cellStyle name="Entrée 3 3 9" xfId="27121"/>
    <cellStyle name="Entrée 3 3 9 2" xfId="27122"/>
    <cellStyle name="Entrée 3 3 9 3" xfId="27123"/>
    <cellStyle name="Entrée 3 3 9 4" xfId="27124"/>
    <cellStyle name="Entrée 3 3 9 5" xfId="27125"/>
    <cellStyle name="Entrée 3 3 9 6" xfId="27126"/>
    <cellStyle name="Entrée 3 3 9 7" xfId="27127"/>
    <cellStyle name="Entrée 3 3 9 8" xfId="27128"/>
    <cellStyle name="Entrée 3 4" xfId="27129"/>
    <cellStyle name="Entrée 3 4 10" xfId="27130"/>
    <cellStyle name="Entrée 3 4 11" xfId="27131"/>
    <cellStyle name="Entrée 3 4 12" xfId="27132"/>
    <cellStyle name="Entrée 3 4 13" xfId="27133"/>
    <cellStyle name="Entrée 3 4 14" xfId="27134"/>
    <cellStyle name="Entrée 3 4 15" xfId="27135"/>
    <cellStyle name="Entrée 3 4 16" xfId="27136"/>
    <cellStyle name="Entrée 3 4 17" xfId="27137"/>
    <cellStyle name="Entrée 3 4 18" xfId="27138"/>
    <cellStyle name="Entrée 3 4 19" xfId="27139"/>
    <cellStyle name="Entrée 3 4 2" xfId="27140"/>
    <cellStyle name="Entrée 3 4 2 2" xfId="27141"/>
    <cellStyle name="Entrée 3 4 2 3" xfId="27142"/>
    <cellStyle name="Entrée 3 4 2 4" xfId="27143"/>
    <cellStyle name="Entrée 3 4 2 5" xfId="27144"/>
    <cellStyle name="Entrée 3 4 2 6" xfId="27145"/>
    <cellStyle name="Entrée 3 4 2 7" xfId="27146"/>
    <cellStyle name="Entrée 3 4 2 8" xfId="27147"/>
    <cellStyle name="Entrée 3 4 2 9" xfId="27148"/>
    <cellStyle name="Entrée 3 4 20" xfId="27149"/>
    <cellStyle name="Entrée 3 4 21" xfId="27150"/>
    <cellStyle name="Entrée 3 4 22" xfId="27151"/>
    <cellStyle name="Entrée 3 4 23" xfId="27152"/>
    <cellStyle name="Entrée 3 4 24" xfId="27153"/>
    <cellStyle name="Entrée 3 4 3" xfId="27154"/>
    <cellStyle name="Entrée 3 4 3 2" xfId="27155"/>
    <cellStyle name="Entrée 3 4 3 3" xfId="27156"/>
    <cellStyle name="Entrée 3 4 3 4" xfId="27157"/>
    <cellStyle name="Entrée 3 4 3 5" xfId="27158"/>
    <cellStyle name="Entrée 3 4 3 6" xfId="27159"/>
    <cellStyle name="Entrée 3 4 3 7" xfId="27160"/>
    <cellStyle name="Entrée 3 4 3 8" xfId="27161"/>
    <cellStyle name="Entrée 3 4 3 9" xfId="27162"/>
    <cellStyle name="Entrée 3 4 4" xfId="27163"/>
    <cellStyle name="Entrée 3 4 4 2" xfId="27164"/>
    <cellStyle name="Entrée 3 4 4 3" xfId="27165"/>
    <cellStyle name="Entrée 3 4 4 4" xfId="27166"/>
    <cellStyle name="Entrée 3 4 4 5" xfId="27167"/>
    <cellStyle name="Entrée 3 4 4 6" xfId="27168"/>
    <cellStyle name="Entrée 3 4 4 7" xfId="27169"/>
    <cellStyle name="Entrée 3 4 4 8" xfId="27170"/>
    <cellStyle name="Entrée 3 4 4 9" xfId="27171"/>
    <cellStyle name="Entrée 3 4 5" xfId="27172"/>
    <cellStyle name="Entrée 3 4 5 2" xfId="27173"/>
    <cellStyle name="Entrée 3 4 5 3" xfId="27174"/>
    <cellStyle name="Entrée 3 4 5 4" xfId="27175"/>
    <cellStyle name="Entrée 3 4 5 5" xfId="27176"/>
    <cellStyle name="Entrée 3 4 5 6" xfId="27177"/>
    <cellStyle name="Entrée 3 4 5 7" xfId="27178"/>
    <cellStyle name="Entrée 3 4 5 8" xfId="27179"/>
    <cellStyle name="Entrée 3 4 6" xfId="27180"/>
    <cellStyle name="Entrée 3 4 6 2" xfId="27181"/>
    <cellStyle name="Entrée 3 4 6 3" xfId="27182"/>
    <cellStyle name="Entrée 3 4 6 4" xfId="27183"/>
    <cellStyle name="Entrée 3 4 6 5" xfId="27184"/>
    <cellStyle name="Entrée 3 4 6 6" xfId="27185"/>
    <cellStyle name="Entrée 3 4 6 7" xfId="27186"/>
    <cellStyle name="Entrée 3 4 6 8" xfId="27187"/>
    <cellStyle name="Entrée 3 4 7" xfId="27188"/>
    <cellStyle name="Entrée 3 4 7 2" xfId="27189"/>
    <cellStyle name="Entrée 3 4 7 3" xfId="27190"/>
    <cellStyle name="Entrée 3 4 7 4" xfId="27191"/>
    <cellStyle name="Entrée 3 4 7 5" xfId="27192"/>
    <cellStyle name="Entrée 3 4 7 6" xfId="27193"/>
    <cellStyle name="Entrée 3 4 7 7" xfId="27194"/>
    <cellStyle name="Entrée 3 4 7 8" xfId="27195"/>
    <cellStyle name="Entrée 3 4 8" xfId="27196"/>
    <cellStyle name="Entrée 3 4 9" xfId="27197"/>
    <cellStyle name="Entrée 3 5" xfId="27198"/>
    <cellStyle name="Entrée 3 5 10" xfId="27199"/>
    <cellStyle name="Entrée 3 5 11" xfId="27200"/>
    <cellStyle name="Entrée 3 5 12" xfId="27201"/>
    <cellStyle name="Entrée 3 5 13" xfId="27202"/>
    <cellStyle name="Entrée 3 5 14" xfId="27203"/>
    <cellStyle name="Entrée 3 5 15" xfId="27204"/>
    <cellStyle name="Entrée 3 5 16" xfId="27205"/>
    <cellStyle name="Entrée 3 5 17" xfId="27206"/>
    <cellStyle name="Entrée 3 5 18" xfId="27207"/>
    <cellStyle name="Entrée 3 5 2" xfId="27208"/>
    <cellStyle name="Entrée 3 5 3" xfId="27209"/>
    <cellStyle name="Entrée 3 5 4" xfId="27210"/>
    <cellStyle name="Entrée 3 5 5" xfId="27211"/>
    <cellStyle name="Entrée 3 5 6" xfId="27212"/>
    <cellStyle name="Entrée 3 5 7" xfId="27213"/>
    <cellStyle name="Entrée 3 5 8" xfId="27214"/>
    <cellStyle name="Entrée 3 5 9" xfId="27215"/>
    <cellStyle name="Entrée 3 6" xfId="27216"/>
    <cellStyle name="Entrée 3 6 10" xfId="27217"/>
    <cellStyle name="Entrée 3 6 11" xfId="27218"/>
    <cellStyle name="Entrée 3 6 12" xfId="27219"/>
    <cellStyle name="Entrée 3 6 13" xfId="27220"/>
    <cellStyle name="Entrée 3 6 14" xfId="27221"/>
    <cellStyle name="Entrée 3 6 15" xfId="27222"/>
    <cellStyle name="Entrée 3 6 16" xfId="27223"/>
    <cellStyle name="Entrée 3 6 17" xfId="27224"/>
    <cellStyle name="Entrée 3 6 18" xfId="27225"/>
    <cellStyle name="Entrée 3 6 2" xfId="27226"/>
    <cellStyle name="Entrée 3 6 3" xfId="27227"/>
    <cellStyle name="Entrée 3 6 4" xfId="27228"/>
    <cellStyle name="Entrée 3 6 5" xfId="27229"/>
    <cellStyle name="Entrée 3 6 6" xfId="27230"/>
    <cellStyle name="Entrée 3 6 7" xfId="27231"/>
    <cellStyle name="Entrée 3 6 8" xfId="27232"/>
    <cellStyle name="Entrée 3 6 9" xfId="27233"/>
    <cellStyle name="Entrée 3 7" xfId="27234"/>
    <cellStyle name="Entrée 3 7 10" xfId="27235"/>
    <cellStyle name="Entrée 3 7 11" xfId="27236"/>
    <cellStyle name="Entrée 3 7 12" xfId="27237"/>
    <cellStyle name="Entrée 3 7 13" xfId="27238"/>
    <cellStyle name="Entrée 3 7 14" xfId="27239"/>
    <cellStyle name="Entrée 3 7 15" xfId="27240"/>
    <cellStyle name="Entrée 3 7 16" xfId="27241"/>
    <cellStyle name="Entrée 3 7 17" xfId="27242"/>
    <cellStyle name="Entrée 3 7 18" xfId="27243"/>
    <cellStyle name="Entrée 3 7 2" xfId="27244"/>
    <cellStyle name="Entrée 3 7 3" xfId="27245"/>
    <cellStyle name="Entrée 3 7 4" xfId="27246"/>
    <cellStyle name="Entrée 3 7 5" xfId="27247"/>
    <cellStyle name="Entrée 3 7 6" xfId="27248"/>
    <cellStyle name="Entrée 3 7 7" xfId="27249"/>
    <cellStyle name="Entrée 3 7 8" xfId="27250"/>
    <cellStyle name="Entrée 3 7 9" xfId="27251"/>
    <cellStyle name="Entrée 3 8" xfId="27252"/>
    <cellStyle name="Entrée 3 8 2" xfId="27253"/>
    <cellStyle name="Entrée 3 8 3" xfId="27254"/>
    <cellStyle name="Entrée 3 8 4" xfId="27255"/>
    <cellStyle name="Entrée 3 8 5" xfId="27256"/>
    <cellStyle name="Entrée 3 8 6" xfId="27257"/>
    <cellStyle name="Entrée 3 8 7" xfId="27258"/>
    <cellStyle name="Entrée 3 8 8" xfId="27259"/>
    <cellStyle name="Entrée 3 8 9" xfId="27260"/>
    <cellStyle name="Entrée 3 9" xfId="27261"/>
    <cellStyle name="Entrée 3 9 2" xfId="27262"/>
    <cellStyle name="Entrée 3 9 3" xfId="27263"/>
    <cellStyle name="Entrée 3 9 4" xfId="27264"/>
    <cellStyle name="Entrée 3 9 5" xfId="27265"/>
    <cellStyle name="Entrée 3 9 6" xfId="27266"/>
    <cellStyle name="Entrée 3 9 7" xfId="27267"/>
    <cellStyle name="Entrée 3 9 8" xfId="27268"/>
    <cellStyle name="Entrée 3 9 9" xfId="27269"/>
    <cellStyle name="Entrée 4" xfId="27270"/>
    <cellStyle name="Entrée 4 10" xfId="27271"/>
    <cellStyle name="Entrée 4 11" xfId="27272"/>
    <cellStyle name="Entrée 4 12" xfId="27273"/>
    <cellStyle name="Entrée 4 13" xfId="27274"/>
    <cellStyle name="Entrée 4 14" xfId="27275"/>
    <cellStyle name="Entrée 4 15" xfId="27276"/>
    <cellStyle name="Entrée 4 16" xfId="27277"/>
    <cellStyle name="Entrée 4 17" xfId="27278"/>
    <cellStyle name="Entrée 4 18" xfId="27279"/>
    <cellStyle name="Entrée 4 19" xfId="27280"/>
    <cellStyle name="Entrée 4 2" xfId="27281"/>
    <cellStyle name="Entrée 4 2 10" xfId="27282"/>
    <cellStyle name="Entrée 4 2 11" xfId="27283"/>
    <cellStyle name="Entrée 4 2 12" xfId="27284"/>
    <cellStyle name="Entrée 4 2 13" xfId="27285"/>
    <cellStyle name="Entrée 4 2 14" xfId="27286"/>
    <cellStyle name="Entrée 4 2 15" xfId="27287"/>
    <cellStyle name="Entrée 4 2 16" xfId="27288"/>
    <cellStyle name="Entrée 4 2 17" xfId="27289"/>
    <cellStyle name="Entrée 4 2 18" xfId="27290"/>
    <cellStyle name="Entrée 4 2 19" xfId="27291"/>
    <cellStyle name="Entrée 4 2 2" xfId="27292"/>
    <cellStyle name="Entrée 4 2 2 10" xfId="27293"/>
    <cellStyle name="Entrée 4 2 2 11" xfId="27294"/>
    <cellStyle name="Entrée 4 2 2 12" xfId="27295"/>
    <cellStyle name="Entrée 4 2 2 13" xfId="27296"/>
    <cellStyle name="Entrée 4 2 2 14" xfId="27297"/>
    <cellStyle name="Entrée 4 2 2 15" xfId="27298"/>
    <cellStyle name="Entrée 4 2 2 2" xfId="27299"/>
    <cellStyle name="Entrée 4 2 2 2 2" xfId="27300"/>
    <cellStyle name="Entrée 4 2 2 2 3" xfId="27301"/>
    <cellStyle name="Entrée 4 2 2 2 4" xfId="27302"/>
    <cellStyle name="Entrée 4 2 2 2 5" xfId="27303"/>
    <cellStyle name="Entrée 4 2 2 2 6" xfId="27304"/>
    <cellStyle name="Entrée 4 2 2 2 7" xfId="27305"/>
    <cellStyle name="Entrée 4 2 2 2 8" xfId="27306"/>
    <cellStyle name="Entrée 4 2 2 3" xfId="27307"/>
    <cellStyle name="Entrée 4 2 2 3 2" xfId="27308"/>
    <cellStyle name="Entrée 4 2 2 3 3" xfId="27309"/>
    <cellStyle name="Entrée 4 2 2 3 4" xfId="27310"/>
    <cellStyle name="Entrée 4 2 2 3 5" xfId="27311"/>
    <cellStyle name="Entrée 4 2 2 3 6" xfId="27312"/>
    <cellStyle name="Entrée 4 2 2 3 7" xfId="27313"/>
    <cellStyle name="Entrée 4 2 2 3 8" xfId="27314"/>
    <cellStyle name="Entrée 4 2 2 4" xfId="27315"/>
    <cellStyle name="Entrée 4 2 2 4 2" xfId="27316"/>
    <cellStyle name="Entrée 4 2 2 4 3" xfId="27317"/>
    <cellStyle name="Entrée 4 2 2 4 4" xfId="27318"/>
    <cellStyle name="Entrée 4 2 2 4 5" xfId="27319"/>
    <cellStyle name="Entrée 4 2 2 4 6" xfId="27320"/>
    <cellStyle name="Entrée 4 2 2 4 7" xfId="27321"/>
    <cellStyle name="Entrée 4 2 2 4 8" xfId="27322"/>
    <cellStyle name="Entrée 4 2 2 5" xfId="27323"/>
    <cellStyle name="Entrée 4 2 2 5 2" xfId="27324"/>
    <cellStyle name="Entrée 4 2 2 5 3" xfId="27325"/>
    <cellStyle name="Entrée 4 2 2 5 4" xfId="27326"/>
    <cellStyle name="Entrée 4 2 2 5 5" xfId="27327"/>
    <cellStyle name="Entrée 4 2 2 5 6" xfId="27328"/>
    <cellStyle name="Entrée 4 2 2 5 7" xfId="27329"/>
    <cellStyle name="Entrée 4 2 2 5 8" xfId="27330"/>
    <cellStyle name="Entrée 4 2 2 6" xfId="27331"/>
    <cellStyle name="Entrée 4 2 2 6 2" xfId="27332"/>
    <cellStyle name="Entrée 4 2 2 6 3" xfId="27333"/>
    <cellStyle name="Entrée 4 2 2 6 4" xfId="27334"/>
    <cellStyle name="Entrée 4 2 2 6 5" xfId="27335"/>
    <cellStyle name="Entrée 4 2 2 6 6" xfId="27336"/>
    <cellStyle name="Entrée 4 2 2 6 7" xfId="27337"/>
    <cellStyle name="Entrée 4 2 2 6 8" xfId="27338"/>
    <cellStyle name="Entrée 4 2 2 7" xfId="27339"/>
    <cellStyle name="Entrée 4 2 2 7 2" xfId="27340"/>
    <cellStyle name="Entrée 4 2 2 7 3" xfId="27341"/>
    <cellStyle name="Entrée 4 2 2 7 4" xfId="27342"/>
    <cellStyle name="Entrée 4 2 2 7 5" xfId="27343"/>
    <cellStyle name="Entrée 4 2 2 7 6" xfId="27344"/>
    <cellStyle name="Entrée 4 2 2 7 7" xfId="27345"/>
    <cellStyle name="Entrée 4 2 2 7 8" xfId="27346"/>
    <cellStyle name="Entrée 4 2 2 8" xfId="27347"/>
    <cellStyle name="Entrée 4 2 2 9" xfId="27348"/>
    <cellStyle name="Entrée 4 2 20" xfId="27349"/>
    <cellStyle name="Entrée 4 2 21" xfId="27350"/>
    <cellStyle name="Entrée 4 2 22" xfId="27351"/>
    <cellStyle name="Entrée 4 2 23" xfId="27352"/>
    <cellStyle name="Entrée 4 2 24" xfId="27353"/>
    <cellStyle name="Entrée 4 2 25" xfId="27354"/>
    <cellStyle name="Entrée 4 2 26" xfId="27355"/>
    <cellStyle name="Entrée 4 2 27" xfId="27356"/>
    <cellStyle name="Entrée 4 2 3" xfId="27357"/>
    <cellStyle name="Entrée 4 2 3 10" xfId="27358"/>
    <cellStyle name="Entrée 4 2 3 11" xfId="27359"/>
    <cellStyle name="Entrée 4 2 3 12" xfId="27360"/>
    <cellStyle name="Entrée 4 2 3 13" xfId="27361"/>
    <cellStyle name="Entrée 4 2 3 14" xfId="27362"/>
    <cellStyle name="Entrée 4 2 3 15" xfId="27363"/>
    <cellStyle name="Entrée 4 2 3 2" xfId="27364"/>
    <cellStyle name="Entrée 4 2 3 2 2" xfId="27365"/>
    <cellStyle name="Entrée 4 2 3 2 3" xfId="27366"/>
    <cellStyle name="Entrée 4 2 3 2 4" xfId="27367"/>
    <cellStyle name="Entrée 4 2 3 2 5" xfId="27368"/>
    <cellStyle name="Entrée 4 2 3 2 6" xfId="27369"/>
    <cellStyle name="Entrée 4 2 3 2 7" xfId="27370"/>
    <cellStyle name="Entrée 4 2 3 2 8" xfId="27371"/>
    <cellStyle name="Entrée 4 2 3 3" xfId="27372"/>
    <cellStyle name="Entrée 4 2 3 3 2" xfId="27373"/>
    <cellStyle name="Entrée 4 2 3 3 3" xfId="27374"/>
    <cellStyle name="Entrée 4 2 3 3 4" xfId="27375"/>
    <cellStyle name="Entrée 4 2 3 3 5" xfId="27376"/>
    <cellStyle name="Entrée 4 2 3 3 6" xfId="27377"/>
    <cellStyle name="Entrée 4 2 3 3 7" xfId="27378"/>
    <cellStyle name="Entrée 4 2 3 3 8" xfId="27379"/>
    <cellStyle name="Entrée 4 2 3 4" xfId="27380"/>
    <cellStyle name="Entrée 4 2 3 4 2" xfId="27381"/>
    <cellStyle name="Entrée 4 2 3 4 3" xfId="27382"/>
    <cellStyle name="Entrée 4 2 3 4 4" xfId="27383"/>
    <cellStyle name="Entrée 4 2 3 4 5" xfId="27384"/>
    <cellStyle name="Entrée 4 2 3 4 6" xfId="27385"/>
    <cellStyle name="Entrée 4 2 3 4 7" xfId="27386"/>
    <cellStyle name="Entrée 4 2 3 4 8" xfId="27387"/>
    <cellStyle name="Entrée 4 2 3 5" xfId="27388"/>
    <cellStyle name="Entrée 4 2 3 5 2" xfId="27389"/>
    <cellStyle name="Entrée 4 2 3 5 3" xfId="27390"/>
    <cellStyle name="Entrée 4 2 3 5 4" xfId="27391"/>
    <cellStyle name="Entrée 4 2 3 5 5" xfId="27392"/>
    <cellStyle name="Entrée 4 2 3 5 6" xfId="27393"/>
    <cellStyle name="Entrée 4 2 3 5 7" xfId="27394"/>
    <cellStyle name="Entrée 4 2 3 5 8" xfId="27395"/>
    <cellStyle name="Entrée 4 2 3 6" xfId="27396"/>
    <cellStyle name="Entrée 4 2 3 6 2" xfId="27397"/>
    <cellStyle name="Entrée 4 2 3 6 3" xfId="27398"/>
    <cellStyle name="Entrée 4 2 3 6 4" xfId="27399"/>
    <cellStyle name="Entrée 4 2 3 6 5" xfId="27400"/>
    <cellStyle name="Entrée 4 2 3 6 6" xfId="27401"/>
    <cellStyle name="Entrée 4 2 3 6 7" xfId="27402"/>
    <cellStyle name="Entrée 4 2 3 6 8" xfId="27403"/>
    <cellStyle name="Entrée 4 2 3 7" xfId="27404"/>
    <cellStyle name="Entrée 4 2 3 7 2" xfId="27405"/>
    <cellStyle name="Entrée 4 2 3 7 3" xfId="27406"/>
    <cellStyle name="Entrée 4 2 3 7 4" xfId="27407"/>
    <cellStyle name="Entrée 4 2 3 7 5" xfId="27408"/>
    <cellStyle name="Entrée 4 2 3 7 6" xfId="27409"/>
    <cellStyle name="Entrée 4 2 3 7 7" xfId="27410"/>
    <cellStyle name="Entrée 4 2 3 7 8" xfId="27411"/>
    <cellStyle name="Entrée 4 2 3 8" xfId="27412"/>
    <cellStyle name="Entrée 4 2 3 9" xfId="27413"/>
    <cellStyle name="Entrée 4 2 4" xfId="27414"/>
    <cellStyle name="Entrée 4 2 4 2" xfId="27415"/>
    <cellStyle name="Entrée 4 2 4 3" xfId="27416"/>
    <cellStyle name="Entrée 4 2 4 4" xfId="27417"/>
    <cellStyle name="Entrée 4 2 4 5" xfId="27418"/>
    <cellStyle name="Entrée 4 2 4 6" xfId="27419"/>
    <cellStyle name="Entrée 4 2 4 7" xfId="27420"/>
    <cellStyle name="Entrée 4 2 4 8" xfId="27421"/>
    <cellStyle name="Entrée 4 2 4 9" xfId="27422"/>
    <cellStyle name="Entrée 4 2 5" xfId="27423"/>
    <cellStyle name="Entrée 4 2 5 2" xfId="27424"/>
    <cellStyle name="Entrée 4 2 5 3" xfId="27425"/>
    <cellStyle name="Entrée 4 2 5 4" xfId="27426"/>
    <cellStyle name="Entrée 4 2 5 5" xfId="27427"/>
    <cellStyle name="Entrée 4 2 5 6" xfId="27428"/>
    <cellStyle name="Entrée 4 2 5 7" xfId="27429"/>
    <cellStyle name="Entrée 4 2 5 8" xfId="27430"/>
    <cellStyle name="Entrée 4 2 6" xfId="27431"/>
    <cellStyle name="Entrée 4 2 6 2" xfId="27432"/>
    <cellStyle name="Entrée 4 2 6 3" xfId="27433"/>
    <cellStyle name="Entrée 4 2 6 4" xfId="27434"/>
    <cellStyle name="Entrée 4 2 6 5" xfId="27435"/>
    <cellStyle name="Entrée 4 2 6 6" xfId="27436"/>
    <cellStyle name="Entrée 4 2 6 7" xfId="27437"/>
    <cellStyle name="Entrée 4 2 6 8" xfId="27438"/>
    <cellStyle name="Entrée 4 2 7" xfId="27439"/>
    <cellStyle name="Entrée 4 2 7 2" xfId="27440"/>
    <cellStyle name="Entrée 4 2 7 3" xfId="27441"/>
    <cellStyle name="Entrée 4 2 7 4" xfId="27442"/>
    <cellStyle name="Entrée 4 2 7 5" xfId="27443"/>
    <cellStyle name="Entrée 4 2 7 6" xfId="27444"/>
    <cellStyle name="Entrée 4 2 7 7" xfId="27445"/>
    <cellStyle name="Entrée 4 2 7 8" xfId="27446"/>
    <cellStyle name="Entrée 4 2 8" xfId="27447"/>
    <cellStyle name="Entrée 4 2 8 2" xfId="27448"/>
    <cellStyle name="Entrée 4 2 8 3" xfId="27449"/>
    <cellStyle name="Entrée 4 2 8 4" xfId="27450"/>
    <cellStyle name="Entrée 4 2 8 5" xfId="27451"/>
    <cellStyle name="Entrée 4 2 8 6" xfId="27452"/>
    <cellStyle name="Entrée 4 2 8 7" xfId="27453"/>
    <cellStyle name="Entrée 4 2 8 8" xfId="27454"/>
    <cellStyle name="Entrée 4 2 9" xfId="27455"/>
    <cellStyle name="Entrée 4 2 9 2" xfId="27456"/>
    <cellStyle name="Entrée 4 2 9 3" xfId="27457"/>
    <cellStyle name="Entrée 4 2 9 4" xfId="27458"/>
    <cellStyle name="Entrée 4 2 9 5" xfId="27459"/>
    <cellStyle name="Entrée 4 2 9 6" xfId="27460"/>
    <cellStyle name="Entrée 4 2 9 7" xfId="27461"/>
    <cellStyle name="Entrée 4 2 9 8" xfId="27462"/>
    <cellStyle name="Entrée 4 20" xfId="27463"/>
    <cellStyle name="Entrée 4 21" xfId="27464"/>
    <cellStyle name="Entrée 4 22" xfId="27465"/>
    <cellStyle name="Entrée 4 23" xfId="27466"/>
    <cellStyle name="Entrée 4 24" xfId="27467"/>
    <cellStyle name="Entrée 4 3" xfId="27468"/>
    <cellStyle name="Entrée 4 3 10" xfId="27469"/>
    <cellStyle name="Entrée 4 3 11" xfId="27470"/>
    <cellStyle name="Entrée 4 3 12" xfId="27471"/>
    <cellStyle name="Entrée 4 3 13" xfId="27472"/>
    <cellStyle name="Entrée 4 3 14" xfId="27473"/>
    <cellStyle name="Entrée 4 3 15" xfId="27474"/>
    <cellStyle name="Entrée 4 3 16" xfId="27475"/>
    <cellStyle name="Entrée 4 3 17" xfId="27476"/>
    <cellStyle name="Entrée 4 3 18" xfId="27477"/>
    <cellStyle name="Entrée 4 3 19" xfId="27478"/>
    <cellStyle name="Entrée 4 3 2" xfId="27479"/>
    <cellStyle name="Entrée 4 3 2 2" xfId="27480"/>
    <cellStyle name="Entrée 4 3 2 3" xfId="27481"/>
    <cellStyle name="Entrée 4 3 2 4" xfId="27482"/>
    <cellStyle name="Entrée 4 3 2 5" xfId="27483"/>
    <cellStyle name="Entrée 4 3 2 6" xfId="27484"/>
    <cellStyle name="Entrée 4 3 2 7" xfId="27485"/>
    <cellStyle name="Entrée 4 3 2 8" xfId="27486"/>
    <cellStyle name="Entrée 4 3 20" xfId="27487"/>
    <cellStyle name="Entrée 4 3 21" xfId="27488"/>
    <cellStyle name="Entrée 4 3 22" xfId="27489"/>
    <cellStyle name="Entrée 4 3 23" xfId="27490"/>
    <cellStyle name="Entrée 4 3 24" xfId="27491"/>
    <cellStyle name="Entrée 4 3 3" xfId="27492"/>
    <cellStyle name="Entrée 4 3 3 2" xfId="27493"/>
    <cellStyle name="Entrée 4 3 3 3" xfId="27494"/>
    <cellStyle name="Entrée 4 3 3 4" xfId="27495"/>
    <cellStyle name="Entrée 4 3 3 5" xfId="27496"/>
    <cellStyle name="Entrée 4 3 3 6" xfId="27497"/>
    <cellStyle name="Entrée 4 3 3 7" xfId="27498"/>
    <cellStyle name="Entrée 4 3 3 8" xfId="27499"/>
    <cellStyle name="Entrée 4 3 4" xfId="27500"/>
    <cellStyle name="Entrée 4 3 4 2" xfId="27501"/>
    <cellStyle name="Entrée 4 3 4 3" xfId="27502"/>
    <cellStyle name="Entrée 4 3 4 4" xfId="27503"/>
    <cellStyle name="Entrée 4 3 4 5" xfId="27504"/>
    <cellStyle name="Entrée 4 3 4 6" xfId="27505"/>
    <cellStyle name="Entrée 4 3 4 7" xfId="27506"/>
    <cellStyle name="Entrée 4 3 4 8" xfId="27507"/>
    <cellStyle name="Entrée 4 3 5" xfId="27508"/>
    <cellStyle name="Entrée 4 3 5 2" xfId="27509"/>
    <cellStyle name="Entrée 4 3 5 3" xfId="27510"/>
    <cellStyle name="Entrée 4 3 5 4" xfId="27511"/>
    <cellStyle name="Entrée 4 3 5 5" xfId="27512"/>
    <cellStyle name="Entrée 4 3 5 6" xfId="27513"/>
    <cellStyle name="Entrée 4 3 5 7" xfId="27514"/>
    <cellStyle name="Entrée 4 3 5 8" xfId="27515"/>
    <cellStyle name="Entrée 4 3 6" xfId="27516"/>
    <cellStyle name="Entrée 4 3 6 2" xfId="27517"/>
    <cellStyle name="Entrée 4 3 6 3" xfId="27518"/>
    <cellStyle name="Entrée 4 3 6 4" xfId="27519"/>
    <cellStyle name="Entrée 4 3 6 5" xfId="27520"/>
    <cellStyle name="Entrée 4 3 6 6" xfId="27521"/>
    <cellStyle name="Entrée 4 3 6 7" xfId="27522"/>
    <cellStyle name="Entrée 4 3 6 8" xfId="27523"/>
    <cellStyle name="Entrée 4 3 7" xfId="27524"/>
    <cellStyle name="Entrée 4 3 7 2" xfId="27525"/>
    <cellStyle name="Entrée 4 3 7 3" xfId="27526"/>
    <cellStyle name="Entrée 4 3 7 4" xfId="27527"/>
    <cellStyle name="Entrée 4 3 7 5" xfId="27528"/>
    <cellStyle name="Entrée 4 3 7 6" xfId="27529"/>
    <cellStyle name="Entrée 4 3 7 7" xfId="27530"/>
    <cellStyle name="Entrée 4 3 7 8" xfId="27531"/>
    <cellStyle name="Entrée 4 3 8" xfId="27532"/>
    <cellStyle name="Entrée 4 3 9" xfId="27533"/>
    <cellStyle name="Entrée 4 4" xfId="27534"/>
    <cellStyle name="Entrée 4 4 10" xfId="27535"/>
    <cellStyle name="Entrée 4 4 11" xfId="27536"/>
    <cellStyle name="Entrée 4 4 12" xfId="27537"/>
    <cellStyle name="Entrée 4 4 13" xfId="27538"/>
    <cellStyle name="Entrée 4 4 14" xfId="27539"/>
    <cellStyle name="Entrée 4 4 15" xfId="27540"/>
    <cellStyle name="Entrée 4 4 16" xfId="27541"/>
    <cellStyle name="Entrée 4 4 17" xfId="27542"/>
    <cellStyle name="Entrée 4 4 18" xfId="27543"/>
    <cellStyle name="Entrée 4 4 2" xfId="27544"/>
    <cellStyle name="Entrée 4 4 3" xfId="27545"/>
    <cellStyle name="Entrée 4 4 4" xfId="27546"/>
    <cellStyle name="Entrée 4 4 5" xfId="27547"/>
    <cellStyle name="Entrée 4 4 6" xfId="27548"/>
    <cellStyle name="Entrée 4 4 7" xfId="27549"/>
    <cellStyle name="Entrée 4 4 8" xfId="27550"/>
    <cellStyle name="Entrée 4 4 9" xfId="27551"/>
    <cellStyle name="Entrée 4 5" xfId="27552"/>
    <cellStyle name="Entrée 4 5 10" xfId="27553"/>
    <cellStyle name="Entrée 4 5 11" xfId="27554"/>
    <cellStyle name="Entrée 4 5 12" xfId="27555"/>
    <cellStyle name="Entrée 4 5 13" xfId="27556"/>
    <cellStyle name="Entrée 4 5 14" xfId="27557"/>
    <cellStyle name="Entrée 4 5 15" xfId="27558"/>
    <cellStyle name="Entrée 4 5 16" xfId="27559"/>
    <cellStyle name="Entrée 4 5 17" xfId="27560"/>
    <cellStyle name="Entrée 4 5 18" xfId="27561"/>
    <cellStyle name="Entrée 4 5 2" xfId="27562"/>
    <cellStyle name="Entrée 4 5 3" xfId="27563"/>
    <cellStyle name="Entrée 4 5 4" xfId="27564"/>
    <cellStyle name="Entrée 4 5 5" xfId="27565"/>
    <cellStyle name="Entrée 4 5 6" xfId="27566"/>
    <cellStyle name="Entrée 4 5 7" xfId="27567"/>
    <cellStyle name="Entrée 4 5 8" xfId="27568"/>
    <cellStyle name="Entrée 4 5 9" xfId="27569"/>
    <cellStyle name="Entrée 4 6" xfId="27570"/>
    <cellStyle name="Entrée 4 6 10" xfId="27571"/>
    <cellStyle name="Entrée 4 6 11" xfId="27572"/>
    <cellStyle name="Entrée 4 6 12" xfId="27573"/>
    <cellStyle name="Entrée 4 6 13" xfId="27574"/>
    <cellStyle name="Entrée 4 6 14" xfId="27575"/>
    <cellStyle name="Entrée 4 6 15" xfId="27576"/>
    <cellStyle name="Entrée 4 6 16" xfId="27577"/>
    <cellStyle name="Entrée 4 6 17" xfId="27578"/>
    <cellStyle name="Entrée 4 6 18" xfId="27579"/>
    <cellStyle name="Entrée 4 6 2" xfId="27580"/>
    <cellStyle name="Entrée 4 6 3" xfId="27581"/>
    <cellStyle name="Entrée 4 6 4" xfId="27582"/>
    <cellStyle name="Entrée 4 6 5" xfId="27583"/>
    <cellStyle name="Entrée 4 6 6" xfId="27584"/>
    <cellStyle name="Entrée 4 6 7" xfId="27585"/>
    <cellStyle name="Entrée 4 6 8" xfId="27586"/>
    <cellStyle name="Entrée 4 6 9" xfId="27587"/>
    <cellStyle name="Entrée 4 7" xfId="27588"/>
    <cellStyle name="Entrée 4 7 2" xfId="27589"/>
    <cellStyle name="Entrée 4 7 3" xfId="27590"/>
    <cellStyle name="Entrée 4 7 4" xfId="27591"/>
    <cellStyle name="Entrée 4 7 5" xfId="27592"/>
    <cellStyle name="Entrée 4 7 6" xfId="27593"/>
    <cellStyle name="Entrée 4 7 7" xfId="27594"/>
    <cellStyle name="Entrée 4 7 8" xfId="27595"/>
    <cellStyle name="Entrée 4 7 9" xfId="27596"/>
    <cellStyle name="Entrée 4 8" xfId="27597"/>
    <cellStyle name="Entrée 4 8 2" xfId="27598"/>
    <cellStyle name="Entrée 4 8 3" xfId="27599"/>
    <cellStyle name="Entrée 4 8 4" xfId="27600"/>
    <cellStyle name="Entrée 4 8 5" xfId="27601"/>
    <cellStyle name="Entrée 4 8 6" xfId="27602"/>
    <cellStyle name="Entrée 4 8 7" xfId="27603"/>
    <cellStyle name="Entrée 4 8 8" xfId="27604"/>
    <cellStyle name="Entrée 4 9" xfId="27605"/>
    <cellStyle name="Entrée 5" xfId="27606"/>
    <cellStyle name="Entrée 5 10" xfId="27607"/>
    <cellStyle name="Entrée 5 11" xfId="27608"/>
    <cellStyle name="Entrée 5 12" xfId="27609"/>
    <cellStyle name="Entrée 5 13" xfId="27610"/>
    <cellStyle name="Entrée 5 14" xfId="27611"/>
    <cellStyle name="Entrée 5 15" xfId="27612"/>
    <cellStyle name="Entrée 5 16" xfId="27613"/>
    <cellStyle name="Entrée 5 17" xfId="27614"/>
    <cellStyle name="Entrée 5 18" xfId="27615"/>
    <cellStyle name="Entrée 5 19" xfId="27616"/>
    <cellStyle name="Entrée 5 2" xfId="27617"/>
    <cellStyle name="Entrée 5 3" xfId="27618"/>
    <cellStyle name="Entrée 5 4" xfId="27619"/>
    <cellStyle name="Entrée 5 5" xfId="27620"/>
    <cellStyle name="Entrée 5 6" xfId="27621"/>
    <cellStyle name="Entrée 5 7" xfId="27622"/>
    <cellStyle name="Entrée 5 8" xfId="27623"/>
    <cellStyle name="Entrée 5 9" xfId="27624"/>
    <cellStyle name="Entrée 6" xfId="27625"/>
    <cellStyle name="Entrée 6 10" xfId="27626"/>
    <cellStyle name="Entrée 6 11" xfId="27627"/>
    <cellStyle name="Entrée 6 12" xfId="27628"/>
    <cellStyle name="Entrée 6 13" xfId="27629"/>
    <cellStyle name="Entrée 6 14" xfId="27630"/>
    <cellStyle name="Entrée 6 15" xfId="27631"/>
    <cellStyle name="Entrée 6 16" xfId="27632"/>
    <cellStyle name="Entrée 6 17" xfId="27633"/>
    <cellStyle name="Entrée 6 18" xfId="27634"/>
    <cellStyle name="Entrée 6 2" xfId="27635"/>
    <cellStyle name="Entrée 6 3" xfId="27636"/>
    <cellStyle name="Entrée 6 4" xfId="27637"/>
    <cellStyle name="Entrée 6 5" xfId="27638"/>
    <cellStyle name="Entrée 6 6" xfId="27639"/>
    <cellStyle name="Entrée 6 7" xfId="27640"/>
    <cellStyle name="Entrée 6 8" xfId="27641"/>
    <cellStyle name="Entrée 6 9" xfId="27642"/>
    <cellStyle name="Entrée 7" xfId="27643"/>
    <cellStyle name="Entrée 7 10" xfId="27644"/>
    <cellStyle name="Entrée 7 11" xfId="27645"/>
    <cellStyle name="Entrée 7 12" xfId="27646"/>
    <cellStyle name="Entrée 7 13" xfId="27647"/>
    <cellStyle name="Entrée 7 14" xfId="27648"/>
    <cellStyle name="Entrée 7 15" xfId="27649"/>
    <cellStyle name="Entrée 7 16" xfId="27650"/>
    <cellStyle name="Entrée 7 17" xfId="27651"/>
    <cellStyle name="Entrée 7 18" xfId="27652"/>
    <cellStyle name="Entrée 7 2" xfId="27653"/>
    <cellStyle name="Entrée 7 3" xfId="27654"/>
    <cellStyle name="Entrée 7 4" xfId="27655"/>
    <cellStyle name="Entrée 7 5" xfId="27656"/>
    <cellStyle name="Entrée 7 6" xfId="27657"/>
    <cellStyle name="Entrée 7 7" xfId="27658"/>
    <cellStyle name="Entrée 7 8" xfId="27659"/>
    <cellStyle name="Entrée 7 9" xfId="27660"/>
    <cellStyle name="Entrée 8" xfId="27661"/>
    <cellStyle name="Entrée 8 10" xfId="27662"/>
    <cellStyle name="Entrée 8 11" xfId="27663"/>
    <cellStyle name="Entrée 8 12" xfId="27664"/>
    <cellStyle name="Entrée 8 13" xfId="27665"/>
    <cellStyle name="Entrée 8 14" xfId="27666"/>
    <cellStyle name="Entrée 8 15" xfId="27667"/>
    <cellStyle name="Entrée 8 16" xfId="27668"/>
    <cellStyle name="Entrée 8 17" xfId="27669"/>
    <cellStyle name="Entrée 8 18" xfId="27670"/>
    <cellStyle name="Entrée 8 2" xfId="27671"/>
    <cellStyle name="Entrée 8 3" xfId="27672"/>
    <cellStyle name="Entrée 8 4" xfId="27673"/>
    <cellStyle name="Entrée 8 5" xfId="27674"/>
    <cellStyle name="Entrée 8 6" xfId="27675"/>
    <cellStyle name="Entrée 8 7" xfId="27676"/>
    <cellStyle name="Entrée 8 8" xfId="27677"/>
    <cellStyle name="Entrée 8 9" xfId="27678"/>
    <cellStyle name="Entrée 9" xfId="27679"/>
    <cellStyle name="Entrée 9 10" xfId="27680"/>
    <cellStyle name="Entrée 9 11" xfId="27681"/>
    <cellStyle name="Entrée 9 12" xfId="27682"/>
    <cellStyle name="Entrée 9 13" xfId="27683"/>
    <cellStyle name="Entrée 9 14" xfId="27684"/>
    <cellStyle name="Entrée 9 15" xfId="27685"/>
    <cellStyle name="Entrée 9 16" xfId="27686"/>
    <cellStyle name="Entrée 9 17" xfId="27687"/>
    <cellStyle name="Entrée 9 18" xfId="27688"/>
    <cellStyle name="Entrée 9 2" xfId="27689"/>
    <cellStyle name="Entrée 9 3" xfId="27690"/>
    <cellStyle name="Entrée 9 4" xfId="27691"/>
    <cellStyle name="Entrée 9 5" xfId="27692"/>
    <cellStyle name="Entrée 9 6" xfId="27693"/>
    <cellStyle name="Entrée 9 7" xfId="27694"/>
    <cellStyle name="Entrée 9 8" xfId="27695"/>
    <cellStyle name="Entrée 9 9" xfId="27696"/>
    <cellStyle name="Euro" xfId="2210"/>
    <cellStyle name="Euro 2" xfId="27697"/>
    <cellStyle name="Euro 2 2" xfId="27698"/>
    <cellStyle name="Euro 2 2 2" xfId="27699"/>
    <cellStyle name="Euro 2 2 2 2" xfId="27700"/>
    <cellStyle name="Euro 2 2 3" xfId="27701"/>
    <cellStyle name="Euro 2 3" xfId="27702"/>
    <cellStyle name="Euro 2 3 2" xfId="27703"/>
    <cellStyle name="Euro 2 4" xfId="27704"/>
    <cellStyle name="Euro 3" xfId="27705"/>
    <cellStyle name="Euro 3 2" xfId="27706"/>
    <cellStyle name="Euro 3 3" xfId="27707"/>
    <cellStyle name="Euro 4" xfId="27708"/>
    <cellStyle name="Explanatory Text 2" xfId="41"/>
    <cellStyle name="Explanatory Text 2 10" xfId="27709"/>
    <cellStyle name="Explanatory Text 2 11" xfId="27710"/>
    <cellStyle name="Explanatory Text 2 2" xfId="2211"/>
    <cellStyle name="Explanatory Text 2 2 2" xfId="27711"/>
    <cellStyle name="Explanatory Text 2 3" xfId="2212"/>
    <cellStyle name="Explanatory Text 2 3 2" xfId="277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Explanatory Text 4" xfId="27713"/>
    <cellStyle name="Explanatory Text 5" xfId="27714"/>
    <cellStyle name="Explanatory Text 6" xfId="27715"/>
    <cellStyle name="fact" xfId="2220"/>
    <cellStyle name="fact 2" xfId="5698"/>
    <cellStyle name="FieldName" xfId="2221"/>
    <cellStyle name="FieldName 10" xfId="27716"/>
    <cellStyle name="FieldName 11" xfId="27717"/>
    <cellStyle name="FieldName 12" xfId="27718"/>
    <cellStyle name="FieldName 2" xfId="9844"/>
    <cellStyle name="FieldName 2 2" xfId="27719"/>
    <cellStyle name="FieldName 3" xfId="9869"/>
    <cellStyle name="FieldName 4" xfId="27720"/>
    <cellStyle name="FieldName 5" xfId="27721"/>
    <cellStyle name="FieldName 6" xfId="27722"/>
    <cellStyle name="FieldName 7" xfId="27723"/>
    <cellStyle name="FieldName 8" xfId="27724"/>
    <cellStyle name="FieldName 9" xfId="27725"/>
    <cellStyle name="Fijo" xfId="2222"/>
    <cellStyle name="Financiero" xfId="2223"/>
    <cellStyle name="Fixed" xfId="2224"/>
    <cellStyle name="Fixed 2" xfId="27726"/>
    <cellStyle name="Fixed 2 2" xfId="27727"/>
    <cellStyle name="Fixed 2 2 2" xfId="27728"/>
    <cellStyle name="Fixed 2 2 2 2" xfId="27729"/>
    <cellStyle name="Fixed 2 2 3" xfId="27730"/>
    <cellStyle name="Fixed 2 3" xfId="27731"/>
    <cellStyle name="Fixed 2 3 2" xfId="27732"/>
    <cellStyle name="Fixed 2 4" xfId="27733"/>
    <cellStyle name="Fixed 3" xfId="27734"/>
    <cellStyle name="Fixed 3 2" xfId="27735"/>
    <cellStyle name="Fixed 3 3" xfId="27736"/>
    <cellStyle name="Fixed 4" xfId="27737"/>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10" xfId="27738"/>
    <cellStyle name="Good 2 11" xfId="27739"/>
    <cellStyle name="Good 2 2" xfId="2227"/>
    <cellStyle name="Good 2 2 2" xfId="27740"/>
    <cellStyle name="Good 2 3" xfId="2228"/>
    <cellStyle name="Good 2 3 2" xfId="27741"/>
    <cellStyle name="Good 2 4" xfId="2229"/>
    <cellStyle name="Good 2 5" xfId="2230"/>
    <cellStyle name="Good 2 6" xfId="2231"/>
    <cellStyle name="Good 2 7" xfId="2232"/>
    <cellStyle name="Good 2 8" xfId="2233"/>
    <cellStyle name="Good 2 9" xfId="2234"/>
    <cellStyle name="Good 3" xfId="2235"/>
    <cellStyle name="Good 4" xfId="27742"/>
    <cellStyle name="Good 5" xfId="27743"/>
    <cellStyle name="Good 6" xfId="27744"/>
    <cellStyle name="Grey" xfId="2236"/>
    <cellStyle name="Grey 2" xfId="27745"/>
    <cellStyle name="GWN Table Body" xfId="2237"/>
    <cellStyle name="GWN Table Header" xfId="2238"/>
    <cellStyle name="GWN Table Left Header" xfId="2239"/>
    <cellStyle name="GWN Table Note" xfId="2240"/>
    <cellStyle name="GWN Table Title" xfId="2241"/>
    <cellStyle name="hard no" xfId="2242"/>
    <cellStyle name="hard no 2" xfId="9845"/>
    <cellStyle name="hard no 3" xfId="9868"/>
    <cellStyle name="hard no 4" xfId="27746"/>
    <cellStyle name="Hard Percent" xfId="2243"/>
    <cellStyle name="hardno" xfId="2244"/>
    <cellStyle name="Header" xfId="2245"/>
    <cellStyle name="Header 2" xfId="27747"/>
    <cellStyle name="Header1" xfId="2246"/>
    <cellStyle name="Header1 2" xfId="9846"/>
    <cellStyle name="Header2" xfId="2247"/>
    <cellStyle name="Header2 2" xfId="9847"/>
    <cellStyle name="Header2 2 2" xfId="27748"/>
    <cellStyle name="Header2 2 2 2" xfId="27749"/>
    <cellStyle name="Header2 2 2 3" xfId="27750"/>
    <cellStyle name="Header2 2 2 4" xfId="27751"/>
    <cellStyle name="Header2 2 2 5" xfId="27752"/>
    <cellStyle name="Header2 2 2 6" xfId="27753"/>
    <cellStyle name="Header2 2 2 7" xfId="27754"/>
    <cellStyle name="Header2 2 2 8" xfId="27755"/>
    <cellStyle name="Header2 2 3" xfId="27756"/>
    <cellStyle name="Header2 2 4" xfId="27757"/>
    <cellStyle name="Header2 3" xfId="9867"/>
    <cellStyle name="Header2 3 2" xfId="27758"/>
    <cellStyle name="Header2 3 2 2" xfId="27759"/>
    <cellStyle name="Header2 3 2 2 2" xfId="27760"/>
    <cellStyle name="Header2 3 2 2 3" xfId="27761"/>
    <cellStyle name="Header2 3 2 2 4" xfId="27762"/>
    <cellStyle name="Header2 3 2 2 5" xfId="27763"/>
    <cellStyle name="Header2 3 2 2 6" xfId="27764"/>
    <cellStyle name="Header2 3 2 2 7" xfId="27765"/>
    <cellStyle name="Header2 3 2 2 8" xfId="27766"/>
    <cellStyle name="Header2 3 2 3" xfId="27767"/>
    <cellStyle name="Header2 3 2 4" xfId="27768"/>
    <cellStyle name="Header2 3 3" xfId="27769"/>
    <cellStyle name="Header2 3 3 2" xfId="27770"/>
    <cellStyle name="Header2 3 3 3" xfId="27771"/>
    <cellStyle name="Header2 3 3 4" xfId="27772"/>
    <cellStyle name="Header2 3 3 5" xfId="27773"/>
    <cellStyle name="Header2 3 3 6" xfId="27774"/>
    <cellStyle name="Header2 3 3 7" xfId="27775"/>
    <cellStyle name="Header2 3 3 8" xfId="27776"/>
    <cellStyle name="Header2 3 4" xfId="27777"/>
    <cellStyle name="Header2 3 5" xfId="27778"/>
    <cellStyle name="Header2 4" xfId="27779"/>
    <cellStyle name="Header2 4 2" xfId="27780"/>
    <cellStyle name="Header2 4 3" xfId="27781"/>
    <cellStyle name="Header2 4 4" xfId="27782"/>
    <cellStyle name="Header2 4 5" xfId="27783"/>
    <cellStyle name="Header2 4 6" xfId="27784"/>
    <cellStyle name="Header2 4 7" xfId="27785"/>
    <cellStyle name="Header2 4 8" xfId="27786"/>
    <cellStyle name="Header2 5" xfId="27787"/>
    <cellStyle name="Header2 5 2" xfId="27788"/>
    <cellStyle name="Header2 6" xfId="27789"/>
    <cellStyle name="Header2 6 2" xfId="27790"/>
    <cellStyle name="Header2 7" xfId="27791"/>
    <cellStyle name="Header2 8" xfId="27792"/>
    <cellStyle name="Header2 9" xfId="27793"/>
    <cellStyle name="Heading" xfId="2248"/>
    <cellStyle name="Heading 1 2" xfId="43"/>
    <cellStyle name="Heading 1 2 2" xfId="2249"/>
    <cellStyle name="Heading 1 2 2 2" xfId="27794"/>
    <cellStyle name="Heading 1 2 3" xfId="2250"/>
    <cellStyle name="Heading 1 2 3 2" xfId="27795"/>
    <cellStyle name="Heading 1 2 4" xfId="2251"/>
    <cellStyle name="Heading 1 2 5" xfId="2252"/>
    <cellStyle name="Heading 1 2 6" xfId="2253"/>
    <cellStyle name="Heading 1 2 7" xfId="27796"/>
    <cellStyle name="Heading 1 2 8" xfId="27797"/>
    <cellStyle name="Heading 1 3" xfId="2254"/>
    <cellStyle name="Heading 1 3 2" xfId="27798"/>
    <cellStyle name="Heading 1 4" xfId="27799"/>
    <cellStyle name="Heading 1 5" xfId="27800"/>
    <cellStyle name="Heading 1 6" xfId="27801"/>
    <cellStyle name="Heading 2 2" xfId="44"/>
    <cellStyle name="Heading 2 2 2" xfId="2255"/>
    <cellStyle name="Heading 2 2 2 2" xfId="27802"/>
    <cellStyle name="Heading 2 2 3" xfId="2256"/>
    <cellStyle name="Heading 2 2 3 2" xfId="27803"/>
    <cellStyle name="Heading 2 2 4" xfId="2257"/>
    <cellStyle name="Heading 2 2 5" xfId="2258"/>
    <cellStyle name="Heading 2 2 6" xfId="2259"/>
    <cellStyle name="Heading 2 2 7" xfId="27804"/>
    <cellStyle name="Heading 2 2 8" xfId="27805"/>
    <cellStyle name="Heading 2 3" xfId="2260"/>
    <cellStyle name="Heading 2 3 2" xfId="27806"/>
    <cellStyle name="Heading 2 4" xfId="27807"/>
    <cellStyle name="Heading 2 5" xfId="27808"/>
    <cellStyle name="Heading 2 6" xfId="27809"/>
    <cellStyle name="Heading 3 2" xfId="45"/>
    <cellStyle name="Heading 3 2 2" xfId="2261"/>
    <cellStyle name="Heading 3 2 2 2" xfId="27810"/>
    <cellStyle name="Heading 3 2 3" xfId="2262"/>
    <cellStyle name="Heading 3 2 3 2" xfId="27811"/>
    <cellStyle name="Heading 3 2 4" xfId="2263"/>
    <cellStyle name="Heading 3 2 5" xfId="2264"/>
    <cellStyle name="Heading 3 2 6" xfId="2265"/>
    <cellStyle name="Heading 3 2 7" xfId="2266"/>
    <cellStyle name="Heading 3 2 8" xfId="9746"/>
    <cellStyle name="Heading 3 2 9" xfId="27812"/>
    <cellStyle name="Heading 3 3" xfId="2267"/>
    <cellStyle name="Heading 3 3 2" xfId="27813"/>
    <cellStyle name="Heading 3 4" xfId="27814"/>
    <cellStyle name="Heading 3 5" xfId="27815"/>
    <cellStyle name="Heading 3 6" xfId="27816"/>
    <cellStyle name="Heading 4 2" xfId="46"/>
    <cellStyle name="Heading 4 2 2" xfId="2268"/>
    <cellStyle name="Heading 4 2 2 2" xfId="27817"/>
    <cellStyle name="Heading 4 2 3" xfId="27818"/>
    <cellStyle name="Heading 4 2 4" xfId="27819"/>
    <cellStyle name="Heading 4 3" xfId="2269"/>
    <cellStyle name="Heading 4 4" xfId="27820"/>
    <cellStyle name="Heading 4 5" xfId="27821"/>
    <cellStyle name="Heading 4 6" xfId="27822"/>
    <cellStyle name="Heading2" xfId="2270"/>
    <cellStyle name="Heading3" xfId="2271"/>
    <cellStyle name="HeadingColumn" xfId="2272"/>
    <cellStyle name="HeadingS" xfId="2273"/>
    <cellStyle name="HeadingS 2" xfId="9848"/>
    <cellStyle name="HeadingYear" xfId="2274"/>
    <cellStyle name="HeadingYear 10" xfId="27823"/>
    <cellStyle name="HeadingYear 11" xfId="27824"/>
    <cellStyle name="HeadingYear 12" xfId="27825"/>
    <cellStyle name="HeadingYear 13" xfId="27826"/>
    <cellStyle name="HeadingYear 2" xfId="27827"/>
    <cellStyle name="HeadingYear 2 10" xfId="27828"/>
    <cellStyle name="HeadingYear 2 11" xfId="27829"/>
    <cellStyle name="HeadingYear 2 2" xfId="27830"/>
    <cellStyle name="HeadingYear 2 3" xfId="27831"/>
    <cellStyle name="HeadingYear 2 4" xfId="27832"/>
    <cellStyle name="HeadingYear 2 5" xfId="27833"/>
    <cellStyle name="HeadingYear 2 6" xfId="27834"/>
    <cellStyle name="HeadingYear 2 7" xfId="27835"/>
    <cellStyle name="HeadingYear 2 8" xfId="27836"/>
    <cellStyle name="HeadingYear 2 9" xfId="27837"/>
    <cellStyle name="HeadingYear 3" xfId="27838"/>
    <cellStyle name="HeadingYear 4" xfId="27839"/>
    <cellStyle name="HeadingYear 5" xfId="27840"/>
    <cellStyle name="HeadingYear 6" xfId="27841"/>
    <cellStyle name="HeadingYear 7" xfId="27842"/>
    <cellStyle name="HeadingYear 8" xfId="27843"/>
    <cellStyle name="HeadingYear 9" xfId="2784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14" xfId="27845"/>
    <cellStyle name="Hyperlink 2 15" xfId="27846"/>
    <cellStyle name="Hyperlink 2 16" xfId="27847"/>
    <cellStyle name="Hyperlink 2 2" xfId="2284"/>
    <cellStyle name="Hyperlink 2 2 2" xfId="2285"/>
    <cellStyle name="Hyperlink 2 2 2 2" xfId="27848"/>
    <cellStyle name="Hyperlink 2 2 3" xfId="27849"/>
    <cellStyle name="Hyperlink 2 2 4" xfId="27850"/>
    <cellStyle name="Hyperlink 2 3" xfId="2286"/>
    <cellStyle name="Hyperlink 2 3 2" xfId="2287"/>
    <cellStyle name="Hyperlink 2 3 2 2" xfId="27851"/>
    <cellStyle name="Hyperlink 2 3 3" xfId="27852"/>
    <cellStyle name="Hyperlink 2 3 3 2" xfId="27853"/>
    <cellStyle name="Hyperlink 2 3 4" xfId="27854"/>
    <cellStyle name="Hyperlink 2 4" xfId="2288"/>
    <cellStyle name="Hyperlink 2 4 2" xfId="27855"/>
    <cellStyle name="Hyperlink 2 4 3" xfId="27856"/>
    <cellStyle name="Hyperlink 2 5" xfId="2289"/>
    <cellStyle name="Hyperlink 2 5 2" xfId="27857"/>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13" xfId="27858"/>
    <cellStyle name="Hyperlink 3 2" xfId="2298"/>
    <cellStyle name="Hyperlink 3 3" xfId="2299"/>
    <cellStyle name="Hyperlink 3 3 2" xfId="2785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4 2" xfId="27860"/>
    <cellStyle name="Hyperlink 5" xfId="2307"/>
    <cellStyle name="Hyperlink 6" xfId="27861"/>
    <cellStyle name="InLink_Acquis_CapitalCost " xfId="2308"/>
    <cellStyle name="Input (1dp#)_ Pies " xfId="2309"/>
    <cellStyle name="Input [yellow]" xfId="2310"/>
    <cellStyle name="Input [yellow] 2" xfId="9849"/>
    <cellStyle name="Input [yellow] 2 2" xfId="27862"/>
    <cellStyle name="Input [yellow] 2 2 2" xfId="27863"/>
    <cellStyle name="Input [yellow] 2 2 2 10" xfId="27864"/>
    <cellStyle name="Input [yellow] 2 2 2 11" xfId="27865"/>
    <cellStyle name="Input [yellow] 2 2 2 12" xfId="27866"/>
    <cellStyle name="Input [yellow] 2 2 2 13" xfId="27867"/>
    <cellStyle name="Input [yellow] 2 2 2 2" xfId="27868"/>
    <cellStyle name="Input [yellow] 2 2 2 2 10" xfId="27869"/>
    <cellStyle name="Input [yellow] 2 2 2 2 2" xfId="27870"/>
    <cellStyle name="Input [yellow] 2 2 2 2 2 2" xfId="27871"/>
    <cellStyle name="Input [yellow] 2 2 2 2 2 3" xfId="27872"/>
    <cellStyle name="Input [yellow] 2 2 2 2 2 4" xfId="27873"/>
    <cellStyle name="Input [yellow] 2 2 2 2 2 5" xfId="27874"/>
    <cellStyle name="Input [yellow] 2 2 2 2 2 6" xfId="27875"/>
    <cellStyle name="Input [yellow] 2 2 2 2 2 7" xfId="27876"/>
    <cellStyle name="Input [yellow] 2 2 2 2 2 8" xfId="27877"/>
    <cellStyle name="Input [yellow] 2 2 2 2 2 9" xfId="27878"/>
    <cellStyle name="Input [yellow] 2 2 2 2 3" xfId="27879"/>
    <cellStyle name="Input [yellow] 2 2 2 2 4" xfId="27880"/>
    <cellStyle name="Input [yellow] 2 2 2 2 5" xfId="27881"/>
    <cellStyle name="Input [yellow] 2 2 2 2 6" xfId="27882"/>
    <cellStyle name="Input [yellow] 2 2 2 2 7" xfId="27883"/>
    <cellStyle name="Input [yellow] 2 2 2 2 8" xfId="27884"/>
    <cellStyle name="Input [yellow] 2 2 2 2 9" xfId="27885"/>
    <cellStyle name="Input [yellow] 2 2 2 3" xfId="27886"/>
    <cellStyle name="Input [yellow] 2 2 2 3 2" xfId="27887"/>
    <cellStyle name="Input [yellow] 2 2 2 3 3" xfId="27888"/>
    <cellStyle name="Input [yellow] 2 2 2 3 4" xfId="27889"/>
    <cellStyle name="Input [yellow] 2 2 2 3 5" xfId="27890"/>
    <cellStyle name="Input [yellow] 2 2 2 3 6" xfId="27891"/>
    <cellStyle name="Input [yellow] 2 2 2 3 7" xfId="27892"/>
    <cellStyle name="Input [yellow] 2 2 2 3 8" xfId="27893"/>
    <cellStyle name="Input [yellow] 2 2 2 4" xfId="27894"/>
    <cellStyle name="Input [yellow] 2 2 2 4 2" xfId="27895"/>
    <cellStyle name="Input [yellow] 2 2 2 4 3" xfId="27896"/>
    <cellStyle name="Input [yellow] 2 2 2 4 4" xfId="27897"/>
    <cellStyle name="Input [yellow] 2 2 2 4 5" xfId="27898"/>
    <cellStyle name="Input [yellow] 2 2 2 4 6" xfId="27899"/>
    <cellStyle name="Input [yellow] 2 2 2 4 7" xfId="27900"/>
    <cellStyle name="Input [yellow] 2 2 2 4 8" xfId="27901"/>
    <cellStyle name="Input [yellow] 2 2 2 4 9" xfId="27902"/>
    <cellStyle name="Input [yellow] 2 2 2 5" xfId="27903"/>
    <cellStyle name="Input [yellow] 2 2 2 6" xfId="27904"/>
    <cellStyle name="Input [yellow] 2 2 2 7" xfId="27905"/>
    <cellStyle name="Input [yellow] 2 2 2 8" xfId="27906"/>
    <cellStyle name="Input [yellow] 2 2 2 9" xfId="27907"/>
    <cellStyle name="Input [yellow] 2 3" xfId="27908"/>
    <cellStyle name="Input [yellow] 2 3 10" xfId="27909"/>
    <cellStyle name="Input [yellow] 2 3 11" xfId="27910"/>
    <cellStyle name="Input [yellow] 2 3 12" xfId="27911"/>
    <cellStyle name="Input [yellow] 2 3 13" xfId="27912"/>
    <cellStyle name="Input [yellow] 2 3 2" xfId="27913"/>
    <cellStyle name="Input [yellow] 2 3 2 10" xfId="27914"/>
    <cellStyle name="Input [yellow] 2 3 2 2" xfId="27915"/>
    <cellStyle name="Input [yellow] 2 3 2 2 2" xfId="27916"/>
    <cellStyle name="Input [yellow] 2 3 2 2 3" xfId="27917"/>
    <cellStyle name="Input [yellow] 2 3 2 2 4" xfId="27918"/>
    <cellStyle name="Input [yellow] 2 3 2 2 5" xfId="27919"/>
    <cellStyle name="Input [yellow] 2 3 2 2 6" xfId="27920"/>
    <cellStyle name="Input [yellow] 2 3 2 2 7" xfId="27921"/>
    <cellStyle name="Input [yellow] 2 3 2 2 8" xfId="27922"/>
    <cellStyle name="Input [yellow] 2 3 2 2 9" xfId="27923"/>
    <cellStyle name="Input [yellow] 2 3 2 3" xfId="27924"/>
    <cellStyle name="Input [yellow] 2 3 2 4" xfId="27925"/>
    <cellStyle name="Input [yellow] 2 3 2 5" xfId="27926"/>
    <cellStyle name="Input [yellow] 2 3 2 6" xfId="27927"/>
    <cellStyle name="Input [yellow] 2 3 2 7" xfId="27928"/>
    <cellStyle name="Input [yellow] 2 3 2 8" xfId="27929"/>
    <cellStyle name="Input [yellow] 2 3 2 9" xfId="27930"/>
    <cellStyle name="Input [yellow] 2 3 3" xfId="27931"/>
    <cellStyle name="Input [yellow] 2 3 3 2" xfId="27932"/>
    <cellStyle name="Input [yellow] 2 3 3 3" xfId="27933"/>
    <cellStyle name="Input [yellow] 2 3 3 4" xfId="27934"/>
    <cellStyle name="Input [yellow] 2 3 3 5" xfId="27935"/>
    <cellStyle name="Input [yellow] 2 3 3 6" xfId="27936"/>
    <cellStyle name="Input [yellow] 2 3 3 7" xfId="27937"/>
    <cellStyle name="Input [yellow] 2 3 3 8" xfId="27938"/>
    <cellStyle name="Input [yellow] 2 3 4" xfId="27939"/>
    <cellStyle name="Input [yellow] 2 3 4 2" xfId="27940"/>
    <cellStyle name="Input [yellow] 2 3 4 3" xfId="27941"/>
    <cellStyle name="Input [yellow] 2 3 4 4" xfId="27942"/>
    <cellStyle name="Input [yellow] 2 3 4 5" xfId="27943"/>
    <cellStyle name="Input [yellow] 2 3 4 6" xfId="27944"/>
    <cellStyle name="Input [yellow] 2 3 4 7" xfId="27945"/>
    <cellStyle name="Input [yellow] 2 3 4 8" xfId="27946"/>
    <cellStyle name="Input [yellow] 2 3 4 9" xfId="27947"/>
    <cellStyle name="Input [yellow] 2 3 5" xfId="27948"/>
    <cellStyle name="Input [yellow] 2 3 6" xfId="27949"/>
    <cellStyle name="Input [yellow] 2 3 7" xfId="27950"/>
    <cellStyle name="Input [yellow] 2 3 8" xfId="27951"/>
    <cellStyle name="Input [yellow] 2 3 9" xfId="27952"/>
    <cellStyle name="Input [yellow] 3" xfId="9866"/>
    <cellStyle name="Input [yellow] 3 10" xfId="27953"/>
    <cellStyle name="Input [yellow] 3 11" xfId="27954"/>
    <cellStyle name="Input [yellow] 3 12" xfId="27955"/>
    <cellStyle name="Input [yellow] 3 13" xfId="27956"/>
    <cellStyle name="Input [yellow] 3 2" xfId="27957"/>
    <cellStyle name="Input [yellow] 3 2 10" xfId="27958"/>
    <cellStyle name="Input [yellow] 3 2 2" xfId="27959"/>
    <cellStyle name="Input [yellow] 3 2 2 2" xfId="27960"/>
    <cellStyle name="Input [yellow] 3 2 2 3" xfId="27961"/>
    <cellStyle name="Input [yellow] 3 2 2 4" xfId="27962"/>
    <cellStyle name="Input [yellow] 3 2 2 5" xfId="27963"/>
    <cellStyle name="Input [yellow] 3 2 2 6" xfId="27964"/>
    <cellStyle name="Input [yellow] 3 2 2 7" xfId="27965"/>
    <cellStyle name="Input [yellow] 3 2 2 8" xfId="27966"/>
    <cellStyle name="Input [yellow] 3 2 2 9" xfId="27967"/>
    <cellStyle name="Input [yellow] 3 2 3" xfId="27968"/>
    <cellStyle name="Input [yellow] 3 2 4" xfId="27969"/>
    <cellStyle name="Input [yellow] 3 2 5" xfId="27970"/>
    <cellStyle name="Input [yellow] 3 2 6" xfId="27971"/>
    <cellStyle name="Input [yellow] 3 2 7" xfId="27972"/>
    <cellStyle name="Input [yellow] 3 2 8" xfId="27973"/>
    <cellStyle name="Input [yellow] 3 2 9" xfId="27974"/>
    <cellStyle name="Input [yellow] 3 3" xfId="27975"/>
    <cellStyle name="Input [yellow] 3 3 2" xfId="27976"/>
    <cellStyle name="Input [yellow] 3 3 3" xfId="27977"/>
    <cellStyle name="Input [yellow] 3 3 4" xfId="27978"/>
    <cellStyle name="Input [yellow] 3 3 5" xfId="27979"/>
    <cellStyle name="Input [yellow] 3 3 6" xfId="27980"/>
    <cellStyle name="Input [yellow] 3 3 7" xfId="27981"/>
    <cellStyle name="Input [yellow] 3 3 8" xfId="27982"/>
    <cellStyle name="Input [yellow] 3 4" xfId="27983"/>
    <cellStyle name="Input [yellow] 3 4 2" xfId="27984"/>
    <cellStyle name="Input [yellow] 3 4 3" xfId="27985"/>
    <cellStyle name="Input [yellow] 3 4 4" xfId="27986"/>
    <cellStyle name="Input [yellow] 3 4 5" xfId="27987"/>
    <cellStyle name="Input [yellow] 3 4 6" xfId="27988"/>
    <cellStyle name="Input [yellow] 3 4 7" xfId="27989"/>
    <cellStyle name="Input [yellow] 3 4 8" xfId="27990"/>
    <cellStyle name="Input [yellow] 3 4 9" xfId="27991"/>
    <cellStyle name="Input [yellow] 3 5" xfId="27992"/>
    <cellStyle name="Input [yellow] 3 6" xfId="27993"/>
    <cellStyle name="Input [yellow] 3 7" xfId="27994"/>
    <cellStyle name="Input [yellow] 3 8" xfId="27995"/>
    <cellStyle name="Input [yellow] 3 9" xfId="27996"/>
    <cellStyle name="Input [yellow] 4" xfId="27997"/>
    <cellStyle name="Input 10" xfId="27998"/>
    <cellStyle name="Input 11" xfId="27999"/>
    <cellStyle name="Input 12" xfId="28000"/>
    <cellStyle name="Input 13" xfId="28001"/>
    <cellStyle name="Input 14" xfId="28002"/>
    <cellStyle name="Input 15" xfId="28003"/>
    <cellStyle name="Input 2" xfId="47"/>
    <cellStyle name="Input 2 10" xfId="9747"/>
    <cellStyle name="Input 2 10 10" xfId="28004"/>
    <cellStyle name="Input 2 10 11" xfId="28005"/>
    <cellStyle name="Input 2 10 12" xfId="28006"/>
    <cellStyle name="Input 2 10 13" xfId="28007"/>
    <cellStyle name="Input 2 10 14" xfId="28008"/>
    <cellStyle name="Input 2 10 15" xfId="28009"/>
    <cellStyle name="Input 2 10 16" xfId="28010"/>
    <cellStyle name="Input 2 10 17" xfId="28011"/>
    <cellStyle name="Input 2 10 18" xfId="28012"/>
    <cellStyle name="Input 2 10 2" xfId="28013"/>
    <cellStyle name="Input 2 10 3" xfId="28014"/>
    <cellStyle name="Input 2 10 4" xfId="28015"/>
    <cellStyle name="Input 2 10 5" xfId="28016"/>
    <cellStyle name="Input 2 10 6" xfId="28017"/>
    <cellStyle name="Input 2 10 7" xfId="28018"/>
    <cellStyle name="Input 2 10 8" xfId="28019"/>
    <cellStyle name="Input 2 10 9" xfId="28020"/>
    <cellStyle name="Input 2 11" xfId="9795"/>
    <cellStyle name="Input 2 11 10" xfId="28021"/>
    <cellStyle name="Input 2 11 11" xfId="28022"/>
    <cellStyle name="Input 2 11 12" xfId="28023"/>
    <cellStyle name="Input 2 11 13" xfId="28024"/>
    <cellStyle name="Input 2 11 14" xfId="28025"/>
    <cellStyle name="Input 2 11 15" xfId="28026"/>
    <cellStyle name="Input 2 11 16" xfId="28027"/>
    <cellStyle name="Input 2 11 17" xfId="28028"/>
    <cellStyle name="Input 2 11 18" xfId="28029"/>
    <cellStyle name="Input 2 11 2" xfId="28030"/>
    <cellStyle name="Input 2 11 3" xfId="28031"/>
    <cellStyle name="Input 2 11 4" xfId="28032"/>
    <cellStyle name="Input 2 11 5" xfId="28033"/>
    <cellStyle name="Input 2 11 6" xfId="28034"/>
    <cellStyle name="Input 2 11 7" xfId="28035"/>
    <cellStyle name="Input 2 11 8" xfId="28036"/>
    <cellStyle name="Input 2 11 9" xfId="28037"/>
    <cellStyle name="Input 2 12" xfId="9865"/>
    <cellStyle name="Input 2 12 2" xfId="28038"/>
    <cellStyle name="Input 2 13" xfId="28039"/>
    <cellStyle name="Input 2 14" xfId="28040"/>
    <cellStyle name="Input 2 15" xfId="28041"/>
    <cellStyle name="Input 2 16" xfId="28042"/>
    <cellStyle name="Input 2 17" xfId="28043"/>
    <cellStyle name="Input 2 18" xfId="28044"/>
    <cellStyle name="Input 2 19" xfId="28045"/>
    <cellStyle name="Input 2 2" xfId="65"/>
    <cellStyle name="Input 2 2 10" xfId="28046"/>
    <cellStyle name="Input 2 2 10 2" xfId="28047"/>
    <cellStyle name="Input 2 2 11" xfId="28048"/>
    <cellStyle name="Input 2 2 12" xfId="28049"/>
    <cellStyle name="Input 2 2 13" xfId="28050"/>
    <cellStyle name="Input 2 2 14" xfId="28051"/>
    <cellStyle name="Input 2 2 15" xfId="28052"/>
    <cellStyle name="Input 2 2 16" xfId="28053"/>
    <cellStyle name="Input 2 2 17" xfId="28054"/>
    <cellStyle name="Input 2 2 18" xfId="28055"/>
    <cellStyle name="Input 2 2 19" xfId="28056"/>
    <cellStyle name="Input 2 2 2" xfId="85"/>
    <cellStyle name="Input 2 2 2 10" xfId="28057"/>
    <cellStyle name="Input 2 2 2 10 2" xfId="28058"/>
    <cellStyle name="Input 2 2 2 10 3" xfId="28059"/>
    <cellStyle name="Input 2 2 2 10 4" xfId="28060"/>
    <cellStyle name="Input 2 2 2 10 5" xfId="28061"/>
    <cellStyle name="Input 2 2 2 10 6" xfId="28062"/>
    <cellStyle name="Input 2 2 2 10 7" xfId="28063"/>
    <cellStyle name="Input 2 2 2 10 8" xfId="28064"/>
    <cellStyle name="Input 2 2 2 11" xfId="28065"/>
    <cellStyle name="Input 2 2 2 12" xfId="28066"/>
    <cellStyle name="Input 2 2 2 13" xfId="28067"/>
    <cellStyle name="Input 2 2 2 14" xfId="28068"/>
    <cellStyle name="Input 2 2 2 15" xfId="28069"/>
    <cellStyle name="Input 2 2 2 16" xfId="28070"/>
    <cellStyle name="Input 2 2 2 17" xfId="28071"/>
    <cellStyle name="Input 2 2 2 18" xfId="28072"/>
    <cellStyle name="Input 2 2 2 19" xfId="28073"/>
    <cellStyle name="Input 2 2 2 2" xfId="9767"/>
    <cellStyle name="Input 2 2 2 2 10" xfId="28074"/>
    <cellStyle name="Input 2 2 2 2 11" xfId="28075"/>
    <cellStyle name="Input 2 2 2 2 12" xfId="28076"/>
    <cellStyle name="Input 2 2 2 2 13" xfId="28077"/>
    <cellStyle name="Input 2 2 2 2 14" xfId="28078"/>
    <cellStyle name="Input 2 2 2 2 15" xfId="28079"/>
    <cellStyle name="Input 2 2 2 2 16" xfId="28080"/>
    <cellStyle name="Input 2 2 2 2 17" xfId="28081"/>
    <cellStyle name="Input 2 2 2 2 18" xfId="28082"/>
    <cellStyle name="Input 2 2 2 2 19" xfId="28083"/>
    <cellStyle name="Input 2 2 2 2 2" xfId="28084"/>
    <cellStyle name="Input 2 2 2 2 2 10" xfId="28085"/>
    <cellStyle name="Input 2 2 2 2 2 11" xfId="28086"/>
    <cellStyle name="Input 2 2 2 2 2 12" xfId="28087"/>
    <cellStyle name="Input 2 2 2 2 2 13" xfId="28088"/>
    <cellStyle name="Input 2 2 2 2 2 14" xfId="28089"/>
    <cellStyle name="Input 2 2 2 2 2 15" xfId="28090"/>
    <cellStyle name="Input 2 2 2 2 2 2" xfId="28091"/>
    <cellStyle name="Input 2 2 2 2 2 2 10" xfId="28092"/>
    <cellStyle name="Input 2 2 2 2 2 2 2" xfId="28093"/>
    <cellStyle name="Input 2 2 2 2 2 2 2 2" xfId="28094"/>
    <cellStyle name="Input 2 2 2 2 2 2 2 3" xfId="28095"/>
    <cellStyle name="Input 2 2 2 2 2 2 2 4" xfId="28096"/>
    <cellStyle name="Input 2 2 2 2 2 2 2 5" xfId="28097"/>
    <cellStyle name="Input 2 2 2 2 2 2 2 6" xfId="28098"/>
    <cellStyle name="Input 2 2 2 2 2 2 2 7" xfId="28099"/>
    <cellStyle name="Input 2 2 2 2 2 2 2 8" xfId="28100"/>
    <cellStyle name="Input 2 2 2 2 2 2 2 9" xfId="28101"/>
    <cellStyle name="Input 2 2 2 2 2 2 3" xfId="28102"/>
    <cellStyle name="Input 2 2 2 2 2 2 4" xfId="28103"/>
    <cellStyle name="Input 2 2 2 2 2 2 5" xfId="28104"/>
    <cellStyle name="Input 2 2 2 2 2 2 6" xfId="28105"/>
    <cellStyle name="Input 2 2 2 2 2 2 7" xfId="28106"/>
    <cellStyle name="Input 2 2 2 2 2 2 8" xfId="28107"/>
    <cellStyle name="Input 2 2 2 2 2 2 9" xfId="28108"/>
    <cellStyle name="Input 2 2 2 2 2 3" xfId="28109"/>
    <cellStyle name="Input 2 2 2 2 2 3 2" xfId="28110"/>
    <cellStyle name="Input 2 2 2 2 2 3 3" xfId="28111"/>
    <cellStyle name="Input 2 2 2 2 2 3 4" xfId="28112"/>
    <cellStyle name="Input 2 2 2 2 2 3 5" xfId="28113"/>
    <cellStyle name="Input 2 2 2 2 2 3 6" xfId="28114"/>
    <cellStyle name="Input 2 2 2 2 2 3 7" xfId="28115"/>
    <cellStyle name="Input 2 2 2 2 2 3 8" xfId="28116"/>
    <cellStyle name="Input 2 2 2 2 2 3 9" xfId="28117"/>
    <cellStyle name="Input 2 2 2 2 2 4" xfId="28118"/>
    <cellStyle name="Input 2 2 2 2 2 4 2" xfId="28119"/>
    <cellStyle name="Input 2 2 2 2 2 4 3" xfId="28120"/>
    <cellStyle name="Input 2 2 2 2 2 4 4" xfId="28121"/>
    <cellStyle name="Input 2 2 2 2 2 4 5" xfId="28122"/>
    <cellStyle name="Input 2 2 2 2 2 4 6" xfId="28123"/>
    <cellStyle name="Input 2 2 2 2 2 4 7" xfId="28124"/>
    <cellStyle name="Input 2 2 2 2 2 4 8" xfId="28125"/>
    <cellStyle name="Input 2 2 2 2 2 4 9" xfId="28126"/>
    <cellStyle name="Input 2 2 2 2 2 5" xfId="28127"/>
    <cellStyle name="Input 2 2 2 2 2 5 2" xfId="28128"/>
    <cellStyle name="Input 2 2 2 2 2 5 3" xfId="28129"/>
    <cellStyle name="Input 2 2 2 2 2 5 4" xfId="28130"/>
    <cellStyle name="Input 2 2 2 2 2 5 5" xfId="28131"/>
    <cellStyle name="Input 2 2 2 2 2 5 6" xfId="28132"/>
    <cellStyle name="Input 2 2 2 2 2 5 7" xfId="28133"/>
    <cellStyle name="Input 2 2 2 2 2 5 8" xfId="28134"/>
    <cellStyle name="Input 2 2 2 2 2 6" xfId="28135"/>
    <cellStyle name="Input 2 2 2 2 2 6 2" xfId="28136"/>
    <cellStyle name="Input 2 2 2 2 2 6 3" xfId="28137"/>
    <cellStyle name="Input 2 2 2 2 2 6 4" xfId="28138"/>
    <cellStyle name="Input 2 2 2 2 2 6 5" xfId="28139"/>
    <cellStyle name="Input 2 2 2 2 2 6 6" xfId="28140"/>
    <cellStyle name="Input 2 2 2 2 2 6 7" xfId="28141"/>
    <cellStyle name="Input 2 2 2 2 2 6 8" xfId="28142"/>
    <cellStyle name="Input 2 2 2 2 2 7" xfId="28143"/>
    <cellStyle name="Input 2 2 2 2 2 7 2" xfId="28144"/>
    <cellStyle name="Input 2 2 2 2 2 7 3" xfId="28145"/>
    <cellStyle name="Input 2 2 2 2 2 7 4" xfId="28146"/>
    <cellStyle name="Input 2 2 2 2 2 7 5" xfId="28147"/>
    <cellStyle name="Input 2 2 2 2 2 7 6" xfId="28148"/>
    <cellStyle name="Input 2 2 2 2 2 7 7" xfId="28149"/>
    <cellStyle name="Input 2 2 2 2 2 7 8" xfId="28150"/>
    <cellStyle name="Input 2 2 2 2 2 8" xfId="28151"/>
    <cellStyle name="Input 2 2 2 2 2 9" xfId="28152"/>
    <cellStyle name="Input 2 2 2 2 20" xfId="28153"/>
    <cellStyle name="Input 2 2 2 2 21" xfId="28154"/>
    <cellStyle name="Input 2 2 2 2 22" xfId="28155"/>
    <cellStyle name="Input 2 2 2 2 23" xfId="28156"/>
    <cellStyle name="Input 2 2 2 2 24" xfId="28157"/>
    <cellStyle name="Input 2 2 2 2 25" xfId="28158"/>
    <cellStyle name="Input 2 2 2 2 26" xfId="28159"/>
    <cellStyle name="Input 2 2 2 2 27" xfId="28160"/>
    <cellStyle name="Input 2 2 2 2 3" xfId="28161"/>
    <cellStyle name="Input 2 2 2 2 3 10" xfId="28162"/>
    <cellStyle name="Input 2 2 2 2 3 11" xfId="28163"/>
    <cellStyle name="Input 2 2 2 2 3 12" xfId="28164"/>
    <cellStyle name="Input 2 2 2 2 3 13" xfId="28165"/>
    <cellStyle name="Input 2 2 2 2 3 14" xfId="28166"/>
    <cellStyle name="Input 2 2 2 2 3 15" xfId="28167"/>
    <cellStyle name="Input 2 2 2 2 3 2" xfId="28168"/>
    <cellStyle name="Input 2 2 2 2 3 2 10" xfId="28169"/>
    <cellStyle name="Input 2 2 2 2 3 2 2" xfId="28170"/>
    <cellStyle name="Input 2 2 2 2 3 2 2 2" xfId="28171"/>
    <cellStyle name="Input 2 2 2 2 3 2 2 3" xfId="28172"/>
    <cellStyle name="Input 2 2 2 2 3 2 2 4" xfId="28173"/>
    <cellStyle name="Input 2 2 2 2 3 2 2 5" xfId="28174"/>
    <cellStyle name="Input 2 2 2 2 3 2 2 6" xfId="28175"/>
    <cellStyle name="Input 2 2 2 2 3 2 2 7" xfId="28176"/>
    <cellStyle name="Input 2 2 2 2 3 2 2 8" xfId="28177"/>
    <cellStyle name="Input 2 2 2 2 3 2 2 9" xfId="28178"/>
    <cellStyle name="Input 2 2 2 2 3 2 3" xfId="28179"/>
    <cellStyle name="Input 2 2 2 2 3 2 4" xfId="28180"/>
    <cellStyle name="Input 2 2 2 2 3 2 5" xfId="28181"/>
    <cellStyle name="Input 2 2 2 2 3 2 6" xfId="28182"/>
    <cellStyle name="Input 2 2 2 2 3 2 7" xfId="28183"/>
    <cellStyle name="Input 2 2 2 2 3 2 8" xfId="28184"/>
    <cellStyle name="Input 2 2 2 2 3 2 9" xfId="28185"/>
    <cellStyle name="Input 2 2 2 2 3 3" xfId="28186"/>
    <cellStyle name="Input 2 2 2 2 3 3 2" xfId="28187"/>
    <cellStyle name="Input 2 2 2 2 3 3 3" xfId="28188"/>
    <cellStyle name="Input 2 2 2 2 3 3 4" xfId="28189"/>
    <cellStyle name="Input 2 2 2 2 3 3 5" xfId="28190"/>
    <cellStyle name="Input 2 2 2 2 3 3 6" xfId="28191"/>
    <cellStyle name="Input 2 2 2 2 3 3 7" xfId="28192"/>
    <cellStyle name="Input 2 2 2 2 3 3 8" xfId="28193"/>
    <cellStyle name="Input 2 2 2 2 3 4" xfId="28194"/>
    <cellStyle name="Input 2 2 2 2 3 4 2" xfId="28195"/>
    <cellStyle name="Input 2 2 2 2 3 4 3" xfId="28196"/>
    <cellStyle name="Input 2 2 2 2 3 4 4" xfId="28197"/>
    <cellStyle name="Input 2 2 2 2 3 4 5" xfId="28198"/>
    <cellStyle name="Input 2 2 2 2 3 4 6" xfId="28199"/>
    <cellStyle name="Input 2 2 2 2 3 4 7" xfId="28200"/>
    <cellStyle name="Input 2 2 2 2 3 4 8" xfId="28201"/>
    <cellStyle name="Input 2 2 2 2 3 4 9" xfId="28202"/>
    <cellStyle name="Input 2 2 2 2 3 5" xfId="28203"/>
    <cellStyle name="Input 2 2 2 2 3 5 2" xfId="28204"/>
    <cellStyle name="Input 2 2 2 2 3 5 3" xfId="28205"/>
    <cellStyle name="Input 2 2 2 2 3 5 4" xfId="28206"/>
    <cellStyle name="Input 2 2 2 2 3 5 5" xfId="28207"/>
    <cellStyle name="Input 2 2 2 2 3 5 6" xfId="28208"/>
    <cellStyle name="Input 2 2 2 2 3 5 7" xfId="28209"/>
    <cellStyle name="Input 2 2 2 2 3 5 8" xfId="28210"/>
    <cellStyle name="Input 2 2 2 2 3 6" xfId="28211"/>
    <cellStyle name="Input 2 2 2 2 3 6 2" xfId="28212"/>
    <cellStyle name="Input 2 2 2 2 3 6 3" xfId="28213"/>
    <cellStyle name="Input 2 2 2 2 3 6 4" xfId="28214"/>
    <cellStyle name="Input 2 2 2 2 3 6 5" xfId="28215"/>
    <cellStyle name="Input 2 2 2 2 3 6 6" xfId="28216"/>
    <cellStyle name="Input 2 2 2 2 3 6 7" xfId="28217"/>
    <cellStyle name="Input 2 2 2 2 3 6 8" xfId="28218"/>
    <cellStyle name="Input 2 2 2 2 3 7" xfId="28219"/>
    <cellStyle name="Input 2 2 2 2 3 7 2" xfId="28220"/>
    <cellStyle name="Input 2 2 2 2 3 7 3" xfId="28221"/>
    <cellStyle name="Input 2 2 2 2 3 7 4" xfId="28222"/>
    <cellStyle name="Input 2 2 2 2 3 7 5" xfId="28223"/>
    <cellStyle name="Input 2 2 2 2 3 7 6" xfId="28224"/>
    <cellStyle name="Input 2 2 2 2 3 7 7" xfId="28225"/>
    <cellStyle name="Input 2 2 2 2 3 7 8" xfId="28226"/>
    <cellStyle name="Input 2 2 2 2 3 8" xfId="28227"/>
    <cellStyle name="Input 2 2 2 2 3 9" xfId="28228"/>
    <cellStyle name="Input 2 2 2 2 4" xfId="28229"/>
    <cellStyle name="Input 2 2 2 2 4 10" xfId="28230"/>
    <cellStyle name="Input 2 2 2 2 4 11" xfId="28231"/>
    <cellStyle name="Input 2 2 2 2 4 12" xfId="28232"/>
    <cellStyle name="Input 2 2 2 2 4 13" xfId="28233"/>
    <cellStyle name="Input 2 2 2 2 4 2" xfId="28234"/>
    <cellStyle name="Input 2 2 2 2 4 2 10" xfId="28235"/>
    <cellStyle name="Input 2 2 2 2 4 2 2" xfId="28236"/>
    <cellStyle name="Input 2 2 2 2 4 2 2 2" xfId="28237"/>
    <cellStyle name="Input 2 2 2 2 4 2 2 3" xfId="28238"/>
    <cellStyle name="Input 2 2 2 2 4 2 2 4" xfId="28239"/>
    <cellStyle name="Input 2 2 2 2 4 2 2 5" xfId="28240"/>
    <cellStyle name="Input 2 2 2 2 4 2 2 6" xfId="28241"/>
    <cellStyle name="Input 2 2 2 2 4 2 2 7" xfId="28242"/>
    <cellStyle name="Input 2 2 2 2 4 2 2 8" xfId="28243"/>
    <cellStyle name="Input 2 2 2 2 4 2 2 9" xfId="28244"/>
    <cellStyle name="Input 2 2 2 2 4 2 3" xfId="28245"/>
    <cellStyle name="Input 2 2 2 2 4 2 4" xfId="28246"/>
    <cellStyle name="Input 2 2 2 2 4 2 5" xfId="28247"/>
    <cellStyle name="Input 2 2 2 2 4 2 6" xfId="28248"/>
    <cellStyle name="Input 2 2 2 2 4 2 7" xfId="28249"/>
    <cellStyle name="Input 2 2 2 2 4 2 8" xfId="28250"/>
    <cellStyle name="Input 2 2 2 2 4 2 9" xfId="28251"/>
    <cellStyle name="Input 2 2 2 2 4 3" xfId="28252"/>
    <cellStyle name="Input 2 2 2 2 4 3 2" xfId="28253"/>
    <cellStyle name="Input 2 2 2 2 4 3 3" xfId="28254"/>
    <cellStyle name="Input 2 2 2 2 4 3 4" xfId="28255"/>
    <cellStyle name="Input 2 2 2 2 4 3 5" xfId="28256"/>
    <cellStyle name="Input 2 2 2 2 4 3 6" xfId="28257"/>
    <cellStyle name="Input 2 2 2 2 4 3 7" xfId="28258"/>
    <cellStyle name="Input 2 2 2 2 4 3 8" xfId="28259"/>
    <cellStyle name="Input 2 2 2 2 4 4" xfId="28260"/>
    <cellStyle name="Input 2 2 2 2 4 4 2" xfId="28261"/>
    <cellStyle name="Input 2 2 2 2 4 4 3" xfId="28262"/>
    <cellStyle name="Input 2 2 2 2 4 4 4" xfId="28263"/>
    <cellStyle name="Input 2 2 2 2 4 4 5" xfId="28264"/>
    <cellStyle name="Input 2 2 2 2 4 4 6" xfId="28265"/>
    <cellStyle name="Input 2 2 2 2 4 4 7" xfId="28266"/>
    <cellStyle name="Input 2 2 2 2 4 4 8" xfId="28267"/>
    <cellStyle name="Input 2 2 2 2 4 4 9" xfId="28268"/>
    <cellStyle name="Input 2 2 2 2 4 5" xfId="28269"/>
    <cellStyle name="Input 2 2 2 2 4 6" xfId="28270"/>
    <cellStyle name="Input 2 2 2 2 4 7" xfId="28271"/>
    <cellStyle name="Input 2 2 2 2 4 8" xfId="28272"/>
    <cellStyle name="Input 2 2 2 2 4 9" xfId="28273"/>
    <cellStyle name="Input 2 2 2 2 5" xfId="28274"/>
    <cellStyle name="Input 2 2 2 2 5 10" xfId="28275"/>
    <cellStyle name="Input 2 2 2 2 5 11" xfId="28276"/>
    <cellStyle name="Input 2 2 2 2 5 12" xfId="28277"/>
    <cellStyle name="Input 2 2 2 2 5 13" xfId="28278"/>
    <cellStyle name="Input 2 2 2 2 5 2" xfId="28279"/>
    <cellStyle name="Input 2 2 2 2 5 2 10" xfId="28280"/>
    <cellStyle name="Input 2 2 2 2 5 2 2" xfId="28281"/>
    <cellStyle name="Input 2 2 2 2 5 2 2 2" xfId="28282"/>
    <cellStyle name="Input 2 2 2 2 5 2 2 3" xfId="28283"/>
    <cellStyle name="Input 2 2 2 2 5 2 2 4" xfId="28284"/>
    <cellStyle name="Input 2 2 2 2 5 2 2 5" xfId="28285"/>
    <cellStyle name="Input 2 2 2 2 5 2 2 6" xfId="28286"/>
    <cellStyle name="Input 2 2 2 2 5 2 2 7" xfId="28287"/>
    <cellStyle name="Input 2 2 2 2 5 2 2 8" xfId="28288"/>
    <cellStyle name="Input 2 2 2 2 5 2 2 9" xfId="28289"/>
    <cellStyle name="Input 2 2 2 2 5 2 3" xfId="28290"/>
    <cellStyle name="Input 2 2 2 2 5 2 4" xfId="28291"/>
    <cellStyle name="Input 2 2 2 2 5 2 5" xfId="28292"/>
    <cellStyle name="Input 2 2 2 2 5 2 6" xfId="28293"/>
    <cellStyle name="Input 2 2 2 2 5 2 7" xfId="28294"/>
    <cellStyle name="Input 2 2 2 2 5 2 8" xfId="28295"/>
    <cellStyle name="Input 2 2 2 2 5 2 9" xfId="28296"/>
    <cellStyle name="Input 2 2 2 2 5 3" xfId="28297"/>
    <cellStyle name="Input 2 2 2 2 5 3 2" xfId="28298"/>
    <cellStyle name="Input 2 2 2 2 5 3 3" xfId="28299"/>
    <cellStyle name="Input 2 2 2 2 5 3 4" xfId="28300"/>
    <cellStyle name="Input 2 2 2 2 5 3 5" xfId="28301"/>
    <cellStyle name="Input 2 2 2 2 5 3 6" xfId="28302"/>
    <cellStyle name="Input 2 2 2 2 5 3 7" xfId="28303"/>
    <cellStyle name="Input 2 2 2 2 5 3 8" xfId="28304"/>
    <cellStyle name="Input 2 2 2 2 5 4" xfId="28305"/>
    <cellStyle name="Input 2 2 2 2 5 4 2" xfId="28306"/>
    <cellStyle name="Input 2 2 2 2 5 4 3" xfId="28307"/>
    <cellStyle name="Input 2 2 2 2 5 4 4" xfId="28308"/>
    <cellStyle name="Input 2 2 2 2 5 4 5" xfId="28309"/>
    <cellStyle name="Input 2 2 2 2 5 4 6" xfId="28310"/>
    <cellStyle name="Input 2 2 2 2 5 4 7" xfId="28311"/>
    <cellStyle name="Input 2 2 2 2 5 4 8" xfId="28312"/>
    <cellStyle name="Input 2 2 2 2 5 4 9" xfId="28313"/>
    <cellStyle name="Input 2 2 2 2 5 5" xfId="28314"/>
    <cellStyle name="Input 2 2 2 2 5 6" xfId="28315"/>
    <cellStyle name="Input 2 2 2 2 5 7" xfId="28316"/>
    <cellStyle name="Input 2 2 2 2 5 8" xfId="28317"/>
    <cellStyle name="Input 2 2 2 2 5 9" xfId="28318"/>
    <cellStyle name="Input 2 2 2 2 6" xfId="28319"/>
    <cellStyle name="Input 2 2 2 2 6 10" xfId="28320"/>
    <cellStyle name="Input 2 2 2 2 6 2" xfId="28321"/>
    <cellStyle name="Input 2 2 2 2 6 2 2" xfId="28322"/>
    <cellStyle name="Input 2 2 2 2 6 2 3" xfId="28323"/>
    <cellStyle name="Input 2 2 2 2 6 2 4" xfId="28324"/>
    <cellStyle name="Input 2 2 2 2 6 2 5" xfId="28325"/>
    <cellStyle name="Input 2 2 2 2 6 2 6" xfId="28326"/>
    <cellStyle name="Input 2 2 2 2 6 2 7" xfId="28327"/>
    <cellStyle name="Input 2 2 2 2 6 2 8" xfId="28328"/>
    <cellStyle name="Input 2 2 2 2 6 2 9" xfId="28329"/>
    <cellStyle name="Input 2 2 2 2 6 3" xfId="28330"/>
    <cellStyle name="Input 2 2 2 2 6 4" xfId="28331"/>
    <cellStyle name="Input 2 2 2 2 6 5" xfId="28332"/>
    <cellStyle name="Input 2 2 2 2 6 6" xfId="28333"/>
    <cellStyle name="Input 2 2 2 2 6 7" xfId="28334"/>
    <cellStyle name="Input 2 2 2 2 6 8" xfId="28335"/>
    <cellStyle name="Input 2 2 2 2 6 9" xfId="28336"/>
    <cellStyle name="Input 2 2 2 2 7" xfId="28337"/>
    <cellStyle name="Input 2 2 2 2 7 2" xfId="28338"/>
    <cellStyle name="Input 2 2 2 2 7 3" xfId="28339"/>
    <cellStyle name="Input 2 2 2 2 7 4" xfId="28340"/>
    <cellStyle name="Input 2 2 2 2 7 5" xfId="28341"/>
    <cellStyle name="Input 2 2 2 2 7 6" xfId="28342"/>
    <cellStyle name="Input 2 2 2 2 7 7" xfId="28343"/>
    <cellStyle name="Input 2 2 2 2 7 8" xfId="28344"/>
    <cellStyle name="Input 2 2 2 2 8" xfId="28345"/>
    <cellStyle name="Input 2 2 2 2 8 2" xfId="28346"/>
    <cellStyle name="Input 2 2 2 2 8 3" xfId="28347"/>
    <cellStyle name="Input 2 2 2 2 8 4" xfId="28348"/>
    <cellStyle name="Input 2 2 2 2 8 5" xfId="28349"/>
    <cellStyle name="Input 2 2 2 2 8 6" xfId="28350"/>
    <cellStyle name="Input 2 2 2 2 8 7" xfId="28351"/>
    <cellStyle name="Input 2 2 2 2 8 8" xfId="28352"/>
    <cellStyle name="Input 2 2 2 2 8 9" xfId="28353"/>
    <cellStyle name="Input 2 2 2 2 9" xfId="28354"/>
    <cellStyle name="Input 2 2 2 2 9 2" xfId="28355"/>
    <cellStyle name="Input 2 2 2 2 9 3" xfId="28356"/>
    <cellStyle name="Input 2 2 2 2 9 4" xfId="28357"/>
    <cellStyle name="Input 2 2 2 2 9 5" xfId="28358"/>
    <cellStyle name="Input 2 2 2 2 9 6" xfId="28359"/>
    <cellStyle name="Input 2 2 2 2 9 7" xfId="28360"/>
    <cellStyle name="Input 2 2 2 2 9 8" xfId="28361"/>
    <cellStyle name="Input 2 2 2 20" xfId="28362"/>
    <cellStyle name="Input 2 2 2 21" xfId="28363"/>
    <cellStyle name="Input 2 2 2 22" xfId="28364"/>
    <cellStyle name="Input 2 2 2 23" xfId="28365"/>
    <cellStyle name="Input 2 2 2 24" xfId="28366"/>
    <cellStyle name="Input 2 2 2 25" xfId="28367"/>
    <cellStyle name="Input 2 2 2 26" xfId="28368"/>
    <cellStyle name="Input 2 2 2 3" xfId="9778"/>
    <cellStyle name="Input 2 2 2 3 10" xfId="28369"/>
    <cellStyle name="Input 2 2 2 3 11" xfId="28370"/>
    <cellStyle name="Input 2 2 2 3 12" xfId="28371"/>
    <cellStyle name="Input 2 2 2 3 13" xfId="28372"/>
    <cellStyle name="Input 2 2 2 3 14" xfId="28373"/>
    <cellStyle name="Input 2 2 2 3 15" xfId="28374"/>
    <cellStyle name="Input 2 2 2 3 16" xfId="28375"/>
    <cellStyle name="Input 2 2 2 3 17" xfId="28376"/>
    <cellStyle name="Input 2 2 2 3 18" xfId="28377"/>
    <cellStyle name="Input 2 2 2 3 19" xfId="28378"/>
    <cellStyle name="Input 2 2 2 3 2" xfId="28379"/>
    <cellStyle name="Input 2 2 2 3 2 10" xfId="28380"/>
    <cellStyle name="Input 2 2 2 3 2 11" xfId="28381"/>
    <cellStyle name="Input 2 2 2 3 2 12" xfId="28382"/>
    <cellStyle name="Input 2 2 2 3 2 13" xfId="28383"/>
    <cellStyle name="Input 2 2 2 3 2 2" xfId="28384"/>
    <cellStyle name="Input 2 2 2 3 2 2 10" xfId="28385"/>
    <cellStyle name="Input 2 2 2 3 2 2 2" xfId="28386"/>
    <cellStyle name="Input 2 2 2 3 2 2 2 2" xfId="28387"/>
    <cellStyle name="Input 2 2 2 3 2 2 2 3" xfId="28388"/>
    <cellStyle name="Input 2 2 2 3 2 2 2 4" xfId="28389"/>
    <cellStyle name="Input 2 2 2 3 2 2 2 5" xfId="28390"/>
    <cellStyle name="Input 2 2 2 3 2 2 2 6" xfId="28391"/>
    <cellStyle name="Input 2 2 2 3 2 2 2 7" xfId="28392"/>
    <cellStyle name="Input 2 2 2 3 2 2 2 8" xfId="28393"/>
    <cellStyle name="Input 2 2 2 3 2 2 2 9" xfId="28394"/>
    <cellStyle name="Input 2 2 2 3 2 2 3" xfId="28395"/>
    <cellStyle name="Input 2 2 2 3 2 2 4" xfId="28396"/>
    <cellStyle name="Input 2 2 2 3 2 2 5" xfId="28397"/>
    <cellStyle name="Input 2 2 2 3 2 2 6" xfId="28398"/>
    <cellStyle name="Input 2 2 2 3 2 2 7" xfId="28399"/>
    <cellStyle name="Input 2 2 2 3 2 2 8" xfId="28400"/>
    <cellStyle name="Input 2 2 2 3 2 2 9" xfId="28401"/>
    <cellStyle name="Input 2 2 2 3 2 3" xfId="28402"/>
    <cellStyle name="Input 2 2 2 3 2 3 2" xfId="28403"/>
    <cellStyle name="Input 2 2 2 3 2 3 3" xfId="28404"/>
    <cellStyle name="Input 2 2 2 3 2 3 4" xfId="28405"/>
    <cellStyle name="Input 2 2 2 3 2 3 5" xfId="28406"/>
    <cellStyle name="Input 2 2 2 3 2 3 6" xfId="28407"/>
    <cellStyle name="Input 2 2 2 3 2 3 7" xfId="28408"/>
    <cellStyle name="Input 2 2 2 3 2 3 8" xfId="28409"/>
    <cellStyle name="Input 2 2 2 3 2 4" xfId="28410"/>
    <cellStyle name="Input 2 2 2 3 2 4 2" xfId="28411"/>
    <cellStyle name="Input 2 2 2 3 2 4 3" xfId="28412"/>
    <cellStyle name="Input 2 2 2 3 2 4 4" xfId="28413"/>
    <cellStyle name="Input 2 2 2 3 2 4 5" xfId="28414"/>
    <cellStyle name="Input 2 2 2 3 2 4 6" xfId="28415"/>
    <cellStyle name="Input 2 2 2 3 2 4 7" xfId="28416"/>
    <cellStyle name="Input 2 2 2 3 2 4 8" xfId="28417"/>
    <cellStyle name="Input 2 2 2 3 2 4 9" xfId="28418"/>
    <cellStyle name="Input 2 2 2 3 2 5" xfId="28419"/>
    <cellStyle name="Input 2 2 2 3 2 6" xfId="28420"/>
    <cellStyle name="Input 2 2 2 3 2 7" xfId="28421"/>
    <cellStyle name="Input 2 2 2 3 2 8" xfId="28422"/>
    <cellStyle name="Input 2 2 2 3 2 9" xfId="28423"/>
    <cellStyle name="Input 2 2 2 3 20" xfId="28424"/>
    <cellStyle name="Input 2 2 2 3 21" xfId="28425"/>
    <cellStyle name="Input 2 2 2 3 22" xfId="28426"/>
    <cellStyle name="Input 2 2 2 3 23" xfId="28427"/>
    <cellStyle name="Input 2 2 2 3 24" xfId="28428"/>
    <cellStyle name="Input 2 2 2 3 3" xfId="28429"/>
    <cellStyle name="Input 2 2 2 3 3 10" xfId="28430"/>
    <cellStyle name="Input 2 2 2 3 3 11" xfId="28431"/>
    <cellStyle name="Input 2 2 2 3 3 12" xfId="28432"/>
    <cellStyle name="Input 2 2 2 3 3 13" xfId="28433"/>
    <cellStyle name="Input 2 2 2 3 3 2" xfId="28434"/>
    <cellStyle name="Input 2 2 2 3 3 2 10" xfId="28435"/>
    <cellStyle name="Input 2 2 2 3 3 2 2" xfId="28436"/>
    <cellStyle name="Input 2 2 2 3 3 2 2 2" xfId="28437"/>
    <cellStyle name="Input 2 2 2 3 3 2 2 3" xfId="28438"/>
    <cellStyle name="Input 2 2 2 3 3 2 2 4" xfId="28439"/>
    <cellStyle name="Input 2 2 2 3 3 2 2 5" xfId="28440"/>
    <cellStyle name="Input 2 2 2 3 3 2 2 6" xfId="28441"/>
    <cellStyle name="Input 2 2 2 3 3 2 2 7" xfId="28442"/>
    <cellStyle name="Input 2 2 2 3 3 2 2 8" xfId="28443"/>
    <cellStyle name="Input 2 2 2 3 3 2 2 9" xfId="28444"/>
    <cellStyle name="Input 2 2 2 3 3 2 3" xfId="28445"/>
    <cellStyle name="Input 2 2 2 3 3 2 4" xfId="28446"/>
    <cellStyle name="Input 2 2 2 3 3 2 5" xfId="28447"/>
    <cellStyle name="Input 2 2 2 3 3 2 6" xfId="28448"/>
    <cellStyle name="Input 2 2 2 3 3 2 7" xfId="28449"/>
    <cellStyle name="Input 2 2 2 3 3 2 8" xfId="28450"/>
    <cellStyle name="Input 2 2 2 3 3 2 9" xfId="28451"/>
    <cellStyle name="Input 2 2 2 3 3 3" xfId="28452"/>
    <cellStyle name="Input 2 2 2 3 3 3 2" xfId="28453"/>
    <cellStyle name="Input 2 2 2 3 3 3 3" xfId="28454"/>
    <cellStyle name="Input 2 2 2 3 3 3 4" xfId="28455"/>
    <cellStyle name="Input 2 2 2 3 3 3 5" xfId="28456"/>
    <cellStyle name="Input 2 2 2 3 3 3 6" xfId="28457"/>
    <cellStyle name="Input 2 2 2 3 3 3 7" xfId="28458"/>
    <cellStyle name="Input 2 2 2 3 3 3 8" xfId="28459"/>
    <cellStyle name="Input 2 2 2 3 3 4" xfId="28460"/>
    <cellStyle name="Input 2 2 2 3 3 4 2" xfId="28461"/>
    <cellStyle name="Input 2 2 2 3 3 4 3" xfId="28462"/>
    <cellStyle name="Input 2 2 2 3 3 4 4" xfId="28463"/>
    <cellStyle name="Input 2 2 2 3 3 4 5" xfId="28464"/>
    <cellStyle name="Input 2 2 2 3 3 4 6" xfId="28465"/>
    <cellStyle name="Input 2 2 2 3 3 4 7" xfId="28466"/>
    <cellStyle name="Input 2 2 2 3 3 4 8" xfId="28467"/>
    <cellStyle name="Input 2 2 2 3 3 4 9" xfId="28468"/>
    <cellStyle name="Input 2 2 2 3 3 5" xfId="28469"/>
    <cellStyle name="Input 2 2 2 3 3 6" xfId="28470"/>
    <cellStyle name="Input 2 2 2 3 3 7" xfId="28471"/>
    <cellStyle name="Input 2 2 2 3 3 8" xfId="28472"/>
    <cellStyle name="Input 2 2 2 3 3 9" xfId="28473"/>
    <cellStyle name="Input 2 2 2 3 4" xfId="28474"/>
    <cellStyle name="Input 2 2 2 3 4 10" xfId="28475"/>
    <cellStyle name="Input 2 2 2 3 4 11" xfId="28476"/>
    <cellStyle name="Input 2 2 2 3 4 12" xfId="28477"/>
    <cellStyle name="Input 2 2 2 3 4 13" xfId="28478"/>
    <cellStyle name="Input 2 2 2 3 4 2" xfId="28479"/>
    <cellStyle name="Input 2 2 2 3 4 2 10" xfId="28480"/>
    <cellStyle name="Input 2 2 2 3 4 2 2" xfId="28481"/>
    <cellStyle name="Input 2 2 2 3 4 2 2 2" xfId="28482"/>
    <cellStyle name="Input 2 2 2 3 4 2 2 3" xfId="28483"/>
    <cellStyle name="Input 2 2 2 3 4 2 2 4" xfId="28484"/>
    <cellStyle name="Input 2 2 2 3 4 2 2 5" xfId="28485"/>
    <cellStyle name="Input 2 2 2 3 4 2 2 6" xfId="28486"/>
    <cellStyle name="Input 2 2 2 3 4 2 2 7" xfId="28487"/>
    <cellStyle name="Input 2 2 2 3 4 2 2 8" xfId="28488"/>
    <cellStyle name="Input 2 2 2 3 4 2 2 9" xfId="28489"/>
    <cellStyle name="Input 2 2 2 3 4 2 3" xfId="28490"/>
    <cellStyle name="Input 2 2 2 3 4 2 4" xfId="28491"/>
    <cellStyle name="Input 2 2 2 3 4 2 5" xfId="28492"/>
    <cellStyle name="Input 2 2 2 3 4 2 6" xfId="28493"/>
    <cellStyle name="Input 2 2 2 3 4 2 7" xfId="28494"/>
    <cellStyle name="Input 2 2 2 3 4 2 8" xfId="28495"/>
    <cellStyle name="Input 2 2 2 3 4 2 9" xfId="28496"/>
    <cellStyle name="Input 2 2 2 3 4 3" xfId="28497"/>
    <cellStyle name="Input 2 2 2 3 4 3 2" xfId="28498"/>
    <cellStyle name="Input 2 2 2 3 4 3 3" xfId="28499"/>
    <cellStyle name="Input 2 2 2 3 4 3 4" xfId="28500"/>
    <cellStyle name="Input 2 2 2 3 4 3 5" xfId="28501"/>
    <cellStyle name="Input 2 2 2 3 4 3 6" xfId="28502"/>
    <cellStyle name="Input 2 2 2 3 4 3 7" xfId="28503"/>
    <cellStyle name="Input 2 2 2 3 4 3 8" xfId="28504"/>
    <cellStyle name="Input 2 2 2 3 4 4" xfId="28505"/>
    <cellStyle name="Input 2 2 2 3 4 4 2" xfId="28506"/>
    <cellStyle name="Input 2 2 2 3 4 4 3" xfId="28507"/>
    <cellStyle name="Input 2 2 2 3 4 4 4" xfId="28508"/>
    <cellStyle name="Input 2 2 2 3 4 4 5" xfId="28509"/>
    <cellStyle name="Input 2 2 2 3 4 4 6" xfId="28510"/>
    <cellStyle name="Input 2 2 2 3 4 4 7" xfId="28511"/>
    <cellStyle name="Input 2 2 2 3 4 4 8" xfId="28512"/>
    <cellStyle name="Input 2 2 2 3 4 4 9" xfId="28513"/>
    <cellStyle name="Input 2 2 2 3 4 5" xfId="28514"/>
    <cellStyle name="Input 2 2 2 3 4 6" xfId="28515"/>
    <cellStyle name="Input 2 2 2 3 4 7" xfId="28516"/>
    <cellStyle name="Input 2 2 2 3 4 8" xfId="28517"/>
    <cellStyle name="Input 2 2 2 3 4 9" xfId="28518"/>
    <cellStyle name="Input 2 2 2 3 5" xfId="28519"/>
    <cellStyle name="Input 2 2 2 3 5 10" xfId="28520"/>
    <cellStyle name="Input 2 2 2 3 5 2" xfId="28521"/>
    <cellStyle name="Input 2 2 2 3 5 2 2" xfId="28522"/>
    <cellStyle name="Input 2 2 2 3 5 2 3" xfId="28523"/>
    <cellStyle name="Input 2 2 2 3 5 2 4" xfId="28524"/>
    <cellStyle name="Input 2 2 2 3 5 2 5" xfId="28525"/>
    <cellStyle name="Input 2 2 2 3 5 2 6" xfId="28526"/>
    <cellStyle name="Input 2 2 2 3 5 2 7" xfId="28527"/>
    <cellStyle name="Input 2 2 2 3 5 2 8" xfId="28528"/>
    <cellStyle name="Input 2 2 2 3 5 2 9" xfId="28529"/>
    <cellStyle name="Input 2 2 2 3 5 3" xfId="28530"/>
    <cellStyle name="Input 2 2 2 3 5 4" xfId="28531"/>
    <cellStyle name="Input 2 2 2 3 5 5" xfId="28532"/>
    <cellStyle name="Input 2 2 2 3 5 6" xfId="28533"/>
    <cellStyle name="Input 2 2 2 3 5 7" xfId="28534"/>
    <cellStyle name="Input 2 2 2 3 5 8" xfId="28535"/>
    <cellStyle name="Input 2 2 2 3 5 9" xfId="28536"/>
    <cellStyle name="Input 2 2 2 3 6" xfId="28537"/>
    <cellStyle name="Input 2 2 2 3 6 2" xfId="28538"/>
    <cellStyle name="Input 2 2 2 3 6 3" xfId="28539"/>
    <cellStyle name="Input 2 2 2 3 6 4" xfId="28540"/>
    <cellStyle name="Input 2 2 2 3 6 5" xfId="28541"/>
    <cellStyle name="Input 2 2 2 3 6 6" xfId="28542"/>
    <cellStyle name="Input 2 2 2 3 6 7" xfId="28543"/>
    <cellStyle name="Input 2 2 2 3 6 8" xfId="28544"/>
    <cellStyle name="Input 2 2 2 3 7" xfId="28545"/>
    <cellStyle name="Input 2 2 2 3 7 2" xfId="28546"/>
    <cellStyle name="Input 2 2 2 3 7 3" xfId="28547"/>
    <cellStyle name="Input 2 2 2 3 7 4" xfId="28548"/>
    <cellStyle name="Input 2 2 2 3 7 5" xfId="28549"/>
    <cellStyle name="Input 2 2 2 3 7 6" xfId="28550"/>
    <cellStyle name="Input 2 2 2 3 7 7" xfId="28551"/>
    <cellStyle name="Input 2 2 2 3 7 8" xfId="28552"/>
    <cellStyle name="Input 2 2 2 3 7 9" xfId="28553"/>
    <cellStyle name="Input 2 2 2 3 8" xfId="28554"/>
    <cellStyle name="Input 2 2 2 3 9" xfId="28555"/>
    <cellStyle name="Input 2 2 2 4" xfId="9850"/>
    <cellStyle name="Input 2 2 2 4 10" xfId="28556"/>
    <cellStyle name="Input 2 2 2 4 11" xfId="28557"/>
    <cellStyle name="Input 2 2 2 4 12" xfId="28558"/>
    <cellStyle name="Input 2 2 2 4 13" xfId="28559"/>
    <cellStyle name="Input 2 2 2 4 14" xfId="28560"/>
    <cellStyle name="Input 2 2 2 4 15" xfId="28561"/>
    <cellStyle name="Input 2 2 2 4 16" xfId="28562"/>
    <cellStyle name="Input 2 2 2 4 17" xfId="28563"/>
    <cellStyle name="Input 2 2 2 4 18" xfId="28564"/>
    <cellStyle name="Input 2 2 2 4 2" xfId="28565"/>
    <cellStyle name="Input 2 2 2 4 2 10" xfId="28566"/>
    <cellStyle name="Input 2 2 2 4 2 2" xfId="28567"/>
    <cellStyle name="Input 2 2 2 4 2 2 2" xfId="28568"/>
    <cellStyle name="Input 2 2 2 4 2 2 3" xfId="28569"/>
    <cellStyle name="Input 2 2 2 4 2 2 4" xfId="28570"/>
    <cellStyle name="Input 2 2 2 4 2 2 5" xfId="28571"/>
    <cellStyle name="Input 2 2 2 4 2 2 6" xfId="28572"/>
    <cellStyle name="Input 2 2 2 4 2 2 7" xfId="28573"/>
    <cellStyle name="Input 2 2 2 4 2 2 8" xfId="28574"/>
    <cellStyle name="Input 2 2 2 4 2 2 9" xfId="28575"/>
    <cellStyle name="Input 2 2 2 4 2 3" xfId="28576"/>
    <cellStyle name="Input 2 2 2 4 2 4" xfId="28577"/>
    <cellStyle name="Input 2 2 2 4 2 5" xfId="28578"/>
    <cellStyle name="Input 2 2 2 4 2 6" xfId="28579"/>
    <cellStyle name="Input 2 2 2 4 2 7" xfId="28580"/>
    <cellStyle name="Input 2 2 2 4 2 8" xfId="28581"/>
    <cellStyle name="Input 2 2 2 4 2 9" xfId="28582"/>
    <cellStyle name="Input 2 2 2 4 3" xfId="28583"/>
    <cellStyle name="Input 2 2 2 4 3 2" xfId="28584"/>
    <cellStyle name="Input 2 2 2 4 3 3" xfId="28585"/>
    <cellStyle name="Input 2 2 2 4 3 4" xfId="28586"/>
    <cellStyle name="Input 2 2 2 4 3 5" xfId="28587"/>
    <cellStyle name="Input 2 2 2 4 3 6" xfId="28588"/>
    <cellStyle name="Input 2 2 2 4 3 7" xfId="28589"/>
    <cellStyle name="Input 2 2 2 4 3 8" xfId="28590"/>
    <cellStyle name="Input 2 2 2 4 4" xfId="28591"/>
    <cellStyle name="Input 2 2 2 4 4 2" xfId="28592"/>
    <cellStyle name="Input 2 2 2 4 4 3" xfId="28593"/>
    <cellStyle name="Input 2 2 2 4 4 4" xfId="28594"/>
    <cellStyle name="Input 2 2 2 4 4 5" xfId="28595"/>
    <cellStyle name="Input 2 2 2 4 4 6" xfId="28596"/>
    <cellStyle name="Input 2 2 2 4 4 7" xfId="28597"/>
    <cellStyle name="Input 2 2 2 4 4 8" xfId="28598"/>
    <cellStyle name="Input 2 2 2 4 4 9" xfId="28599"/>
    <cellStyle name="Input 2 2 2 4 5" xfId="28600"/>
    <cellStyle name="Input 2 2 2 4 6" xfId="28601"/>
    <cellStyle name="Input 2 2 2 4 7" xfId="28602"/>
    <cellStyle name="Input 2 2 2 4 8" xfId="28603"/>
    <cellStyle name="Input 2 2 2 4 9" xfId="28604"/>
    <cellStyle name="Input 2 2 2 5" xfId="28605"/>
    <cellStyle name="Input 2 2 2 5 10" xfId="28606"/>
    <cellStyle name="Input 2 2 2 5 11" xfId="28607"/>
    <cellStyle name="Input 2 2 2 5 12" xfId="28608"/>
    <cellStyle name="Input 2 2 2 5 13" xfId="28609"/>
    <cellStyle name="Input 2 2 2 5 14" xfId="28610"/>
    <cellStyle name="Input 2 2 2 5 15" xfId="28611"/>
    <cellStyle name="Input 2 2 2 5 16" xfId="28612"/>
    <cellStyle name="Input 2 2 2 5 17" xfId="28613"/>
    <cellStyle name="Input 2 2 2 5 18" xfId="28614"/>
    <cellStyle name="Input 2 2 2 5 2" xfId="28615"/>
    <cellStyle name="Input 2 2 2 5 3" xfId="28616"/>
    <cellStyle name="Input 2 2 2 5 4" xfId="28617"/>
    <cellStyle name="Input 2 2 2 5 5" xfId="28618"/>
    <cellStyle name="Input 2 2 2 5 6" xfId="28619"/>
    <cellStyle name="Input 2 2 2 5 7" xfId="28620"/>
    <cellStyle name="Input 2 2 2 5 8" xfId="28621"/>
    <cellStyle name="Input 2 2 2 5 9" xfId="28622"/>
    <cellStyle name="Input 2 2 2 6" xfId="28623"/>
    <cellStyle name="Input 2 2 2 6 10" xfId="28624"/>
    <cellStyle name="Input 2 2 2 6 11" xfId="28625"/>
    <cellStyle name="Input 2 2 2 6 12" xfId="28626"/>
    <cellStyle name="Input 2 2 2 6 13" xfId="28627"/>
    <cellStyle name="Input 2 2 2 6 14" xfId="28628"/>
    <cellStyle name="Input 2 2 2 6 15" xfId="28629"/>
    <cellStyle name="Input 2 2 2 6 16" xfId="28630"/>
    <cellStyle name="Input 2 2 2 6 17" xfId="28631"/>
    <cellStyle name="Input 2 2 2 6 18" xfId="28632"/>
    <cellStyle name="Input 2 2 2 6 2" xfId="28633"/>
    <cellStyle name="Input 2 2 2 6 3" xfId="28634"/>
    <cellStyle name="Input 2 2 2 6 4" xfId="28635"/>
    <cellStyle name="Input 2 2 2 6 5" xfId="28636"/>
    <cellStyle name="Input 2 2 2 6 6" xfId="28637"/>
    <cellStyle name="Input 2 2 2 6 7" xfId="28638"/>
    <cellStyle name="Input 2 2 2 6 8" xfId="28639"/>
    <cellStyle name="Input 2 2 2 6 9" xfId="28640"/>
    <cellStyle name="Input 2 2 2 7" xfId="28641"/>
    <cellStyle name="Input 2 2 2 7 2" xfId="28642"/>
    <cellStyle name="Input 2 2 2 7 3" xfId="28643"/>
    <cellStyle name="Input 2 2 2 7 4" xfId="28644"/>
    <cellStyle name="Input 2 2 2 7 5" xfId="28645"/>
    <cellStyle name="Input 2 2 2 7 6" xfId="28646"/>
    <cellStyle name="Input 2 2 2 7 7" xfId="28647"/>
    <cellStyle name="Input 2 2 2 7 8" xfId="28648"/>
    <cellStyle name="Input 2 2 2 7 9" xfId="28649"/>
    <cellStyle name="Input 2 2 2 8" xfId="28650"/>
    <cellStyle name="Input 2 2 2 8 2" xfId="28651"/>
    <cellStyle name="Input 2 2 2 8 3" xfId="28652"/>
    <cellStyle name="Input 2 2 2 8 4" xfId="28653"/>
    <cellStyle name="Input 2 2 2 8 5" xfId="28654"/>
    <cellStyle name="Input 2 2 2 8 6" xfId="28655"/>
    <cellStyle name="Input 2 2 2 8 7" xfId="28656"/>
    <cellStyle name="Input 2 2 2 8 8" xfId="28657"/>
    <cellStyle name="Input 2 2 2 8 9" xfId="28658"/>
    <cellStyle name="Input 2 2 2 9" xfId="28659"/>
    <cellStyle name="Input 2 2 2 9 2" xfId="28660"/>
    <cellStyle name="Input 2 2 2 9 3" xfId="28661"/>
    <cellStyle name="Input 2 2 2 9 4" xfId="28662"/>
    <cellStyle name="Input 2 2 2 9 5" xfId="28663"/>
    <cellStyle name="Input 2 2 2 9 6" xfId="28664"/>
    <cellStyle name="Input 2 2 2 9 7" xfId="28665"/>
    <cellStyle name="Input 2 2 2 9 8" xfId="28666"/>
    <cellStyle name="Input 2 2 20" xfId="28667"/>
    <cellStyle name="Input 2 2 21" xfId="28668"/>
    <cellStyle name="Input 2 2 22" xfId="28669"/>
    <cellStyle name="Input 2 2 23" xfId="28670"/>
    <cellStyle name="Input 2 2 24" xfId="28671"/>
    <cellStyle name="Input 2 2 25" xfId="28672"/>
    <cellStyle name="Input 2 2 3" xfId="9753"/>
    <cellStyle name="Input 2 2 3 10" xfId="28673"/>
    <cellStyle name="Input 2 2 3 10 2" xfId="28674"/>
    <cellStyle name="Input 2 2 3 10 3" xfId="28675"/>
    <cellStyle name="Input 2 2 3 10 4" xfId="28676"/>
    <cellStyle name="Input 2 2 3 10 5" xfId="28677"/>
    <cellStyle name="Input 2 2 3 10 6" xfId="28678"/>
    <cellStyle name="Input 2 2 3 10 7" xfId="28679"/>
    <cellStyle name="Input 2 2 3 10 8" xfId="28680"/>
    <cellStyle name="Input 2 2 3 11" xfId="28681"/>
    <cellStyle name="Input 2 2 3 11 2" xfId="28682"/>
    <cellStyle name="Input 2 2 3 11 3" xfId="28683"/>
    <cellStyle name="Input 2 2 3 11 4" xfId="28684"/>
    <cellStyle name="Input 2 2 3 11 5" xfId="28685"/>
    <cellStyle name="Input 2 2 3 11 6" xfId="28686"/>
    <cellStyle name="Input 2 2 3 11 7" xfId="28687"/>
    <cellStyle name="Input 2 2 3 11 8" xfId="28688"/>
    <cellStyle name="Input 2 2 3 12" xfId="28689"/>
    <cellStyle name="Input 2 2 3 13" xfId="28690"/>
    <cellStyle name="Input 2 2 3 14" xfId="28691"/>
    <cellStyle name="Input 2 2 3 15" xfId="28692"/>
    <cellStyle name="Input 2 2 3 16" xfId="28693"/>
    <cellStyle name="Input 2 2 3 17" xfId="28694"/>
    <cellStyle name="Input 2 2 3 18" xfId="28695"/>
    <cellStyle name="Input 2 2 3 19" xfId="28696"/>
    <cellStyle name="Input 2 2 3 2" xfId="28697"/>
    <cellStyle name="Input 2 2 3 2 10" xfId="28698"/>
    <cellStyle name="Input 2 2 3 2 10 2" xfId="28699"/>
    <cellStyle name="Input 2 2 3 2 10 3" xfId="28700"/>
    <cellStyle name="Input 2 2 3 2 10 4" xfId="28701"/>
    <cellStyle name="Input 2 2 3 2 10 5" xfId="28702"/>
    <cellStyle name="Input 2 2 3 2 10 6" xfId="28703"/>
    <cellStyle name="Input 2 2 3 2 10 7" xfId="28704"/>
    <cellStyle name="Input 2 2 3 2 10 8" xfId="28705"/>
    <cellStyle name="Input 2 2 3 2 11" xfId="28706"/>
    <cellStyle name="Input 2 2 3 2 12" xfId="28707"/>
    <cellStyle name="Input 2 2 3 2 13" xfId="28708"/>
    <cellStyle name="Input 2 2 3 2 14" xfId="28709"/>
    <cellStyle name="Input 2 2 3 2 15" xfId="28710"/>
    <cellStyle name="Input 2 2 3 2 16" xfId="28711"/>
    <cellStyle name="Input 2 2 3 2 17" xfId="28712"/>
    <cellStyle name="Input 2 2 3 2 18" xfId="28713"/>
    <cellStyle name="Input 2 2 3 2 19" xfId="28714"/>
    <cellStyle name="Input 2 2 3 2 2" xfId="28715"/>
    <cellStyle name="Input 2 2 3 2 2 10" xfId="28716"/>
    <cellStyle name="Input 2 2 3 2 2 11" xfId="28717"/>
    <cellStyle name="Input 2 2 3 2 2 12" xfId="28718"/>
    <cellStyle name="Input 2 2 3 2 2 13" xfId="28719"/>
    <cellStyle name="Input 2 2 3 2 2 14" xfId="28720"/>
    <cellStyle name="Input 2 2 3 2 2 15" xfId="28721"/>
    <cellStyle name="Input 2 2 3 2 2 16" xfId="28722"/>
    <cellStyle name="Input 2 2 3 2 2 17" xfId="28723"/>
    <cellStyle name="Input 2 2 3 2 2 18" xfId="28724"/>
    <cellStyle name="Input 2 2 3 2 2 19" xfId="28725"/>
    <cellStyle name="Input 2 2 3 2 2 2" xfId="28726"/>
    <cellStyle name="Input 2 2 3 2 2 2 10" xfId="28727"/>
    <cellStyle name="Input 2 2 3 2 2 2 11" xfId="28728"/>
    <cellStyle name="Input 2 2 3 2 2 2 12" xfId="28729"/>
    <cellStyle name="Input 2 2 3 2 2 2 13" xfId="28730"/>
    <cellStyle name="Input 2 2 3 2 2 2 14" xfId="28731"/>
    <cellStyle name="Input 2 2 3 2 2 2 15" xfId="28732"/>
    <cellStyle name="Input 2 2 3 2 2 2 2" xfId="28733"/>
    <cellStyle name="Input 2 2 3 2 2 2 2 2" xfId="28734"/>
    <cellStyle name="Input 2 2 3 2 2 2 2 3" xfId="28735"/>
    <cellStyle name="Input 2 2 3 2 2 2 2 4" xfId="28736"/>
    <cellStyle name="Input 2 2 3 2 2 2 2 5" xfId="28737"/>
    <cellStyle name="Input 2 2 3 2 2 2 2 6" xfId="28738"/>
    <cellStyle name="Input 2 2 3 2 2 2 2 7" xfId="28739"/>
    <cellStyle name="Input 2 2 3 2 2 2 2 8" xfId="28740"/>
    <cellStyle name="Input 2 2 3 2 2 2 2 9" xfId="28741"/>
    <cellStyle name="Input 2 2 3 2 2 2 3" xfId="28742"/>
    <cellStyle name="Input 2 2 3 2 2 2 3 2" xfId="28743"/>
    <cellStyle name="Input 2 2 3 2 2 2 3 3" xfId="28744"/>
    <cellStyle name="Input 2 2 3 2 2 2 3 4" xfId="28745"/>
    <cellStyle name="Input 2 2 3 2 2 2 3 5" xfId="28746"/>
    <cellStyle name="Input 2 2 3 2 2 2 3 6" xfId="28747"/>
    <cellStyle name="Input 2 2 3 2 2 2 3 7" xfId="28748"/>
    <cellStyle name="Input 2 2 3 2 2 2 3 8" xfId="28749"/>
    <cellStyle name="Input 2 2 3 2 2 2 3 9" xfId="28750"/>
    <cellStyle name="Input 2 2 3 2 2 2 4" xfId="28751"/>
    <cellStyle name="Input 2 2 3 2 2 2 4 2" xfId="28752"/>
    <cellStyle name="Input 2 2 3 2 2 2 4 3" xfId="28753"/>
    <cellStyle name="Input 2 2 3 2 2 2 4 4" xfId="28754"/>
    <cellStyle name="Input 2 2 3 2 2 2 4 5" xfId="28755"/>
    <cellStyle name="Input 2 2 3 2 2 2 4 6" xfId="28756"/>
    <cellStyle name="Input 2 2 3 2 2 2 4 7" xfId="28757"/>
    <cellStyle name="Input 2 2 3 2 2 2 4 8" xfId="28758"/>
    <cellStyle name="Input 2 2 3 2 2 2 4 9" xfId="28759"/>
    <cellStyle name="Input 2 2 3 2 2 2 5" xfId="28760"/>
    <cellStyle name="Input 2 2 3 2 2 2 5 2" xfId="28761"/>
    <cellStyle name="Input 2 2 3 2 2 2 5 3" xfId="28762"/>
    <cellStyle name="Input 2 2 3 2 2 2 5 4" xfId="28763"/>
    <cellStyle name="Input 2 2 3 2 2 2 5 5" xfId="28764"/>
    <cellStyle name="Input 2 2 3 2 2 2 5 6" xfId="28765"/>
    <cellStyle name="Input 2 2 3 2 2 2 5 7" xfId="28766"/>
    <cellStyle name="Input 2 2 3 2 2 2 5 8" xfId="28767"/>
    <cellStyle name="Input 2 2 3 2 2 2 6" xfId="28768"/>
    <cellStyle name="Input 2 2 3 2 2 2 6 2" xfId="28769"/>
    <cellStyle name="Input 2 2 3 2 2 2 6 3" xfId="28770"/>
    <cellStyle name="Input 2 2 3 2 2 2 6 4" xfId="28771"/>
    <cellStyle name="Input 2 2 3 2 2 2 6 5" xfId="28772"/>
    <cellStyle name="Input 2 2 3 2 2 2 6 6" xfId="28773"/>
    <cellStyle name="Input 2 2 3 2 2 2 6 7" xfId="28774"/>
    <cellStyle name="Input 2 2 3 2 2 2 6 8" xfId="28775"/>
    <cellStyle name="Input 2 2 3 2 2 2 7" xfId="28776"/>
    <cellStyle name="Input 2 2 3 2 2 2 7 2" xfId="28777"/>
    <cellStyle name="Input 2 2 3 2 2 2 7 3" xfId="28778"/>
    <cellStyle name="Input 2 2 3 2 2 2 7 4" xfId="28779"/>
    <cellStyle name="Input 2 2 3 2 2 2 7 5" xfId="28780"/>
    <cellStyle name="Input 2 2 3 2 2 2 7 6" xfId="28781"/>
    <cellStyle name="Input 2 2 3 2 2 2 7 7" xfId="28782"/>
    <cellStyle name="Input 2 2 3 2 2 2 7 8" xfId="28783"/>
    <cellStyle name="Input 2 2 3 2 2 2 8" xfId="28784"/>
    <cellStyle name="Input 2 2 3 2 2 2 9" xfId="28785"/>
    <cellStyle name="Input 2 2 3 2 2 20" xfId="28786"/>
    <cellStyle name="Input 2 2 3 2 2 21" xfId="28787"/>
    <cellStyle name="Input 2 2 3 2 2 22" xfId="28788"/>
    <cellStyle name="Input 2 2 3 2 2 23" xfId="28789"/>
    <cellStyle name="Input 2 2 3 2 2 24" xfId="28790"/>
    <cellStyle name="Input 2 2 3 2 2 25" xfId="28791"/>
    <cellStyle name="Input 2 2 3 2 2 26" xfId="28792"/>
    <cellStyle name="Input 2 2 3 2 2 27" xfId="28793"/>
    <cellStyle name="Input 2 2 3 2 2 3" xfId="28794"/>
    <cellStyle name="Input 2 2 3 2 2 3 10" xfId="28795"/>
    <cellStyle name="Input 2 2 3 2 2 3 11" xfId="28796"/>
    <cellStyle name="Input 2 2 3 2 2 3 12" xfId="28797"/>
    <cellStyle name="Input 2 2 3 2 2 3 13" xfId="28798"/>
    <cellStyle name="Input 2 2 3 2 2 3 14" xfId="28799"/>
    <cellStyle name="Input 2 2 3 2 2 3 15" xfId="28800"/>
    <cellStyle name="Input 2 2 3 2 2 3 2" xfId="28801"/>
    <cellStyle name="Input 2 2 3 2 2 3 2 2" xfId="28802"/>
    <cellStyle name="Input 2 2 3 2 2 3 2 3" xfId="28803"/>
    <cellStyle name="Input 2 2 3 2 2 3 2 4" xfId="28804"/>
    <cellStyle name="Input 2 2 3 2 2 3 2 5" xfId="28805"/>
    <cellStyle name="Input 2 2 3 2 2 3 2 6" xfId="28806"/>
    <cellStyle name="Input 2 2 3 2 2 3 2 7" xfId="28807"/>
    <cellStyle name="Input 2 2 3 2 2 3 2 8" xfId="28808"/>
    <cellStyle name="Input 2 2 3 2 2 3 3" xfId="28809"/>
    <cellStyle name="Input 2 2 3 2 2 3 3 2" xfId="28810"/>
    <cellStyle name="Input 2 2 3 2 2 3 3 3" xfId="28811"/>
    <cellStyle name="Input 2 2 3 2 2 3 3 4" xfId="28812"/>
    <cellStyle name="Input 2 2 3 2 2 3 3 5" xfId="28813"/>
    <cellStyle name="Input 2 2 3 2 2 3 3 6" xfId="28814"/>
    <cellStyle name="Input 2 2 3 2 2 3 3 7" xfId="28815"/>
    <cellStyle name="Input 2 2 3 2 2 3 3 8" xfId="28816"/>
    <cellStyle name="Input 2 2 3 2 2 3 4" xfId="28817"/>
    <cellStyle name="Input 2 2 3 2 2 3 4 2" xfId="28818"/>
    <cellStyle name="Input 2 2 3 2 2 3 4 3" xfId="28819"/>
    <cellStyle name="Input 2 2 3 2 2 3 4 4" xfId="28820"/>
    <cellStyle name="Input 2 2 3 2 2 3 4 5" xfId="28821"/>
    <cellStyle name="Input 2 2 3 2 2 3 4 6" xfId="28822"/>
    <cellStyle name="Input 2 2 3 2 2 3 4 7" xfId="28823"/>
    <cellStyle name="Input 2 2 3 2 2 3 4 8" xfId="28824"/>
    <cellStyle name="Input 2 2 3 2 2 3 5" xfId="28825"/>
    <cellStyle name="Input 2 2 3 2 2 3 5 2" xfId="28826"/>
    <cellStyle name="Input 2 2 3 2 2 3 5 3" xfId="28827"/>
    <cellStyle name="Input 2 2 3 2 2 3 5 4" xfId="28828"/>
    <cellStyle name="Input 2 2 3 2 2 3 5 5" xfId="28829"/>
    <cellStyle name="Input 2 2 3 2 2 3 5 6" xfId="28830"/>
    <cellStyle name="Input 2 2 3 2 2 3 5 7" xfId="28831"/>
    <cellStyle name="Input 2 2 3 2 2 3 5 8" xfId="28832"/>
    <cellStyle name="Input 2 2 3 2 2 3 6" xfId="28833"/>
    <cellStyle name="Input 2 2 3 2 2 3 6 2" xfId="28834"/>
    <cellStyle name="Input 2 2 3 2 2 3 6 3" xfId="28835"/>
    <cellStyle name="Input 2 2 3 2 2 3 6 4" xfId="28836"/>
    <cellStyle name="Input 2 2 3 2 2 3 6 5" xfId="28837"/>
    <cellStyle name="Input 2 2 3 2 2 3 6 6" xfId="28838"/>
    <cellStyle name="Input 2 2 3 2 2 3 6 7" xfId="28839"/>
    <cellStyle name="Input 2 2 3 2 2 3 6 8" xfId="28840"/>
    <cellStyle name="Input 2 2 3 2 2 3 7" xfId="28841"/>
    <cellStyle name="Input 2 2 3 2 2 3 7 2" xfId="28842"/>
    <cellStyle name="Input 2 2 3 2 2 3 7 3" xfId="28843"/>
    <cellStyle name="Input 2 2 3 2 2 3 7 4" xfId="28844"/>
    <cellStyle name="Input 2 2 3 2 2 3 7 5" xfId="28845"/>
    <cellStyle name="Input 2 2 3 2 2 3 7 6" xfId="28846"/>
    <cellStyle name="Input 2 2 3 2 2 3 7 7" xfId="28847"/>
    <cellStyle name="Input 2 2 3 2 2 3 7 8" xfId="28848"/>
    <cellStyle name="Input 2 2 3 2 2 3 8" xfId="28849"/>
    <cellStyle name="Input 2 2 3 2 2 3 9" xfId="28850"/>
    <cellStyle name="Input 2 2 3 2 2 4" xfId="28851"/>
    <cellStyle name="Input 2 2 3 2 2 4 2" xfId="28852"/>
    <cellStyle name="Input 2 2 3 2 2 4 3" xfId="28853"/>
    <cellStyle name="Input 2 2 3 2 2 4 4" xfId="28854"/>
    <cellStyle name="Input 2 2 3 2 2 4 5" xfId="28855"/>
    <cellStyle name="Input 2 2 3 2 2 4 6" xfId="28856"/>
    <cellStyle name="Input 2 2 3 2 2 4 7" xfId="28857"/>
    <cellStyle name="Input 2 2 3 2 2 4 8" xfId="28858"/>
    <cellStyle name="Input 2 2 3 2 2 4 9" xfId="28859"/>
    <cellStyle name="Input 2 2 3 2 2 5" xfId="28860"/>
    <cellStyle name="Input 2 2 3 2 2 5 2" xfId="28861"/>
    <cellStyle name="Input 2 2 3 2 2 5 3" xfId="28862"/>
    <cellStyle name="Input 2 2 3 2 2 5 4" xfId="28863"/>
    <cellStyle name="Input 2 2 3 2 2 5 5" xfId="28864"/>
    <cellStyle name="Input 2 2 3 2 2 5 6" xfId="28865"/>
    <cellStyle name="Input 2 2 3 2 2 5 7" xfId="28866"/>
    <cellStyle name="Input 2 2 3 2 2 5 8" xfId="28867"/>
    <cellStyle name="Input 2 2 3 2 2 5 9" xfId="28868"/>
    <cellStyle name="Input 2 2 3 2 2 6" xfId="28869"/>
    <cellStyle name="Input 2 2 3 2 2 6 2" xfId="28870"/>
    <cellStyle name="Input 2 2 3 2 2 6 3" xfId="28871"/>
    <cellStyle name="Input 2 2 3 2 2 6 4" xfId="28872"/>
    <cellStyle name="Input 2 2 3 2 2 6 5" xfId="28873"/>
    <cellStyle name="Input 2 2 3 2 2 6 6" xfId="28874"/>
    <cellStyle name="Input 2 2 3 2 2 6 7" xfId="28875"/>
    <cellStyle name="Input 2 2 3 2 2 6 8" xfId="28876"/>
    <cellStyle name="Input 2 2 3 2 2 6 9" xfId="28877"/>
    <cellStyle name="Input 2 2 3 2 2 7" xfId="28878"/>
    <cellStyle name="Input 2 2 3 2 2 7 2" xfId="28879"/>
    <cellStyle name="Input 2 2 3 2 2 7 3" xfId="28880"/>
    <cellStyle name="Input 2 2 3 2 2 7 4" xfId="28881"/>
    <cellStyle name="Input 2 2 3 2 2 7 5" xfId="28882"/>
    <cellStyle name="Input 2 2 3 2 2 7 6" xfId="28883"/>
    <cellStyle name="Input 2 2 3 2 2 7 7" xfId="28884"/>
    <cellStyle name="Input 2 2 3 2 2 7 8" xfId="28885"/>
    <cellStyle name="Input 2 2 3 2 2 8" xfId="28886"/>
    <cellStyle name="Input 2 2 3 2 2 8 2" xfId="28887"/>
    <cellStyle name="Input 2 2 3 2 2 8 3" xfId="28888"/>
    <cellStyle name="Input 2 2 3 2 2 8 4" xfId="28889"/>
    <cellStyle name="Input 2 2 3 2 2 8 5" xfId="28890"/>
    <cellStyle name="Input 2 2 3 2 2 8 6" xfId="28891"/>
    <cellStyle name="Input 2 2 3 2 2 8 7" xfId="28892"/>
    <cellStyle name="Input 2 2 3 2 2 8 8" xfId="28893"/>
    <cellStyle name="Input 2 2 3 2 2 9" xfId="28894"/>
    <cellStyle name="Input 2 2 3 2 2 9 2" xfId="28895"/>
    <cellStyle name="Input 2 2 3 2 2 9 3" xfId="28896"/>
    <cellStyle name="Input 2 2 3 2 2 9 4" xfId="28897"/>
    <cellStyle name="Input 2 2 3 2 2 9 5" xfId="28898"/>
    <cellStyle name="Input 2 2 3 2 2 9 6" xfId="28899"/>
    <cellStyle name="Input 2 2 3 2 2 9 7" xfId="28900"/>
    <cellStyle name="Input 2 2 3 2 2 9 8" xfId="28901"/>
    <cellStyle name="Input 2 2 3 2 20" xfId="28902"/>
    <cellStyle name="Input 2 2 3 2 21" xfId="28903"/>
    <cellStyle name="Input 2 2 3 2 22" xfId="28904"/>
    <cellStyle name="Input 2 2 3 2 23" xfId="28905"/>
    <cellStyle name="Input 2 2 3 2 24" xfId="28906"/>
    <cellStyle name="Input 2 2 3 2 25" xfId="28907"/>
    <cellStyle name="Input 2 2 3 2 26" xfId="28908"/>
    <cellStyle name="Input 2 2 3 2 3" xfId="28909"/>
    <cellStyle name="Input 2 2 3 2 3 10" xfId="28910"/>
    <cellStyle name="Input 2 2 3 2 3 11" xfId="28911"/>
    <cellStyle name="Input 2 2 3 2 3 12" xfId="28912"/>
    <cellStyle name="Input 2 2 3 2 3 13" xfId="28913"/>
    <cellStyle name="Input 2 2 3 2 3 14" xfId="28914"/>
    <cellStyle name="Input 2 2 3 2 3 15" xfId="28915"/>
    <cellStyle name="Input 2 2 3 2 3 16" xfId="28916"/>
    <cellStyle name="Input 2 2 3 2 3 17" xfId="28917"/>
    <cellStyle name="Input 2 2 3 2 3 18" xfId="28918"/>
    <cellStyle name="Input 2 2 3 2 3 19" xfId="28919"/>
    <cellStyle name="Input 2 2 3 2 3 2" xfId="28920"/>
    <cellStyle name="Input 2 2 3 2 3 2 2" xfId="28921"/>
    <cellStyle name="Input 2 2 3 2 3 2 3" xfId="28922"/>
    <cellStyle name="Input 2 2 3 2 3 2 4" xfId="28923"/>
    <cellStyle name="Input 2 2 3 2 3 2 5" xfId="28924"/>
    <cellStyle name="Input 2 2 3 2 3 2 6" xfId="28925"/>
    <cellStyle name="Input 2 2 3 2 3 2 7" xfId="28926"/>
    <cellStyle name="Input 2 2 3 2 3 2 8" xfId="28927"/>
    <cellStyle name="Input 2 2 3 2 3 2 9" xfId="28928"/>
    <cellStyle name="Input 2 2 3 2 3 20" xfId="28929"/>
    <cellStyle name="Input 2 2 3 2 3 21" xfId="28930"/>
    <cellStyle name="Input 2 2 3 2 3 22" xfId="28931"/>
    <cellStyle name="Input 2 2 3 2 3 23" xfId="28932"/>
    <cellStyle name="Input 2 2 3 2 3 24" xfId="28933"/>
    <cellStyle name="Input 2 2 3 2 3 3" xfId="28934"/>
    <cellStyle name="Input 2 2 3 2 3 3 2" xfId="28935"/>
    <cellStyle name="Input 2 2 3 2 3 3 3" xfId="28936"/>
    <cellStyle name="Input 2 2 3 2 3 3 4" xfId="28937"/>
    <cellStyle name="Input 2 2 3 2 3 3 5" xfId="28938"/>
    <cellStyle name="Input 2 2 3 2 3 3 6" xfId="28939"/>
    <cellStyle name="Input 2 2 3 2 3 3 7" xfId="28940"/>
    <cellStyle name="Input 2 2 3 2 3 3 8" xfId="28941"/>
    <cellStyle name="Input 2 2 3 2 3 3 9" xfId="28942"/>
    <cellStyle name="Input 2 2 3 2 3 4" xfId="28943"/>
    <cellStyle name="Input 2 2 3 2 3 4 2" xfId="28944"/>
    <cellStyle name="Input 2 2 3 2 3 4 3" xfId="28945"/>
    <cellStyle name="Input 2 2 3 2 3 4 4" xfId="28946"/>
    <cellStyle name="Input 2 2 3 2 3 4 5" xfId="28947"/>
    <cellStyle name="Input 2 2 3 2 3 4 6" xfId="28948"/>
    <cellStyle name="Input 2 2 3 2 3 4 7" xfId="28949"/>
    <cellStyle name="Input 2 2 3 2 3 4 8" xfId="28950"/>
    <cellStyle name="Input 2 2 3 2 3 4 9" xfId="28951"/>
    <cellStyle name="Input 2 2 3 2 3 5" xfId="28952"/>
    <cellStyle name="Input 2 2 3 2 3 5 2" xfId="28953"/>
    <cellStyle name="Input 2 2 3 2 3 5 3" xfId="28954"/>
    <cellStyle name="Input 2 2 3 2 3 5 4" xfId="28955"/>
    <cellStyle name="Input 2 2 3 2 3 5 5" xfId="28956"/>
    <cellStyle name="Input 2 2 3 2 3 5 6" xfId="28957"/>
    <cellStyle name="Input 2 2 3 2 3 5 7" xfId="28958"/>
    <cellStyle name="Input 2 2 3 2 3 5 8" xfId="28959"/>
    <cellStyle name="Input 2 2 3 2 3 6" xfId="28960"/>
    <cellStyle name="Input 2 2 3 2 3 6 2" xfId="28961"/>
    <cellStyle name="Input 2 2 3 2 3 6 3" xfId="28962"/>
    <cellStyle name="Input 2 2 3 2 3 6 4" xfId="28963"/>
    <cellStyle name="Input 2 2 3 2 3 6 5" xfId="28964"/>
    <cellStyle name="Input 2 2 3 2 3 6 6" xfId="28965"/>
    <cellStyle name="Input 2 2 3 2 3 6 7" xfId="28966"/>
    <cellStyle name="Input 2 2 3 2 3 6 8" xfId="28967"/>
    <cellStyle name="Input 2 2 3 2 3 7" xfId="28968"/>
    <cellStyle name="Input 2 2 3 2 3 7 2" xfId="28969"/>
    <cellStyle name="Input 2 2 3 2 3 7 3" xfId="28970"/>
    <cellStyle name="Input 2 2 3 2 3 7 4" xfId="28971"/>
    <cellStyle name="Input 2 2 3 2 3 7 5" xfId="28972"/>
    <cellStyle name="Input 2 2 3 2 3 7 6" xfId="28973"/>
    <cellStyle name="Input 2 2 3 2 3 7 7" xfId="28974"/>
    <cellStyle name="Input 2 2 3 2 3 7 8" xfId="28975"/>
    <cellStyle name="Input 2 2 3 2 3 8" xfId="28976"/>
    <cellStyle name="Input 2 2 3 2 3 9" xfId="28977"/>
    <cellStyle name="Input 2 2 3 2 4" xfId="28978"/>
    <cellStyle name="Input 2 2 3 2 4 10" xfId="28979"/>
    <cellStyle name="Input 2 2 3 2 4 11" xfId="28980"/>
    <cellStyle name="Input 2 2 3 2 4 12" xfId="28981"/>
    <cellStyle name="Input 2 2 3 2 4 13" xfId="28982"/>
    <cellStyle name="Input 2 2 3 2 4 14" xfId="28983"/>
    <cellStyle name="Input 2 2 3 2 4 15" xfId="28984"/>
    <cellStyle name="Input 2 2 3 2 4 16" xfId="28985"/>
    <cellStyle name="Input 2 2 3 2 4 17" xfId="28986"/>
    <cellStyle name="Input 2 2 3 2 4 18" xfId="28987"/>
    <cellStyle name="Input 2 2 3 2 4 2" xfId="28988"/>
    <cellStyle name="Input 2 2 3 2 4 3" xfId="28989"/>
    <cellStyle name="Input 2 2 3 2 4 4" xfId="28990"/>
    <cellStyle name="Input 2 2 3 2 4 5" xfId="28991"/>
    <cellStyle name="Input 2 2 3 2 4 6" xfId="28992"/>
    <cellStyle name="Input 2 2 3 2 4 7" xfId="28993"/>
    <cellStyle name="Input 2 2 3 2 4 8" xfId="28994"/>
    <cellStyle name="Input 2 2 3 2 4 9" xfId="28995"/>
    <cellStyle name="Input 2 2 3 2 5" xfId="28996"/>
    <cellStyle name="Input 2 2 3 2 5 10" xfId="28997"/>
    <cellStyle name="Input 2 2 3 2 5 11" xfId="28998"/>
    <cellStyle name="Input 2 2 3 2 5 12" xfId="28999"/>
    <cellStyle name="Input 2 2 3 2 5 13" xfId="29000"/>
    <cellStyle name="Input 2 2 3 2 5 14" xfId="29001"/>
    <cellStyle name="Input 2 2 3 2 5 15" xfId="29002"/>
    <cellStyle name="Input 2 2 3 2 5 16" xfId="29003"/>
    <cellStyle name="Input 2 2 3 2 5 17" xfId="29004"/>
    <cellStyle name="Input 2 2 3 2 5 18" xfId="29005"/>
    <cellStyle name="Input 2 2 3 2 5 2" xfId="29006"/>
    <cellStyle name="Input 2 2 3 2 5 3" xfId="29007"/>
    <cellStyle name="Input 2 2 3 2 5 4" xfId="29008"/>
    <cellStyle name="Input 2 2 3 2 5 5" xfId="29009"/>
    <cellStyle name="Input 2 2 3 2 5 6" xfId="29010"/>
    <cellStyle name="Input 2 2 3 2 5 7" xfId="29011"/>
    <cellStyle name="Input 2 2 3 2 5 8" xfId="29012"/>
    <cellStyle name="Input 2 2 3 2 5 9" xfId="29013"/>
    <cellStyle name="Input 2 2 3 2 6" xfId="29014"/>
    <cellStyle name="Input 2 2 3 2 6 10" xfId="29015"/>
    <cellStyle name="Input 2 2 3 2 6 11" xfId="29016"/>
    <cellStyle name="Input 2 2 3 2 6 12" xfId="29017"/>
    <cellStyle name="Input 2 2 3 2 6 13" xfId="29018"/>
    <cellStyle name="Input 2 2 3 2 6 14" xfId="29019"/>
    <cellStyle name="Input 2 2 3 2 6 15" xfId="29020"/>
    <cellStyle name="Input 2 2 3 2 6 16" xfId="29021"/>
    <cellStyle name="Input 2 2 3 2 6 17" xfId="29022"/>
    <cellStyle name="Input 2 2 3 2 6 18" xfId="29023"/>
    <cellStyle name="Input 2 2 3 2 6 2" xfId="29024"/>
    <cellStyle name="Input 2 2 3 2 6 3" xfId="29025"/>
    <cellStyle name="Input 2 2 3 2 6 4" xfId="29026"/>
    <cellStyle name="Input 2 2 3 2 6 5" xfId="29027"/>
    <cellStyle name="Input 2 2 3 2 6 6" xfId="29028"/>
    <cellStyle name="Input 2 2 3 2 6 7" xfId="29029"/>
    <cellStyle name="Input 2 2 3 2 6 8" xfId="29030"/>
    <cellStyle name="Input 2 2 3 2 6 9" xfId="29031"/>
    <cellStyle name="Input 2 2 3 2 7" xfId="29032"/>
    <cellStyle name="Input 2 2 3 2 7 2" xfId="29033"/>
    <cellStyle name="Input 2 2 3 2 7 3" xfId="29034"/>
    <cellStyle name="Input 2 2 3 2 7 4" xfId="29035"/>
    <cellStyle name="Input 2 2 3 2 7 5" xfId="29036"/>
    <cellStyle name="Input 2 2 3 2 7 6" xfId="29037"/>
    <cellStyle name="Input 2 2 3 2 7 7" xfId="29038"/>
    <cellStyle name="Input 2 2 3 2 7 8" xfId="29039"/>
    <cellStyle name="Input 2 2 3 2 7 9" xfId="29040"/>
    <cellStyle name="Input 2 2 3 2 8" xfId="29041"/>
    <cellStyle name="Input 2 2 3 2 8 2" xfId="29042"/>
    <cellStyle name="Input 2 2 3 2 8 3" xfId="29043"/>
    <cellStyle name="Input 2 2 3 2 8 4" xfId="29044"/>
    <cellStyle name="Input 2 2 3 2 8 5" xfId="29045"/>
    <cellStyle name="Input 2 2 3 2 8 6" xfId="29046"/>
    <cellStyle name="Input 2 2 3 2 8 7" xfId="29047"/>
    <cellStyle name="Input 2 2 3 2 8 8" xfId="29048"/>
    <cellStyle name="Input 2 2 3 2 8 9" xfId="29049"/>
    <cellStyle name="Input 2 2 3 2 9" xfId="29050"/>
    <cellStyle name="Input 2 2 3 2 9 2" xfId="29051"/>
    <cellStyle name="Input 2 2 3 2 9 3" xfId="29052"/>
    <cellStyle name="Input 2 2 3 2 9 4" xfId="29053"/>
    <cellStyle name="Input 2 2 3 2 9 5" xfId="29054"/>
    <cellStyle name="Input 2 2 3 2 9 6" xfId="29055"/>
    <cellStyle name="Input 2 2 3 2 9 7" xfId="29056"/>
    <cellStyle name="Input 2 2 3 2 9 8" xfId="29057"/>
    <cellStyle name="Input 2 2 3 20" xfId="29058"/>
    <cellStyle name="Input 2 2 3 21" xfId="29059"/>
    <cellStyle name="Input 2 2 3 22" xfId="29060"/>
    <cellStyle name="Input 2 2 3 23" xfId="29061"/>
    <cellStyle name="Input 2 2 3 24" xfId="29062"/>
    <cellStyle name="Input 2 2 3 25" xfId="29063"/>
    <cellStyle name="Input 2 2 3 26" xfId="29064"/>
    <cellStyle name="Input 2 2 3 27" xfId="29065"/>
    <cellStyle name="Input 2 2 3 3" xfId="29066"/>
    <cellStyle name="Input 2 2 3 3 10" xfId="29067"/>
    <cellStyle name="Input 2 2 3 3 11" xfId="29068"/>
    <cellStyle name="Input 2 2 3 3 12" xfId="29069"/>
    <cellStyle name="Input 2 2 3 3 13" xfId="29070"/>
    <cellStyle name="Input 2 2 3 3 14" xfId="29071"/>
    <cellStyle name="Input 2 2 3 3 15" xfId="29072"/>
    <cellStyle name="Input 2 2 3 3 16" xfId="29073"/>
    <cellStyle name="Input 2 2 3 3 17" xfId="29074"/>
    <cellStyle name="Input 2 2 3 3 18" xfId="29075"/>
    <cellStyle name="Input 2 2 3 3 19" xfId="29076"/>
    <cellStyle name="Input 2 2 3 3 2" xfId="29077"/>
    <cellStyle name="Input 2 2 3 3 2 10" xfId="29078"/>
    <cellStyle name="Input 2 2 3 3 2 11" xfId="29079"/>
    <cellStyle name="Input 2 2 3 3 2 12" xfId="29080"/>
    <cellStyle name="Input 2 2 3 3 2 13" xfId="29081"/>
    <cellStyle name="Input 2 2 3 3 2 14" xfId="29082"/>
    <cellStyle name="Input 2 2 3 3 2 15" xfId="29083"/>
    <cellStyle name="Input 2 2 3 3 2 2" xfId="29084"/>
    <cellStyle name="Input 2 2 3 3 2 2 2" xfId="29085"/>
    <cellStyle name="Input 2 2 3 3 2 2 3" xfId="29086"/>
    <cellStyle name="Input 2 2 3 3 2 2 4" xfId="29087"/>
    <cellStyle name="Input 2 2 3 3 2 2 5" xfId="29088"/>
    <cellStyle name="Input 2 2 3 3 2 2 6" xfId="29089"/>
    <cellStyle name="Input 2 2 3 3 2 2 7" xfId="29090"/>
    <cellStyle name="Input 2 2 3 3 2 2 8" xfId="29091"/>
    <cellStyle name="Input 2 2 3 3 2 2 9" xfId="29092"/>
    <cellStyle name="Input 2 2 3 3 2 3" xfId="29093"/>
    <cellStyle name="Input 2 2 3 3 2 3 2" xfId="29094"/>
    <cellStyle name="Input 2 2 3 3 2 3 3" xfId="29095"/>
    <cellStyle name="Input 2 2 3 3 2 3 4" xfId="29096"/>
    <cellStyle name="Input 2 2 3 3 2 3 5" xfId="29097"/>
    <cellStyle name="Input 2 2 3 3 2 3 6" xfId="29098"/>
    <cellStyle name="Input 2 2 3 3 2 3 7" xfId="29099"/>
    <cellStyle name="Input 2 2 3 3 2 3 8" xfId="29100"/>
    <cellStyle name="Input 2 2 3 3 2 3 9" xfId="29101"/>
    <cellStyle name="Input 2 2 3 3 2 4" xfId="29102"/>
    <cellStyle name="Input 2 2 3 3 2 4 2" xfId="29103"/>
    <cellStyle name="Input 2 2 3 3 2 4 3" xfId="29104"/>
    <cellStyle name="Input 2 2 3 3 2 4 4" xfId="29105"/>
    <cellStyle name="Input 2 2 3 3 2 4 5" xfId="29106"/>
    <cellStyle name="Input 2 2 3 3 2 4 6" xfId="29107"/>
    <cellStyle name="Input 2 2 3 3 2 4 7" xfId="29108"/>
    <cellStyle name="Input 2 2 3 3 2 4 8" xfId="29109"/>
    <cellStyle name="Input 2 2 3 3 2 4 9" xfId="29110"/>
    <cellStyle name="Input 2 2 3 3 2 5" xfId="29111"/>
    <cellStyle name="Input 2 2 3 3 2 5 2" xfId="29112"/>
    <cellStyle name="Input 2 2 3 3 2 5 3" xfId="29113"/>
    <cellStyle name="Input 2 2 3 3 2 5 4" xfId="29114"/>
    <cellStyle name="Input 2 2 3 3 2 5 5" xfId="29115"/>
    <cellStyle name="Input 2 2 3 3 2 5 6" xfId="29116"/>
    <cellStyle name="Input 2 2 3 3 2 5 7" xfId="29117"/>
    <cellStyle name="Input 2 2 3 3 2 5 8" xfId="29118"/>
    <cellStyle name="Input 2 2 3 3 2 6" xfId="29119"/>
    <cellStyle name="Input 2 2 3 3 2 6 2" xfId="29120"/>
    <cellStyle name="Input 2 2 3 3 2 6 3" xfId="29121"/>
    <cellStyle name="Input 2 2 3 3 2 6 4" xfId="29122"/>
    <cellStyle name="Input 2 2 3 3 2 6 5" xfId="29123"/>
    <cellStyle name="Input 2 2 3 3 2 6 6" xfId="29124"/>
    <cellStyle name="Input 2 2 3 3 2 6 7" xfId="29125"/>
    <cellStyle name="Input 2 2 3 3 2 6 8" xfId="29126"/>
    <cellStyle name="Input 2 2 3 3 2 7" xfId="29127"/>
    <cellStyle name="Input 2 2 3 3 2 7 2" xfId="29128"/>
    <cellStyle name="Input 2 2 3 3 2 7 3" xfId="29129"/>
    <cellStyle name="Input 2 2 3 3 2 7 4" xfId="29130"/>
    <cellStyle name="Input 2 2 3 3 2 7 5" xfId="29131"/>
    <cellStyle name="Input 2 2 3 3 2 7 6" xfId="29132"/>
    <cellStyle name="Input 2 2 3 3 2 7 7" xfId="29133"/>
    <cellStyle name="Input 2 2 3 3 2 7 8" xfId="29134"/>
    <cellStyle name="Input 2 2 3 3 2 8" xfId="29135"/>
    <cellStyle name="Input 2 2 3 3 2 9" xfId="29136"/>
    <cellStyle name="Input 2 2 3 3 20" xfId="29137"/>
    <cellStyle name="Input 2 2 3 3 21" xfId="29138"/>
    <cellStyle name="Input 2 2 3 3 22" xfId="29139"/>
    <cellStyle name="Input 2 2 3 3 23" xfId="29140"/>
    <cellStyle name="Input 2 2 3 3 24" xfId="29141"/>
    <cellStyle name="Input 2 2 3 3 25" xfId="29142"/>
    <cellStyle name="Input 2 2 3 3 26" xfId="29143"/>
    <cellStyle name="Input 2 2 3 3 27" xfId="29144"/>
    <cellStyle name="Input 2 2 3 3 3" xfId="29145"/>
    <cellStyle name="Input 2 2 3 3 3 10" xfId="29146"/>
    <cellStyle name="Input 2 2 3 3 3 11" xfId="29147"/>
    <cellStyle name="Input 2 2 3 3 3 12" xfId="29148"/>
    <cellStyle name="Input 2 2 3 3 3 13" xfId="29149"/>
    <cellStyle name="Input 2 2 3 3 3 14" xfId="29150"/>
    <cellStyle name="Input 2 2 3 3 3 15" xfId="29151"/>
    <cellStyle name="Input 2 2 3 3 3 2" xfId="29152"/>
    <cellStyle name="Input 2 2 3 3 3 2 2" xfId="29153"/>
    <cellStyle name="Input 2 2 3 3 3 2 3" xfId="29154"/>
    <cellStyle name="Input 2 2 3 3 3 2 4" xfId="29155"/>
    <cellStyle name="Input 2 2 3 3 3 2 5" xfId="29156"/>
    <cellStyle name="Input 2 2 3 3 3 2 6" xfId="29157"/>
    <cellStyle name="Input 2 2 3 3 3 2 7" xfId="29158"/>
    <cellStyle name="Input 2 2 3 3 3 2 8" xfId="29159"/>
    <cellStyle name="Input 2 2 3 3 3 3" xfId="29160"/>
    <cellStyle name="Input 2 2 3 3 3 3 2" xfId="29161"/>
    <cellStyle name="Input 2 2 3 3 3 3 3" xfId="29162"/>
    <cellStyle name="Input 2 2 3 3 3 3 4" xfId="29163"/>
    <cellStyle name="Input 2 2 3 3 3 3 5" xfId="29164"/>
    <cellStyle name="Input 2 2 3 3 3 3 6" xfId="29165"/>
    <cellStyle name="Input 2 2 3 3 3 3 7" xfId="29166"/>
    <cellStyle name="Input 2 2 3 3 3 3 8" xfId="29167"/>
    <cellStyle name="Input 2 2 3 3 3 4" xfId="29168"/>
    <cellStyle name="Input 2 2 3 3 3 4 2" xfId="29169"/>
    <cellStyle name="Input 2 2 3 3 3 4 3" xfId="29170"/>
    <cellStyle name="Input 2 2 3 3 3 4 4" xfId="29171"/>
    <cellStyle name="Input 2 2 3 3 3 4 5" xfId="29172"/>
    <cellStyle name="Input 2 2 3 3 3 4 6" xfId="29173"/>
    <cellStyle name="Input 2 2 3 3 3 4 7" xfId="29174"/>
    <cellStyle name="Input 2 2 3 3 3 4 8" xfId="29175"/>
    <cellStyle name="Input 2 2 3 3 3 5" xfId="29176"/>
    <cellStyle name="Input 2 2 3 3 3 5 2" xfId="29177"/>
    <cellStyle name="Input 2 2 3 3 3 5 3" xfId="29178"/>
    <cellStyle name="Input 2 2 3 3 3 5 4" xfId="29179"/>
    <cellStyle name="Input 2 2 3 3 3 5 5" xfId="29180"/>
    <cellStyle name="Input 2 2 3 3 3 5 6" xfId="29181"/>
    <cellStyle name="Input 2 2 3 3 3 5 7" xfId="29182"/>
    <cellStyle name="Input 2 2 3 3 3 5 8" xfId="29183"/>
    <cellStyle name="Input 2 2 3 3 3 6" xfId="29184"/>
    <cellStyle name="Input 2 2 3 3 3 6 2" xfId="29185"/>
    <cellStyle name="Input 2 2 3 3 3 6 3" xfId="29186"/>
    <cellStyle name="Input 2 2 3 3 3 6 4" xfId="29187"/>
    <cellStyle name="Input 2 2 3 3 3 6 5" xfId="29188"/>
    <cellStyle name="Input 2 2 3 3 3 6 6" xfId="29189"/>
    <cellStyle name="Input 2 2 3 3 3 6 7" xfId="29190"/>
    <cellStyle name="Input 2 2 3 3 3 6 8" xfId="29191"/>
    <cellStyle name="Input 2 2 3 3 3 7" xfId="29192"/>
    <cellStyle name="Input 2 2 3 3 3 7 2" xfId="29193"/>
    <cellStyle name="Input 2 2 3 3 3 7 3" xfId="29194"/>
    <cellStyle name="Input 2 2 3 3 3 7 4" xfId="29195"/>
    <cellStyle name="Input 2 2 3 3 3 7 5" xfId="29196"/>
    <cellStyle name="Input 2 2 3 3 3 7 6" xfId="29197"/>
    <cellStyle name="Input 2 2 3 3 3 7 7" xfId="29198"/>
    <cellStyle name="Input 2 2 3 3 3 7 8" xfId="29199"/>
    <cellStyle name="Input 2 2 3 3 3 8" xfId="29200"/>
    <cellStyle name="Input 2 2 3 3 3 9" xfId="29201"/>
    <cellStyle name="Input 2 2 3 3 4" xfId="29202"/>
    <cellStyle name="Input 2 2 3 3 4 2" xfId="29203"/>
    <cellStyle name="Input 2 2 3 3 4 3" xfId="29204"/>
    <cellStyle name="Input 2 2 3 3 4 4" xfId="29205"/>
    <cellStyle name="Input 2 2 3 3 4 5" xfId="29206"/>
    <cellStyle name="Input 2 2 3 3 4 6" xfId="29207"/>
    <cellStyle name="Input 2 2 3 3 4 7" xfId="29208"/>
    <cellStyle name="Input 2 2 3 3 4 8" xfId="29209"/>
    <cellStyle name="Input 2 2 3 3 4 9" xfId="29210"/>
    <cellStyle name="Input 2 2 3 3 5" xfId="29211"/>
    <cellStyle name="Input 2 2 3 3 5 2" xfId="29212"/>
    <cellStyle name="Input 2 2 3 3 5 3" xfId="29213"/>
    <cellStyle name="Input 2 2 3 3 5 4" xfId="29214"/>
    <cellStyle name="Input 2 2 3 3 5 5" xfId="29215"/>
    <cellStyle name="Input 2 2 3 3 5 6" xfId="29216"/>
    <cellStyle name="Input 2 2 3 3 5 7" xfId="29217"/>
    <cellStyle name="Input 2 2 3 3 5 8" xfId="29218"/>
    <cellStyle name="Input 2 2 3 3 5 9" xfId="29219"/>
    <cellStyle name="Input 2 2 3 3 6" xfId="29220"/>
    <cellStyle name="Input 2 2 3 3 6 2" xfId="29221"/>
    <cellStyle name="Input 2 2 3 3 6 3" xfId="29222"/>
    <cellStyle name="Input 2 2 3 3 6 4" xfId="29223"/>
    <cellStyle name="Input 2 2 3 3 6 5" xfId="29224"/>
    <cellStyle name="Input 2 2 3 3 6 6" xfId="29225"/>
    <cellStyle name="Input 2 2 3 3 6 7" xfId="29226"/>
    <cellStyle name="Input 2 2 3 3 6 8" xfId="29227"/>
    <cellStyle name="Input 2 2 3 3 6 9" xfId="29228"/>
    <cellStyle name="Input 2 2 3 3 7" xfId="29229"/>
    <cellStyle name="Input 2 2 3 3 7 2" xfId="29230"/>
    <cellStyle name="Input 2 2 3 3 7 3" xfId="29231"/>
    <cellStyle name="Input 2 2 3 3 7 4" xfId="29232"/>
    <cellStyle name="Input 2 2 3 3 7 5" xfId="29233"/>
    <cellStyle name="Input 2 2 3 3 7 6" xfId="29234"/>
    <cellStyle name="Input 2 2 3 3 7 7" xfId="29235"/>
    <cellStyle name="Input 2 2 3 3 7 8" xfId="29236"/>
    <cellStyle name="Input 2 2 3 3 8" xfId="29237"/>
    <cellStyle name="Input 2 2 3 3 8 2" xfId="29238"/>
    <cellStyle name="Input 2 2 3 3 8 3" xfId="29239"/>
    <cellStyle name="Input 2 2 3 3 8 4" xfId="29240"/>
    <cellStyle name="Input 2 2 3 3 8 5" xfId="29241"/>
    <cellStyle name="Input 2 2 3 3 8 6" xfId="29242"/>
    <cellStyle name="Input 2 2 3 3 8 7" xfId="29243"/>
    <cellStyle name="Input 2 2 3 3 8 8" xfId="29244"/>
    <cellStyle name="Input 2 2 3 3 9" xfId="29245"/>
    <cellStyle name="Input 2 2 3 3 9 2" xfId="29246"/>
    <cellStyle name="Input 2 2 3 3 9 3" xfId="29247"/>
    <cellStyle name="Input 2 2 3 3 9 4" xfId="29248"/>
    <cellStyle name="Input 2 2 3 3 9 5" xfId="29249"/>
    <cellStyle name="Input 2 2 3 3 9 6" xfId="29250"/>
    <cellStyle name="Input 2 2 3 3 9 7" xfId="29251"/>
    <cellStyle name="Input 2 2 3 3 9 8" xfId="29252"/>
    <cellStyle name="Input 2 2 3 4" xfId="29253"/>
    <cellStyle name="Input 2 2 3 4 10" xfId="29254"/>
    <cellStyle name="Input 2 2 3 4 11" xfId="29255"/>
    <cellStyle name="Input 2 2 3 4 12" xfId="29256"/>
    <cellStyle name="Input 2 2 3 4 13" xfId="29257"/>
    <cellStyle name="Input 2 2 3 4 14" xfId="29258"/>
    <cellStyle name="Input 2 2 3 4 15" xfId="29259"/>
    <cellStyle name="Input 2 2 3 4 16" xfId="29260"/>
    <cellStyle name="Input 2 2 3 4 17" xfId="29261"/>
    <cellStyle name="Input 2 2 3 4 18" xfId="29262"/>
    <cellStyle name="Input 2 2 3 4 19" xfId="29263"/>
    <cellStyle name="Input 2 2 3 4 2" xfId="29264"/>
    <cellStyle name="Input 2 2 3 4 2 10" xfId="29265"/>
    <cellStyle name="Input 2 2 3 4 2 2" xfId="29266"/>
    <cellStyle name="Input 2 2 3 4 2 2 2" xfId="29267"/>
    <cellStyle name="Input 2 2 3 4 2 2 3" xfId="29268"/>
    <cellStyle name="Input 2 2 3 4 2 2 4" xfId="29269"/>
    <cellStyle name="Input 2 2 3 4 2 2 5" xfId="29270"/>
    <cellStyle name="Input 2 2 3 4 2 2 6" xfId="29271"/>
    <cellStyle name="Input 2 2 3 4 2 2 7" xfId="29272"/>
    <cellStyle name="Input 2 2 3 4 2 2 8" xfId="29273"/>
    <cellStyle name="Input 2 2 3 4 2 2 9" xfId="29274"/>
    <cellStyle name="Input 2 2 3 4 2 3" xfId="29275"/>
    <cellStyle name="Input 2 2 3 4 2 4" xfId="29276"/>
    <cellStyle name="Input 2 2 3 4 2 5" xfId="29277"/>
    <cellStyle name="Input 2 2 3 4 2 6" xfId="29278"/>
    <cellStyle name="Input 2 2 3 4 2 7" xfId="29279"/>
    <cellStyle name="Input 2 2 3 4 2 8" xfId="29280"/>
    <cellStyle name="Input 2 2 3 4 2 9" xfId="29281"/>
    <cellStyle name="Input 2 2 3 4 20" xfId="29282"/>
    <cellStyle name="Input 2 2 3 4 21" xfId="29283"/>
    <cellStyle name="Input 2 2 3 4 22" xfId="29284"/>
    <cellStyle name="Input 2 2 3 4 23" xfId="29285"/>
    <cellStyle name="Input 2 2 3 4 24" xfId="29286"/>
    <cellStyle name="Input 2 2 3 4 3" xfId="29287"/>
    <cellStyle name="Input 2 2 3 4 3 2" xfId="29288"/>
    <cellStyle name="Input 2 2 3 4 3 3" xfId="29289"/>
    <cellStyle name="Input 2 2 3 4 3 4" xfId="29290"/>
    <cellStyle name="Input 2 2 3 4 3 5" xfId="29291"/>
    <cellStyle name="Input 2 2 3 4 3 6" xfId="29292"/>
    <cellStyle name="Input 2 2 3 4 3 7" xfId="29293"/>
    <cellStyle name="Input 2 2 3 4 3 8" xfId="29294"/>
    <cellStyle name="Input 2 2 3 4 3 9" xfId="29295"/>
    <cellStyle name="Input 2 2 3 4 4" xfId="29296"/>
    <cellStyle name="Input 2 2 3 4 4 2" xfId="29297"/>
    <cellStyle name="Input 2 2 3 4 4 3" xfId="29298"/>
    <cellStyle name="Input 2 2 3 4 4 4" xfId="29299"/>
    <cellStyle name="Input 2 2 3 4 4 5" xfId="29300"/>
    <cellStyle name="Input 2 2 3 4 4 6" xfId="29301"/>
    <cellStyle name="Input 2 2 3 4 4 7" xfId="29302"/>
    <cellStyle name="Input 2 2 3 4 4 8" xfId="29303"/>
    <cellStyle name="Input 2 2 3 4 4 9" xfId="29304"/>
    <cellStyle name="Input 2 2 3 4 5" xfId="29305"/>
    <cellStyle name="Input 2 2 3 4 5 2" xfId="29306"/>
    <cellStyle name="Input 2 2 3 4 5 3" xfId="29307"/>
    <cellStyle name="Input 2 2 3 4 5 4" xfId="29308"/>
    <cellStyle name="Input 2 2 3 4 5 5" xfId="29309"/>
    <cellStyle name="Input 2 2 3 4 5 6" xfId="29310"/>
    <cellStyle name="Input 2 2 3 4 5 7" xfId="29311"/>
    <cellStyle name="Input 2 2 3 4 5 8" xfId="29312"/>
    <cellStyle name="Input 2 2 3 4 6" xfId="29313"/>
    <cellStyle name="Input 2 2 3 4 6 2" xfId="29314"/>
    <cellStyle name="Input 2 2 3 4 6 3" xfId="29315"/>
    <cellStyle name="Input 2 2 3 4 6 4" xfId="29316"/>
    <cellStyle name="Input 2 2 3 4 6 5" xfId="29317"/>
    <cellStyle name="Input 2 2 3 4 6 6" xfId="29318"/>
    <cellStyle name="Input 2 2 3 4 6 7" xfId="29319"/>
    <cellStyle name="Input 2 2 3 4 6 8" xfId="29320"/>
    <cellStyle name="Input 2 2 3 4 7" xfId="29321"/>
    <cellStyle name="Input 2 2 3 4 7 2" xfId="29322"/>
    <cellStyle name="Input 2 2 3 4 7 3" xfId="29323"/>
    <cellStyle name="Input 2 2 3 4 7 4" xfId="29324"/>
    <cellStyle name="Input 2 2 3 4 7 5" xfId="29325"/>
    <cellStyle name="Input 2 2 3 4 7 6" xfId="29326"/>
    <cellStyle name="Input 2 2 3 4 7 7" xfId="29327"/>
    <cellStyle name="Input 2 2 3 4 7 8" xfId="29328"/>
    <cellStyle name="Input 2 2 3 4 8" xfId="29329"/>
    <cellStyle name="Input 2 2 3 4 9" xfId="29330"/>
    <cellStyle name="Input 2 2 3 5" xfId="29331"/>
    <cellStyle name="Input 2 2 3 5 10" xfId="29332"/>
    <cellStyle name="Input 2 2 3 5 11" xfId="29333"/>
    <cellStyle name="Input 2 2 3 5 12" xfId="29334"/>
    <cellStyle name="Input 2 2 3 5 13" xfId="29335"/>
    <cellStyle name="Input 2 2 3 5 14" xfId="29336"/>
    <cellStyle name="Input 2 2 3 5 15" xfId="29337"/>
    <cellStyle name="Input 2 2 3 5 16" xfId="29338"/>
    <cellStyle name="Input 2 2 3 5 17" xfId="29339"/>
    <cellStyle name="Input 2 2 3 5 18" xfId="29340"/>
    <cellStyle name="Input 2 2 3 5 2" xfId="29341"/>
    <cellStyle name="Input 2 2 3 5 2 10" xfId="29342"/>
    <cellStyle name="Input 2 2 3 5 2 2" xfId="29343"/>
    <cellStyle name="Input 2 2 3 5 2 2 2" xfId="29344"/>
    <cellStyle name="Input 2 2 3 5 2 2 3" xfId="29345"/>
    <cellStyle name="Input 2 2 3 5 2 2 4" xfId="29346"/>
    <cellStyle name="Input 2 2 3 5 2 2 5" xfId="29347"/>
    <cellStyle name="Input 2 2 3 5 2 2 6" xfId="29348"/>
    <cellStyle name="Input 2 2 3 5 2 2 7" xfId="29349"/>
    <cellStyle name="Input 2 2 3 5 2 2 8" xfId="29350"/>
    <cellStyle name="Input 2 2 3 5 2 2 9" xfId="29351"/>
    <cellStyle name="Input 2 2 3 5 2 3" xfId="29352"/>
    <cellStyle name="Input 2 2 3 5 2 4" xfId="29353"/>
    <cellStyle name="Input 2 2 3 5 2 5" xfId="29354"/>
    <cellStyle name="Input 2 2 3 5 2 6" xfId="29355"/>
    <cellStyle name="Input 2 2 3 5 2 7" xfId="29356"/>
    <cellStyle name="Input 2 2 3 5 2 8" xfId="29357"/>
    <cellStyle name="Input 2 2 3 5 2 9" xfId="29358"/>
    <cellStyle name="Input 2 2 3 5 3" xfId="29359"/>
    <cellStyle name="Input 2 2 3 5 3 2" xfId="29360"/>
    <cellStyle name="Input 2 2 3 5 3 3" xfId="29361"/>
    <cellStyle name="Input 2 2 3 5 3 4" xfId="29362"/>
    <cellStyle name="Input 2 2 3 5 3 5" xfId="29363"/>
    <cellStyle name="Input 2 2 3 5 3 6" xfId="29364"/>
    <cellStyle name="Input 2 2 3 5 3 7" xfId="29365"/>
    <cellStyle name="Input 2 2 3 5 3 8" xfId="29366"/>
    <cellStyle name="Input 2 2 3 5 4" xfId="29367"/>
    <cellStyle name="Input 2 2 3 5 4 2" xfId="29368"/>
    <cellStyle name="Input 2 2 3 5 4 3" xfId="29369"/>
    <cellStyle name="Input 2 2 3 5 4 4" xfId="29370"/>
    <cellStyle name="Input 2 2 3 5 4 5" xfId="29371"/>
    <cellStyle name="Input 2 2 3 5 4 6" xfId="29372"/>
    <cellStyle name="Input 2 2 3 5 4 7" xfId="29373"/>
    <cellStyle name="Input 2 2 3 5 4 8" xfId="29374"/>
    <cellStyle name="Input 2 2 3 5 4 9" xfId="29375"/>
    <cellStyle name="Input 2 2 3 5 5" xfId="29376"/>
    <cellStyle name="Input 2 2 3 5 6" xfId="29377"/>
    <cellStyle name="Input 2 2 3 5 7" xfId="29378"/>
    <cellStyle name="Input 2 2 3 5 8" xfId="29379"/>
    <cellStyle name="Input 2 2 3 5 9" xfId="29380"/>
    <cellStyle name="Input 2 2 3 6" xfId="29381"/>
    <cellStyle name="Input 2 2 3 6 10" xfId="29382"/>
    <cellStyle name="Input 2 2 3 6 11" xfId="29383"/>
    <cellStyle name="Input 2 2 3 6 12" xfId="29384"/>
    <cellStyle name="Input 2 2 3 6 13" xfId="29385"/>
    <cellStyle name="Input 2 2 3 6 14" xfId="29386"/>
    <cellStyle name="Input 2 2 3 6 15" xfId="29387"/>
    <cellStyle name="Input 2 2 3 6 16" xfId="29388"/>
    <cellStyle name="Input 2 2 3 6 17" xfId="29389"/>
    <cellStyle name="Input 2 2 3 6 18" xfId="29390"/>
    <cellStyle name="Input 2 2 3 6 2" xfId="29391"/>
    <cellStyle name="Input 2 2 3 6 2 2" xfId="29392"/>
    <cellStyle name="Input 2 2 3 6 2 3" xfId="29393"/>
    <cellStyle name="Input 2 2 3 6 2 4" xfId="29394"/>
    <cellStyle name="Input 2 2 3 6 2 5" xfId="29395"/>
    <cellStyle name="Input 2 2 3 6 2 6" xfId="29396"/>
    <cellStyle name="Input 2 2 3 6 2 7" xfId="29397"/>
    <cellStyle name="Input 2 2 3 6 2 8" xfId="29398"/>
    <cellStyle name="Input 2 2 3 6 2 9" xfId="29399"/>
    <cellStyle name="Input 2 2 3 6 3" xfId="29400"/>
    <cellStyle name="Input 2 2 3 6 4" xfId="29401"/>
    <cellStyle name="Input 2 2 3 6 5" xfId="29402"/>
    <cellStyle name="Input 2 2 3 6 6" xfId="29403"/>
    <cellStyle name="Input 2 2 3 6 7" xfId="29404"/>
    <cellStyle name="Input 2 2 3 6 8" xfId="29405"/>
    <cellStyle name="Input 2 2 3 6 9" xfId="29406"/>
    <cellStyle name="Input 2 2 3 7" xfId="29407"/>
    <cellStyle name="Input 2 2 3 7 10" xfId="29408"/>
    <cellStyle name="Input 2 2 3 7 11" xfId="29409"/>
    <cellStyle name="Input 2 2 3 7 12" xfId="29410"/>
    <cellStyle name="Input 2 2 3 7 13" xfId="29411"/>
    <cellStyle name="Input 2 2 3 7 14" xfId="29412"/>
    <cellStyle name="Input 2 2 3 7 15" xfId="29413"/>
    <cellStyle name="Input 2 2 3 7 16" xfId="29414"/>
    <cellStyle name="Input 2 2 3 7 17" xfId="29415"/>
    <cellStyle name="Input 2 2 3 7 18" xfId="29416"/>
    <cellStyle name="Input 2 2 3 7 2" xfId="29417"/>
    <cellStyle name="Input 2 2 3 7 3" xfId="29418"/>
    <cellStyle name="Input 2 2 3 7 4" xfId="29419"/>
    <cellStyle name="Input 2 2 3 7 5" xfId="29420"/>
    <cellStyle name="Input 2 2 3 7 6" xfId="29421"/>
    <cellStyle name="Input 2 2 3 7 7" xfId="29422"/>
    <cellStyle name="Input 2 2 3 7 8" xfId="29423"/>
    <cellStyle name="Input 2 2 3 7 9" xfId="29424"/>
    <cellStyle name="Input 2 2 3 8" xfId="29425"/>
    <cellStyle name="Input 2 2 3 8 2" xfId="29426"/>
    <cellStyle name="Input 2 2 3 8 3" xfId="29427"/>
    <cellStyle name="Input 2 2 3 8 4" xfId="29428"/>
    <cellStyle name="Input 2 2 3 8 5" xfId="29429"/>
    <cellStyle name="Input 2 2 3 8 6" xfId="29430"/>
    <cellStyle name="Input 2 2 3 8 7" xfId="29431"/>
    <cellStyle name="Input 2 2 3 8 8" xfId="29432"/>
    <cellStyle name="Input 2 2 3 8 9" xfId="29433"/>
    <cellStyle name="Input 2 2 3 9" xfId="29434"/>
    <cellStyle name="Input 2 2 3 9 2" xfId="29435"/>
    <cellStyle name="Input 2 2 3 9 3" xfId="29436"/>
    <cellStyle name="Input 2 2 3 9 4" xfId="29437"/>
    <cellStyle name="Input 2 2 3 9 5" xfId="29438"/>
    <cellStyle name="Input 2 2 3 9 6" xfId="29439"/>
    <cellStyle name="Input 2 2 3 9 7" xfId="29440"/>
    <cellStyle name="Input 2 2 3 9 8" xfId="29441"/>
    <cellStyle name="Input 2 2 3 9 9" xfId="29442"/>
    <cellStyle name="Input 2 2 4" xfId="9792"/>
    <cellStyle name="Input 2 2 4 10" xfId="29443"/>
    <cellStyle name="Input 2 2 4 11" xfId="29444"/>
    <cellStyle name="Input 2 2 4 12" xfId="29445"/>
    <cellStyle name="Input 2 2 4 13" xfId="29446"/>
    <cellStyle name="Input 2 2 4 14" xfId="29447"/>
    <cellStyle name="Input 2 2 4 15" xfId="29448"/>
    <cellStyle name="Input 2 2 4 16" xfId="29449"/>
    <cellStyle name="Input 2 2 4 17" xfId="29450"/>
    <cellStyle name="Input 2 2 4 18" xfId="29451"/>
    <cellStyle name="Input 2 2 4 19" xfId="29452"/>
    <cellStyle name="Input 2 2 4 2" xfId="29453"/>
    <cellStyle name="Input 2 2 4 2 10" xfId="29454"/>
    <cellStyle name="Input 2 2 4 2 11" xfId="29455"/>
    <cellStyle name="Input 2 2 4 2 12" xfId="29456"/>
    <cellStyle name="Input 2 2 4 2 13" xfId="29457"/>
    <cellStyle name="Input 2 2 4 2 14" xfId="29458"/>
    <cellStyle name="Input 2 2 4 2 15" xfId="29459"/>
    <cellStyle name="Input 2 2 4 2 16" xfId="29460"/>
    <cellStyle name="Input 2 2 4 2 17" xfId="29461"/>
    <cellStyle name="Input 2 2 4 2 18" xfId="29462"/>
    <cellStyle name="Input 2 2 4 2 19" xfId="29463"/>
    <cellStyle name="Input 2 2 4 2 2" xfId="29464"/>
    <cellStyle name="Input 2 2 4 2 2 10" xfId="29465"/>
    <cellStyle name="Input 2 2 4 2 2 11" xfId="29466"/>
    <cellStyle name="Input 2 2 4 2 2 12" xfId="29467"/>
    <cellStyle name="Input 2 2 4 2 2 13" xfId="29468"/>
    <cellStyle name="Input 2 2 4 2 2 14" xfId="29469"/>
    <cellStyle name="Input 2 2 4 2 2 15" xfId="29470"/>
    <cellStyle name="Input 2 2 4 2 2 2" xfId="29471"/>
    <cellStyle name="Input 2 2 4 2 2 2 2" xfId="29472"/>
    <cellStyle name="Input 2 2 4 2 2 2 3" xfId="29473"/>
    <cellStyle name="Input 2 2 4 2 2 2 4" xfId="29474"/>
    <cellStyle name="Input 2 2 4 2 2 2 5" xfId="29475"/>
    <cellStyle name="Input 2 2 4 2 2 2 6" xfId="29476"/>
    <cellStyle name="Input 2 2 4 2 2 2 7" xfId="29477"/>
    <cellStyle name="Input 2 2 4 2 2 2 8" xfId="29478"/>
    <cellStyle name="Input 2 2 4 2 2 2 9" xfId="29479"/>
    <cellStyle name="Input 2 2 4 2 2 3" xfId="29480"/>
    <cellStyle name="Input 2 2 4 2 2 3 2" xfId="29481"/>
    <cellStyle name="Input 2 2 4 2 2 3 3" xfId="29482"/>
    <cellStyle name="Input 2 2 4 2 2 3 4" xfId="29483"/>
    <cellStyle name="Input 2 2 4 2 2 3 5" xfId="29484"/>
    <cellStyle name="Input 2 2 4 2 2 3 6" xfId="29485"/>
    <cellStyle name="Input 2 2 4 2 2 3 7" xfId="29486"/>
    <cellStyle name="Input 2 2 4 2 2 3 8" xfId="29487"/>
    <cellStyle name="Input 2 2 4 2 2 4" xfId="29488"/>
    <cellStyle name="Input 2 2 4 2 2 4 2" xfId="29489"/>
    <cellStyle name="Input 2 2 4 2 2 4 3" xfId="29490"/>
    <cellStyle name="Input 2 2 4 2 2 4 4" xfId="29491"/>
    <cellStyle name="Input 2 2 4 2 2 4 5" xfId="29492"/>
    <cellStyle name="Input 2 2 4 2 2 4 6" xfId="29493"/>
    <cellStyle name="Input 2 2 4 2 2 4 7" xfId="29494"/>
    <cellStyle name="Input 2 2 4 2 2 4 8" xfId="29495"/>
    <cellStyle name="Input 2 2 4 2 2 5" xfId="29496"/>
    <cellStyle name="Input 2 2 4 2 2 5 2" xfId="29497"/>
    <cellStyle name="Input 2 2 4 2 2 5 3" xfId="29498"/>
    <cellStyle name="Input 2 2 4 2 2 5 4" xfId="29499"/>
    <cellStyle name="Input 2 2 4 2 2 5 5" xfId="29500"/>
    <cellStyle name="Input 2 2 4 2 2 5 6" xfId="29501"/>
    <cellStyle name="Input 2 2 4 2 2 5 7" xfId="29502"/>
    <cellStyle name="Input 2 2 4 2 2 5 8" xfId="29503"/>
    <cellStyle name="Input 2 2 4 2 2 6" xfId="29504"/>
    <cellStyle name="Input 2 2 4 2 2 6 2" xfId="29505"/>
    <cellStyle name="Input 2 2 4 2 2 6 3" xfId="29506"/>
    <cellStyle name="Input 2 2 4 2 2 6 4" xfId="29507"/>
    <cellStyle name="Input 2 2 4 2 2 6 5" xfId="29508"/>
    <cellStyle name="Input 2 2 4 2 2 6 6" xfId="29509"/>
    <cellStyle name="Input 2 2 4 2 2 6 7" xfId="29510"/>
    <cellStyle name="Input 2 2 4 2 2 6 8" xfId="29511"/>
    <cellStyle name="Input 2 2 4 2 2 7" xfId="29512"/>
    <cellStyle name="Input 2 2 4 2 2 7 2" xfId="29513"/>
    <cellStyle name="Input 2 2 4 2 2 7 3" xfId="29514"/>
    <cellStyle name="Input 2 2 4 2 2 7 4" xfId="29515"/>
    <cellStyle name="Input 2 2 4 2 2 7 5" xfId="29516"/>
    <cellStyle name="Input 2 2 4 2 2 7 6" xfId="29517"/>
    <cellStyle name="Input 2 2 4 2 2 7 7" xfId="29518"/>
    <cellStyle name="Input 2 2 4 2 2 7 8" xfId="29519"/>
    <cellStyle name="Input 2 2 4 2 2 8" xfId="29520"/>
    <cellStyle name="Input 2 2 4 2 2 9" xfId="29521"/>
    <cellStyle name="Input 2 2 4 2 20" xfId="29522"/>
    <cellStyle name="Input 2 2 4 2 21" xfId="29523"/>
    <cellStyle name="Input 2 2 4 2 22" xfId="29524"/>
    <cellStyle name="Input 2 2 4 2 23" xfId="29525"/>
    <cellStyle name="Input 2 2 4 2 24" xfId="29526"/>
    <cellStyle name="Input 2 2 4 2 25" xfId="29527"/>
    <cellStyle name="Input 2 2 4 2 26" xfId="29528"/>
    <cellStyle name="Input 2 2 4 2 27" xfId="29529"/>
    <cellStyle name="Input 2 2 4 2 3" xfId="29530"/>
    <cellStyle name="Input 2 2 4 2 3 10" xfId="29531"/>
    <cellStyle name="Input 2 2 4 2 3 11" xfId="29532"/>
    <cellStyle name="Input 2 2 4 2 3 12" xfId="29533"/>
    <cellStyle name="Input 2 2 4 2 3 13" xfId="29534"/>
    <cellStyle name="Input 2 2 4 2 3 14" xfId="29535"/>
    <cellStyle name="Input 2 2 4 2 3 15" xfId="29536"/>
    <cellStyle name="Input 2 2 4 2 3 2" xfId="29537"/>
    <cellStyle name="Input 2 2 4 2 3 2 2" xfId="29538"/>
    <cellStyle name="Input 2 2 4 2 3 2 3" xfId="29539"/>
    <cellStyle name="Input 2 2 4 2 3 2 4" xfId="29540"/>
    <cellStyle name="Input 2 2 4 2 3 2 5" xfId="29541"/>
    <cellStyle name="Input 2 2 4 2 3 2 6" xfId="29542"/>
    <cellStyle name="Input 2 2 4 2 3 2 7" xfId="29543"/>
    <cellStyle name="Input 2 2 4 2 3 2 8" xfId="29544"/>
    <cellStyle name="Input 2 2 4 2 3 3" xfId="29545"/>
    <cellStyle name="Input 2 2 4 2 3 3 2" xfId="29546"/>
    <cellStyle name="Input 2 2 4 2 3 3 3" xfId="29547"/>
    <cellStyle name="Input 2 2 4 2 3 3 4" xfId="29548"/>
    <cellStyle name="Input 2 2 4 2 3 3 5" xfId="29549"/>
    <cellStyle name="Input 2 2 4 2 3 3 6" xfId="29550"/>
    <cellStyle name="Input 2 2 4 2 3 3 7" xfId="29551"/>
    <cellStyle name="Input 2 2 4 2 3 3 8" xfId="29552"/>
    <cellStyle name="Input 2 2 4 2 3 4" xfId="29553"/>
    <cellStyle name="Input 2 2 4 2 3 4 2" xfId="29554"/>
    <cellStyle name="Input 2 2 4 2 3 4 3" xfId="29555"/>
    <cellStyle name="Input 2 2 4 2 3 4 4" xfId="29556"/>
    <cellStyle name="Input 2 2 4 2 3 4 5" xfId="29557"/>
    <cellStyle name="Input 2 2 4 2 3 4 6" xfId="29558"/>
    <cellStyle name="Input 2 2 4 2 3 4 7" xfId="29559"/>
    <cellStyle name="Input 2 2 4 2 3 4 8" xfId="29560"/>
    <cellStyle name="Input 2 2 4 2 3 5" xfId="29561"/>
    <cellStyle name="Input 2 2 4 2 3 5 2" xfId="29562"/>
    <cellStyle name="Input 2 2 4 2 3 5 3" xfId="29563"/>
    <cellStyle name="Input 2 2 4 2 3 5 4" xfId="29564"/>
    <cellStyle name="Input 2 2 4 2 3 5 5" xfId="29565"/>
    <cellStyle name="Input 2 2 4 2 3 5 6" xfId="29566"/>
    <cellStyle name="Input 2 2 4 2 3 5 7" xfId="29567"/>
    <cellStyle name="Input 2 2 4 2 3 5 8" xfId="29568"/>
    <cellStyle name="Input 2 2 4 2 3 6" xfId="29569"/>
    <cellStyle name="Input 2 2 4 2 3 6 2" xfId="29570"/>
    <cellStyle name="Input 2 2 4 2 3 6 3" xfId="29571"/>
    <cellStyle name="Input 2 2 4 2 3 6 4" xfId="29572"/>
    <cellStyle name="Input 2 2 4 2 3 6 5" xfId="29573"/>
    <cellStyle name="Input 2 2 4 2 3 6 6" xfId="29574"/>
    <cellStyle name="Input 2 2 4 2 3 6 7" xfId="29575"/>
    <cellStyle name="Input 2 2 4 2 3 6 8" xfId="29576"/>
    <cellStyle name="Input 2 2 4 2 3 7" xfId="29577"/>
    <cellStyle name="Input 2 2 4 2 3 7 2" xfId="29578"/>
    <cellStyle name="Input 2 2 4 2 3 7 3" xfId="29579"/>
    <cellStyle name="Input 2 2 4 2 3 7 4" xfId="29580"/>
    <cellStyle name="Input 2 2 4 2 3 7 5" xfId="29581"/>
    <cellStyle name="Input 2 2 4 2 3 7 6" xfId="29582"/>
    <cellStyle name="Input 2 2 4 2 3 7 7" xfId="29583"/>
    <cellStyle name="Input 2 2 4 2 3 7 8" xfId="29584"/>
    <cellStyle name="Input 2 2 4 2 3 8" xfId="29585"/>
    <cellStyle name="Input 2 2 4 2 3 9" xfId="29586"/>
    <cellStyle name="Input 2 2 4 2 4" xfId="29587"/>
    <cellStyle name="Input 2 2 4 2 4 2" xfId="29588"/>
    <cellStyle name="Input 2 2 4 2 4 3" xfId="29589"/>
    <cellStyle name="Input 2 2 4 2 4 4" xfId="29590"/>
    <cellStyle name="Input 2 2 4 2 4 5" xfId="29591"/>
    <cellStyle name="Input 2 2 4 2 4 6" xfId="29592"/>
    <cellStyle name="Input 2 2 4 2 4 7" xfId="29593"/>
    <cellStyle name="Input 2 2 4 2 4 8" xfId="29594"/>
    <cellStyle name="Input 2 2 4 2 4 9" xfId="29595"/>
    <cellStyle name="Input 2 2 4 2 5" xfId="29596"/>
    <cellStyle name="Input 2 2 4 2 5 2" xfId="29597"/>
    <cellStyle name="Input 2 2 4 2 5 3" xfId="29598"/>
    <cellStyle name="Input 2 2 4 2 5 4" xfId="29599"/>
    <cellStyle name="Input 2 2 4 2 5 5" xfId="29600"/>
    <cellStyle name="Input 2 2 4 2 5 6" xfId="29601"/>
    <cellStyle name="Input 2 2 4 2 5 7" xfId="29602"/>
    <cellStyle name="Input 2 2 4 2 5 8" xfId="29603"/>
    <cellStyle name="Input 2 2 4 2 6" xfId="29604"/>
    <cellStyle name="Input 2 2 4 2 6 2" xfId="29605"/>
    <cellStyle name="Input 2 2 4 2 6 3" xfId="29606"/>
    <cellStyle name="Input 2 2 4 2 6 4" xfId="29607"/>
    <cellStyle name="Input 2 2 4 2 6 5" xfId="29608"/>
    <cellStyle name="Input 2 2 4 2 6 6" xfId="29609"/>
    <cellStyle name="Input 2 2 4 2 6 7" xfId="29610"/>
    <cellStyle name="Input 2 2 4 2 6 8" xfId="29611"/>
    <cellStyle name="Input 2 2 4 2 7" xfId="29612"/>
    <cellStyle name="Input 2 2 4 2 7 2" xfId="29613"/>
    <cellStyle name="Input 2 2 4 2 7 3" xfId="29614"/>
    <cellStyle name="Input 2 2 4 2 7 4" xfId="29615"/>
    <cellStyle name="Input 2 2 4 2 7 5" xfId="29616"/>
    <cellStyle name="Input 2 2 4 2 7 6" xfId="29617"/>
    <cellStyle name="Input 2 2 4 2 7 7" xfId="29618"/>
    <cellStyle name="Input 2 2 4 2 7 8" xfId="29619"/>
    <cellStyle name="Input 2 2 4 2 8" xfId="29620"/>
    <cellStyle name="Input 2 2 4 2 8 2" xfId="29621"/>
    <cellStyle name="Input 2 2 4 2 8 3" xfId="29622"/>
    <cellStyle name="Input 2 2 4 2 8 4" xfId="29623"/>
    <cellStyle name="Input 2 2 4 2 8 5" xfId="29624"/>
    <cellStyle name="Input 2 2 4 2 8 6" xfId="29625"/>
    <cellStyle name="Input 2 2 4 2 8 7" xfId="29626"/>
    <cellStyle name="Input 2 2 4 2 8 8" xfId="29627"/>
    <cellStyle name="Input 2 2 4 2 9" xfId="29628"/>
    <cellStyle name="Input 2 2 4 2 9 2" xfId="29629"/>
    <cellStyle name="Input 2 2 4 2 9 3" xfId="29630"/>
    <cellStyle name="Input 2 2 4 2 9 4" xfId="29631"/>
    <cellStyle name="Input 2 2 4 2 9 5" xfId="29632"/>
    <cellStyle name="Input 2 2 4 2 9 6" xfId="29633"/>
    <cellStyle name="Input 2 2 4 2 9 7" xfId="29634"/>
    <cellStyle name="Input 2 2 4 2 9 8" xfId="29635"/>
    <cellStyle name="Input 2 2 4 20" xfId="29636"/>
    <cellStyle name="Input 2 2 4 21" xfId="29637"/>
    <cellStyle name="Input 2 2 4 22" xfId="29638"/>
    <cellStyle name="Input 2 2 4 23" xfId="29639"/>
    <cellStyle name="Input 2 2 4 24" xfId="29640"/>
    <cellStyle name="Input 2 2 4 3" xfId="29641"/>
    <cellStyle name="Input 2 2 4 3 10" xfId="29642"/>
    <cellStyle name="Input 2 2 4 3 11" xfId="29643"/>
    <cellStyle name="Input 2 2 4 3 12" xfId="29644"/>
    <cellStyle name="Input 2 2 4 3 13" xfId="29645"/>
    <cellStyle name="Input 2 2 4 3 14" xfId="29646"/>
    <cellStyle name="Input 2 2 4 3 15" xfId="29647"/>
    <cellStyle name="Input 2 2 4 3 16" xfId="29648"/>
    <cellStyle name="Input 2 2 4 3 17" xfId="29649"/>
    <cellStyle name="Input 2 2 4 3 18" xfId="29650"/>
    <cellStyle name="Input 2 2 4 3 19" xfId="29651"/>
    <cellStyle name="Input 2 2 4 3 2" xfId="29652"/>
    <cellStyle name="Input 2 2 4 3 2 10" xfId="29653"/>
    <cellStyle name="Input 2 2 4 3 2 2" xfId="29654"/>
    <cellStyle name="Input 2 2 4 3 2 2 2" xfId="29655"/>
    <cellStyle name="Input 2 2 4 3 2 2 3" xfId="29656"/>
    <cellStyle name="Input 2 2 4 3 2 2 4" xfId="29657"/>
    <cellStyle name="Input 2 2 4 3 2 2 5" xfId="29658"/>
    <cellStyle name="Input 2 2 4 3 2 2 6" xfId="29659"/>
    <cellStyle name="Input 2 2 4 3 2 2 7" xfId="29660"/>
    <cellStyle name="Input 2 2 4 3 2 2 8" xfId="29661"/>
    <cellStyle name="Input 2 2 4 3 2 2 9" xfId="29662"/>
    <cellStyle name="Input 2 2 4 3 2 3" xfId="29663"/>
    <cellStyle name="Input 2 2 4 3 2 4" xfId="29664"/>
    <cellStyle name="Input 2 2 4 3 2 5" xfId="29665"/>
    <cellStyle name="Input 2 2 4 3 2 6" xfId="29666"/>
    <cellStyle name="Input 2 2 4 3 2 7" xfId="29667"/>
    <cellStyle name="Input 2 2 4 3 2 8" xfId="29668"/>
    <cellStyle name="Input 2 2 4 3 2 9" xfId="29669"/>
    <cellStyle name="Input 2 2 4 3 20" xfId="29670"/>
    <cellStyle name="Input 2 2 4 3 21" xfId="29671"/>
    <cellStyle name="Input 2 2 4 3 22" xfId="29672"/>
    <cellStyle name="Input 2 2 4 3 23" xfId="29673"/>
    <cellStyle name="Input 2 2 4 3 24" xfId="29674"/>
    <cellStyle name="Input 2 2 4 3 3" xfId="29675"/>
    <cellStyle name="Input 2 2 4 3 3 2" xfId="29676"/>
    <cellStyle name="Input 2 2 4 3 3 3" xfId="29677"/>
    <cellStyle name="Input 2 2 4 3 3 4" xfId="29678"/>
    <cellStyle name="Input 2 2 4 3 3 5" xfId="29679"/>
    <cellStyle name="Input 2 2 4 3 3 6" xfId="29680"/>
    <cellStyle name="Input 2 2 4 3 3 7" xfId="29681"/>
    <cellStyle name="Input 2 2 4 3 3 8" xfId="29682"/>
    <cellStyle name="Input 2 2 4 3 4" xfId="29683"/>
    <cellStyle name="Input 2 2 4 3 4 2" xfId="29684"/>
    <cellStyle name="Input 2 2 4 3 4 3" xfId="29685"/>
    <cellStyle name="Input 2 2 4 3 4 4" xfId="29686"/>
    <cellStyle name="Input 2 2 4 3 4 5" xfId="29687"/>
    <cellStyle name="Input 2 2 4 3 4 6" xfId="29688"/>
    <cellStyle name="Input 2 2 4 3 4 7" xfId="29689"/>
    <cellStyle name="Input 2 2 4 3 4 8" xfId="29690"/>
    <cellStyle name="Input 2 2 4 3 4 9" xfId="29691"/>
    <cellStyle name="Input 2 2 4 3 5" xfId="29692"/>
    <cellStyle name="Input 2 2 4 3 5 2" xfId="29693"/>
    <cellStyle name="Input 2 2 4 3 5 3" xfId="29694"/>
    <cellStyle name="Input 2 2 4 3 5 4" xfId="29695"/>
    <cellStyle name="Input 2 2 4 3 5 5" xfId="29696"/>
    <cellStyle name="Input 2 2 4 3 5 6" xfId="29697"/>
    <cellStyle name="Input 2 2 4 3 5 7" xfId="29698"/>
    <cellStyle name="Input 2 2 4 3 5 8" xfId="29699"/>
    <cellStyle name="Input 2 2 4 3 6" xfId="29700"/>
    <cellStyle name="Input 2 2 4 3 6 2" xfId="29701"/>
    <cellStyle name="Input 2 2 4 3 6 3" xfId="29702"/>
    <cellStyle name="Input 2 2 4 3 6 4" xfId="29703"/>
    <cellStyle name="Input 2 2 4 3 6 5" xfId="29704"/>
    <cellStyle name="Input 2 2 4 3 6 6" xfId="29705"/>
    <cellStyle name="Input 2 2 4 3 6 7" xfId="29706"/>
    <cellStyle name="Input 2 2 4 3 6 8" xfId="29707"/>
    <cellStyle name="Input 2 2 4 3 7" xfId="29708"/>
    <cellStyle name="Input 2 2 4 3 7 2" xfId="29709"/>
    <cellStyle name="Input 2 2 4 3 7 3" xfId="29710"/>
    <cellStyle name="Input 2 2 4 3 7 4" xfId="29711"/>
    <cellStyle name="Input 2 2 4 3 7 5" xfId="29712"/>
    <cellStyle name="Input 2 2 4 3 7 6" xfId="29713"/>
    <cellStyle name="Input 2 2 4 3 7 7" xfId="29714"/>
    <cellStyle name="Input 2 2 4 3 7 8" xfId="29715"/>
    <cellStyle name="Input 2 2 4 3 8" xfId="29716"/>
    <cellStyle name="Input 2 2 4 3 9" xfId="29717"/>
    <cellStyle name="Input 2 2 4 4" xfId="29718"/>
    <cellStyle name="Input 2 2 4 4 10" xfId="29719"/>
    <cellStyle name="Input 2 2 4 4 11" xfId="29720"/>
    <cellStyle name="Input 2 2 4 4 12" xfId="29721"/>
    <cellStyle name="Input 2 2 4 4 13" xfId="29722"/>
    <cellStyle name="Input 2 2 4 4 14" xfId="29723"/>
    <cellStyle name="Input 2 2 4 4 15" xfId="29724"/>
    <cellStyle name="Input 2 2 4 4 16" xfId="29725"/>
    <cellStyle name="Input 2 2 4 4 17" xfId="29726"/>
    <cellStyle name="Input 2 2 4 4 18" xfId="29727"/>
    <cellStyle name="Input 2 2 4 4 2" xfId="29728"/>
    <cellStyle name="Input 2 2 4 4 2 10" xfId="29729"/>
    <cellStyle name="Input 2 2 4 4 2 2" xfId="29730"/>
    <cellStyle name="Input 2 2 4 4 2 2 2" xfId="29731"/>
    <cellStyle name="Input 2 2 4 4 2 2 3" xfId="29732"/>
    <cellStyle name="Input 2 2 4 4 2 2 4" xfId="29733"/>
    <cellStyle name="Input 2 2 4 4 2 2 5" xfId="29734"/>
    <cellStyle name="Input 2 2 4 4 2 2 6" xfId="29735"/>
    <cellStyle name="Input 2 2 4 4 2 2 7" xfId="29736"/>
    <cellStyle name="Input 2 2 4 4 2 2 8" xfId="29737"/>
    <cellStyle name="Input 2 2 4 4 2 2 9" xfId="29738"/>
    <cellStyle name="Input 2 2 4 4 2 3" xfId="29739"/>
    <cellStyle name="Input 2 2 4 4 2 4" xfId="29740"/>
    <cellStyle name="Input 2 2 4 4 2 5" xfId="29741"/>
    <cellStyle name="Input 2 2 4 4 2 6" xfId="29742"/>
    <cellStyle name="Input 2 2 4 4 2 7" xfId="29743"/>
    <cellStyle name="Input 2 2 4 4 2 8" xfId="29744"/>
    <cellStyle name="Input 2 2 4 4 2 9" xfId="29745"/>
    <cellStyle name="Input 2 2 4 4 3" xfId="29746"/>
    <cellStyle name="Input 2 2 4 4 3 2" xfId="29747"/>
    <cellStyle name="Input 2 2 4 4 3 3" xfId="29748"/>
    <cellStyle name="Input 2 2 4 4 3 4" xfId="29749"/>
    <cellStyle name="Input 2 2 4 4 3 5" xfId="29750"/>
    <cellStyle name="Input 2 2 4 4 3 6" xfId="29751"/>
    <cellStyle name="Input 2 2 4 4 3 7" xfId="29752"/>
    <cellStyle name="Input 2 2 4 4 3 8" xfId="29753"/>
    <cellStyle name="Input 2 2 4 4 4" xfId="29754"/>
    <cellStyle name="Input 2 2 4 4 4 2" xfId="29755"/>
    <cellStyle name="Input 2 2 4 4 4 3" xfId="29756"/>
    <cellStyle name="Input 2 2 4 4 4 4" xfId="29757"/>
    <cellStyle name="Input 2 2 4 4 4 5" xfId="29758"/>
    <cellStyle name="Input 2 2 4 4 4 6" xfId="29759"/>
    <cellStyle name="Input 2 2 4 4 4 7" xfId="29760"/>
    <cellStyle name="Input 2 2 4 4 4 8" xfId="29761"/>
    <cellStyle name="Input 2 2 4 4 4 9" xfId="29762"/>
    <cellStyle name="Input 2 2 4 4 5" xfId="29763"/>
    <cellStyle name="Input 2 2 4 4 6" xfId="29764"/>
    <cellStyle name="Input 2 2 4 4 7" xfId="29765"/>
    <cellStyle name="Input 2 2 4 4 8" xfId="29766"/>
    <cellStyle name="Input 2 2 4 4 9" xfId="29767"/>
    <cellStyle name="Input 2 2 4 5" xfId="29768"/>
    <cellStyle name="Input 2 2 4 5 10" xfId="29769"/>
    <cellStyle name="Input 2 2 4 5 11" xfId="29770"/>
    <cellStyle name="Input 2 2 4 5 12" xfId="29771"/>
    <cellStyle name="Input 2 2 4 5 13" xfId="29772"/>
    <cellStyle name="Input 2 2 4 5 14" xfId="29773"/>
    <cellStyle name="Input 2 2 4 5 15" xfId="29774"/>
    <cellStyle name="Input 2 2 4 5 16" xfId="29775"/>
    <cellStyle name="Input 2 2 4 5 17" xfId="29776"/>
    <cellStyle name="Input 2 2 4 5 18" xfId="29777"/>
    <cellStyle name="Input 2 2 4 5 2" xfId="29778"/>
    <cellStyle name="Input 2 2 4 5 2 10" xfId="29779"/>
    <cellStyle name="Input 2 2 4 5 2 2" xfId="29780"/>
    <cellStyle name="Input 2 2 4 5 2 2 2" xfId="29781"/>
    <cellStyle name="Input 2 2 4 5 2 2 3" xfId="29782"/>
    <cellStyle name="Input 2 2 4 5 2 2 4" xfId="29783"/>
    <cellStyle name="Input 2 2 4 5 2 2 5" xfId="29784"/>
    <cellStyle name="Input 2 2 4 5 2 2 6" xfId="29785"/>
    <cellStyle name="Input 2 2 4 5 2 2 7" xfId="29786"/>
    <cellStyle name="Input 2 2 4 5 2 2 8" xfId="29787"/>
    <cellStyle name="Input 2 2 4 5 2 2 9" xfId="29788"/>
    <cellStyle name="Input 2 2 4 5 2 3" xfId="29789"/>
    <cellStyle name="Input 2 2 4 5 2 4" xfId="29790"/>
    <cellStyle name="Input 2 2 4 5 2 5" xfId="29791"/>
    <cellStyle name="Input 2 2 4 5 2 6" xfId="29792"/>
    <cellStyle name="Input 2 2 4 5 2 7" xfId="29793"/>
    <cellStyle name="Input 2 2 4 5 2 8" xfId="29794"/>
    <cellStyle name="Input 2 2 4 5 2 9" xfId="29795"/>
    <cellStyle name="Input 2 2 4 5 3" xfId="29796"/>
    <cellStyle name="Input 2 2 4 5 3 2" xfId="29797"/>
    <cellStyle name="Input 2 2 4 5 3 3" xfId="29798"/>
    <cellStyle name="Input 2 2 4 5 3 4" xfId="29799"/>
    <cellStyle name="Input 2 2 4 5 3 5" xfId="29800"/>
    <cellStyle name="Input 2 2 4 5 3 6" xfId="29801"/>
    <cellStyle name="Input 2 2 4 5 3 7" xfId="29802"/>
    <cellStyle name="Input 2 2 4 5 3 8" xfId="29803"/>
    <cellStyle name="Input 2 2 4 5 4" xfId="29804"/>
    <cellStyle name="Input 2 2 4 5 4 2" xfId="29805"/>
    <cellStyle name="Input 2 2 4 5 4 3" xfId="29806"/>
    <cellStyle name="Input 2 2 4 5 4 4" xfId="29807"/>
    <cellStyle name="Input 2 2 4 5 4 5" xfId="29808"/>
    <cellStyle name="Input 2 2 4 5 4 6" xfId="29809"/>
    <cellStyle name="Input 2 2 4 5 4 7" xfId="29810"/>
    <cellStyle name="Input 2 2 4 5 4 8" xfId="29811"/>
    <cellStyle name="Input 2 2 4 5 4 9" xfId="29812"/>
    <cellStyle name="Input 2 2 4 5 5" xfId="29813"/>
    <cellStyle name="Input 2 2 4 5 6" xfId="29814"/>
    <cellStyle name="Input 2 2 4 5 7" xfId="29815"/>
    <cellStyle name="Input 2 2 4 5 8" xfId="29816"/>
    <cellStyle name="Input 2 2 4 5 9" xfId="29817"/>
    <cellStyle name="Input 2 2 4 6" xfId="29818"/>
    <cellStyle name="Input 2 2 4 6 10" xfId="29819"/>
    <cellStyle name="Input 2 2 4 6 11" xfId="29820"/>
    <cellStyle name="Input 2 2 4 6 12" xfId="29821"/>
    <cellStyle name="Input 2 2 4 6 13" xfId="29822"/>
    <cellStyle name="Input 2 2 4 6 14" xfId="29823"/>
    <cellStyle name="Input 2 2 4 6 15" xfId="29824"/>
    <cellStyle name="Input 2 2 4 6 16" xfId="29825"/>
    <cellStyle name="Input 2 2 4 6 17" xfId="29826"/>
    <cellStyle name="Input 2 2 4 6 18" xfId="29827"/>
    <cellStyle name="Input 2 2 4 6 2" xfId="29828"/>
    <cellStyle name="Input 2 2 4 6 2 2" xfId="29829"/>
    <cellStyle name="Input 2 2 4 6 2 3" xfId="29830"/>
    <cellStyle name="Input 2 2 4 6 2 4" xfId="29831"/>
    <cellStyle name="Input 2 2 4 6 2 5" xfId="29832"/>
    <cellStyle name="Input 2 2 4 6 2 6" xfId="29833"/>
    <cellStyle name="Input 2 2 4 6 2 7" xfId="29834"/>
    <cellStyle name="Input 2 2 4 6 2 8" xfId="29835"/>
    <cellStyle name="Input 2 2 4 6 2 9" xfId="29836"/>
    <cellStyle name="Input 2 2 4 6 3" xfId="29837"/>
    <cellStyle name="Input 2 2 4 6 4" xfId="29838"/>
    <cellStyle name="Input 2 2 4 6 5" xfId="29839"/>
    <cellStyle name="Input 2 2 4 6 6" xfId="29840"/>
    <cellStyle name="Input 2 2 4 6 7" xfId="29841"/>
    <cellStyle name="Input 2 2 4 6 8" xfId="29842"/>
    <cellStyle name="Input 2 2 4 6 9" xfId="29843"/>
    <cellStyle name="Input 2 2 4 7" xfId="29844"/>
    <cellStyle name="Input 2 2 4 7 2" xfId="29845"/>
    <cellStyle name="Input 2 2 4 7 3" xfId="29846"/>
    <cellStyle name="Input 2 2 4 7 4" xfId="29847"/>
    <cellStyle name="Input 2 2 4 7 5" xfId="29848"/>
    <cellStyle name="Input 2 2 4 7 6" xfId="29849"/>
    <cellStyle name="Input 2 2 4 7 7" xfId="29850"/>
    <cellStyle name="Input 2 2 4 7 8" xfId="29851"/>
    <cellStyle name="Input 2 2 4 7 9" xfId="29852"/>
    <cellStyle name="Input 2 2 4 8" xfId="29853"/>
    <cellStyle name="Input 2 2 4 8 2" xfId="29854"/>
    <cellStyle name="Input 2 2 4 8 3" xfId="29855"/>
    <cellStyle name="Input 2 2 4 8 4" xfId="29856"/>
    <cellStyle name="Input 2 2 4 8 5" xfId="29857"/>
    <cellStyle name="Input 2 2 4 8 6" xfId="29858"/>
    <cellStyle name="Input 2 2 4 8 7" xfId="29859"/>
    <cellStyle name="Input 2 2 4 8 8" xfId="29860"/>
    <cellStyle name="Input 2 2 4 8 9" xfId="29861"/>
    <cellStyle name="Input 2 2 4 9" xfId="29862"/>
    <cellStyle name="Input 2 2 5" xfId="9864"/>
    <cellStyle name="Input 2 2 5 10" xfId="29863"/>
    <cellStyle name="Input 2 2 5 11" xfId="29864"/>
    <cellStyle name="Input 2 2 5 12" xfId="29865"/>
    <cellStyle name="Input 2 2 5 13" xfId="29866"/>
    <cellStyle name="Input 2 2 5 14" xfId="29867"/>
    <cellStyle name="Input 2 2 5 15" xfId="29868"/>
    <cellStyle name="Input 2 2 5 16" xfId="29869"/>
    <cellStyle name="Input 2 2 5 17" xfId="29870"/>
    <cellStyle name="Input 2 2 5 18" xfId="29871"/>
    <cellStyle name="Input 2 2 5 19" xfId="29872"/>
    <cellStyle name="Input 2 2 5 2" xfId="29873"/>
    <cellStyle name="Input 2 2 5 2 10" xfId="29874"/>
    <cellStyle name="Input 2 2 5 2 2" xfId="29875"/>
    <cellStyle name="Input 2 2 5 2 2 2" xfId="29876"/>
    <cellStyle name="Input 2 2 5 2 2 3" xfId="29877"/>
    <cellStyle name="Input 2 2 5 2 2 4" xfId="29878"/>
    <cellStyle name="Input 2 2 5 2 2 5" xfId="29879"/>
    <cellStyle name="Input 2 2 5 2 2 6" xfId="29880"/>
    <cellStyle name="Input 2 2 5 2 2 7" xfId="29881"/>
    <cellStyle name="Input 2 2 5 2 2 8" xfId="29882"/>
    <cellStyle name="Input 2 2 5 2 2 9" xfId="29883"/>
    <cellStyle name="Input 2 2 5 2 3" xfId="29884"/>
    <cellStyle name="Input 2 2 5 2 4" xfId="29885"/>
    <cellStyle name="Input 2 2 5 2 5" xfId="29886"/>
    <cellStyle name="Input 2 2 5 2 6" xfId="29887"/>
    <cellStyle name="Input 2 2 5 2 7" xfId="29888"/>
    <cellStyle name="Input 2 2 5 2 8" xfId="29889"/>
    <cellStyle name="Input 2 2 5 2 9" xfId="29890"/>
    <cellStyle name="Input 2 2 5 3" xfId="29891"/>
    <cellStyle name="Input 2 2 5 3 2" xfId="29892"/>
    <cellStyle name="Input 2 2 5 3 3" xfId="29893"/>
    <cellStyle name="Input 2 2 5 3 4" xfId="29894"/>
    <cellStyle name="Input 2 2 5 3 5" xfId="29895"/>
    <cellStyle name="Input 2 2 5 3 6" xfId="29896"/>
    <cellStyle name="Input 2 2 5 3 7" xfId="29897"/>
    <cellStyle name="Input 2 2 5 3 8" xfId="29898"/>
    <cellStyle name="Input 2 2 5 4" xfId="29899"/>
    <cellStyle name="Input 2 2 5 4 2" xfId="29900"/>
    <cellStyle name="Input 2 2 5 4 3" xfId="29901"/>
    <cellStyle name="Input 2 2 5 4 4" xfId="29902"/>
    <cellStyle name="Input 2 2 5 4 5" xfId="29903"/>
    <cellStyle name="Input 2 2 5 4 6" xfId="29904"/>
    <cellStyle name="Input 2 2 5 4 7" xfId="29905"/>
    <cellStyle name="Input 2 2 5 4 8" xfId="29906"/>
    <cellStyle name="Input 2 2 5 4 9" xfId="29907"/>
    <cellStyle name="Input 2 2 5 5" xfId="29908"/>
    <cellStyle name="Input 2 2 5 6" xfId="29909"/>
    <cellStyle name="Input 2 2 5 7" xfId="29910"/>
    <cellStyle name="Input 2 2 5 8" xfId="29911"/>
    <cellStyle name="Input 2 2 5 9" xfId="29912"/>
    <cellStyle name="Input 2 2 6" xfId="29913"/>
    <cellStyle name="Input 2 2 6 10" xfId="29914"/>
    <cellStyle name="Input 2 2 6 11" xfId="29915"/>
    <cellStyle name="Input 2 2 6 12" xfId="29916"/>
    <cellStyle name="Input 2 2 6 13" xfId="29917"/>
    <cellStyle name="Input 2 2 6 14" xfId="29918"/>
    <cellStyle name="Input 2 2 6 15" xfId="29919"/>
    <cellStyle name="Input 2 2 6 16" xfId="29920"/>
    <cellStyle name="Input 2 2 6 17" xfId="29921"/>
    <cellStyle name="Input 2 2 6 18" xfId="29922"/>
    <cellStyle name="Input 2 2 6 2" xfId="29923"/>
    <cellStyle name="Input 2 2 6 2 10" xfId="29924"/>
    <cellStyle name="Input 2 2 6 2 2" xfId="29925"/>
    <cellStyle name="Input 2 2 6 2 2 2" xfId="29926"/>
    <cellStyle name="Input 2 2 6 2 2 3" xfId="29927"/>
    <cellStyle name="Input 2 2 6 2 2 4" xfId="29928"/>
    <cellStyle name="Input 2 2 6 2 2 5" xfId="29929"/>
    <cellStyle name="Input 2 2 6 2 2 6" xfId="29930"/>
    <cellStyle name="Input 2 2 6 2 2 7" xfId="29931"/>
    <cellStyle name="Input 2 2 6 2 2 8" xfId="29932"/>
    <cellStyle name="Input 2 2 6 2 2 9" xfId="29933"/>
    <cellStyle name="Input 2 2 6 2 3" xfId="29934"/>
    <cellStyle name="Input 2 2 6 2 4" xfId="29935"/>
    <cellStyle name="Input 2 2 6 2 5" xfId="29936"/>
    <cellStyle name="Input 2 2 6 2 6" xfId="29937"/>
    <cellStyle name="Input 2 2 6 2 7" xfId="29938"/>
    <cellStyle name="Input 2 2 6 2 8" xfId="29939"/>
    <cellStyle name="Input 2 2 6 2 9" xfId="29940"/>
    <cellStyle name="Input 2 2 6 3" xfId="29941"/>
    <cellStyle name="Input 2 2 6 3 2" xfId="29942"/>
    <cellStyle name="Input 2 2 6 3 3" xfId="29943"/>
    <cellStyle name="Input 2 2 6 3 4" xfId="29944"/>
    <cellStyle name="Input 2 2 6 3 5" xfId="29945"/>
    <cellStyle name="Input 2 2 6 3 6" xfId="29946"/>
    <cellStyle name="Input 2 2 6 3 7" xfId="29947"/>
    <cellStyle name="Input 2 2 6 3 8" xfId="29948"/>
    <cellStyle name="Input 2 2 6 4" xfId="29949"/>
    <cellStyle name="Input 2 2 6 4 2" xfId="29950"/>
    <cellStyle name="Input 2 2 6 4 3" xfId="29951"/>
    <cellStyle name="Input 2 2 6 4 4" xfId="29952"/>
    <cellStyle name="Input 2 2 6 4 5" xfId="29953"/>
    <cellStyle name="Input 2 2 6 4 6" xfId="29954"/>
    <cellStyle name="Input 2 2 6 4 7" xfId="29955"/>
    <cellStyle name="Input 2 2 6 4 8" xfId="29956"/>
    <cellStyle name="Input 2 2 6 4 9" xfId="29957"/>
    <cellStyle name="Input 2 2 6 5" xfId="29958"/>
    <cellStyle name="Input 2 2 6 6" xfId="29959"/>
    <cellStyle name="Input 2 2 6 7" xfId="29960"/>
    <cellStyle name="Input 2 2 6 8" xfId="29961"/>
    <cellStyle name="Input 2 2 6 9" xfId="29962"/>
    <cellStyle name="Input 2 2 7" xfId="29963"/>
    <cellStyle name="Input 2 2 7 10" xfId="29964"/>
    <cellStyle name="Input 2 2 7 11" xfId="29965"/>
    <cellStyle name="Input 2 2 7 12" xfId="29966"/>
    <cellStyle name="Input 2 2 7 13" xfId="29967"/>
    <cellStyle name="Input 2 2 7 14" xfId="29968"/>
    <cellStyle name="Input 2 2 7 15" xfId="29969"/>
    <cellStyle name="Input 2 2 7 16" xfId="29970"/>
    <cellStyle name="Input 2 2 7 17" xfId="29971"/>
    <cellStyle name="Input 2 2 7 18" xfId="29972"/>
    <cellStyle name="Input 2 2 7 2" xfId="29973"/>
    <cellStyle name="Input 2 2 7 3" xfId="29974"/>
    <cellStyle name="Input 2 2 7 4" xfId="29975"/>
    <cellStyle name="Input 2 2 7 5" xfId="29976"/>
    <cellStyle name="Input 2 2 7 6" xfId="29977"/>
    <cellStyle name="Input 2 2 7 7" xfId="29978"/>
    <cellStyle name="Input 2 2 7 8" xfId="29979"/>
    <cellStyle name="Input 2 2 7 9" xfId="29980"/>
    <cellStyle name="Input 2 2 8" xfId="29981"/>
    <cellStyle name="Input 2 2 8 10" xfId="29982"/>
    <cellStyle name="Input 2 2 8 11" xfId="29983"/>
    <cellStyle name="Input 2 2 8 12" xfId="29984"/>
    <cellStyle name="Input 2 2 8 13" xfId="29985"/>
    <cellStyle name="Input 2 2 8 14" xfId="29986"/>
    <cellStyle name="Input 2 2 8 15" xfId="29987"/>
    <cellStyle name="Input 2 2 8 16" xfId="29988"/>
    <cellStyle name="Input 2 2 8 17" xfId="29989"/>
    <cellStyle name="Input 2 2 8 18" xfId="29990"/>
    <cellStyle name="Input 2 2 8 2" xfId="29991"/>
    <cellStyle name="Input 2 2 8 3" xfId="29992"/>
    <cellStyle name="Input 2 2 8 4" xfId="29993"/>
    <cellStyle name="Input 2 2 8 5" xfId="29994"/>
    <cellStyle name="Input 2 2 8 6" xfId="29995"/>
    <cellStyle name="Input 2 2 8 7" xfId="29996"/>
    <cellStyle name="Input 2 2 8 8" xfId="29997"/>
    <cellStyle name="Input 2 2 8 9" xfId="29998"/>
    <cellStyle name="Input 2 2 9" xfId="29999"/>
    <cellStyle name="Input 2 2 9 10" xfId="30000"/>
    <cellStyle name="Input 2 2 9 11" xfId="30001"/>
    <cellStyle name="Input 2 2 9 12" xfId="30002"/>
    <cellStyle name="Input 2 2 9 13" xfId="30003"/>
    <cellStyle name="Input 2 2 9 14" xfId="30004"/>
    <cellStyle name="Input 2 2 9 15" xfId="30005"/>
    <cellStyle name="Input 2 2 9 16" xfId="30006"/>
    <cellStyle name="Input 2 2 9 17" xfId="30007"/>
    <cellStyle name="Input 2 2 9 18" xfId="30008"/>
    <cellStyle name="Input 2 2 9 2" xfId="30009"/>
    <cellStyle name="Input 2 2 9 3" xfId="30010"/>
    <cellStyle name="Input 2 2 9 4" xfId="30011"/>
    <cellStyle name="Input 2 2 9 5" xfId="30012"/>
    <cellStyle name="Input 2 2 9 6" xfId="30013"/>
    <cellStyle name="Input 2 2 9 7" xfId="30014"/>
    <cellStyle name="Input 2 2 9 8" xfId="30015"/>
    <cellStyle name="Input 2 2 9 9" xfId="30016"/>
    <cellStyle name="Input 2 20" xfId="30017"/>
    <cellStyle name="Input 2 21" xfId="30018"/>
    <cellStyle name="Input 2 22" xfId="30019"/>
    <cellStyle name="Input 2 23" xfId="30020"/>
    <cellStyle name="Input 2 24" xfId="30021"/>
    <cellStyle name="Input 2 25" xfId="30022"/>
    <cellStyle name="Input 2 26" xfId="30023"/>
    <cellStyle name="Input 2 27" xfId="30024"/>
    <cellStyle name="Input 2 28" xfId="30025"/>
    <cellStyle name="Input 2 29" xfId="30026"/>
    <cellStyle name="Input 2 3" xfId="79"/>
    <cellStyle name="Input 2 3 10" xfId="30027"/>
    <cellStyle name="Input 2 3 10 2" xfId="30028"/>
    <cellStyle name="Input 2 3 11" xfId="30029"/>
    <cellStyle name="Input 2 3 12" xfId="30030"/>
    <cellStyle name="Input 2 3 13" xfId="30031"/>
    <cellStyle name="Input 2 3 14" xfId="30032"/>
    <cellStyle name="Input 2 3 15" xfId="30033"/>
    <cellStyle name="Input 2 3 16" xfId="30034"/>
    <cellStyle name="Input 2 3 17" xfId="30035"/>
    <cellStyle name="Input 2 3 18" xfId="30036"/>
    <cellStyle name="Input 2 3 19" xfId="30037"/>
    <cellStyle name="Input 2 3 2" xfId="9761"/>
    <cellStyle name="Input 2 3 2 10" xfId="30038"/>
    <cellStyle name="Input 2 3 2 10 2" xfId="30039"/>
    <cellStyle name="Input 2 3 2 10 3" xfId="30040"/>
    <cellStyle name="Input 2 3 2 10 4" xfId="30041"/>
    <cellStyle name="Input 2 3 2 10 5" xfId="30042"/>
    <cellStyle name="Input 2 3 2 10 6" xfId="30043"/>
    <cellStyle name="Input 2 3 2 10 7" xfId="30044"/>
    <cellStyle name="Input 2 3 2 10 8" xfId="30045"/>
    <cellStyle name="Input 2 3 2 11" xfId="30046"/>
    <cellStyle name="Input 2 3 2 12" xfId="30047"/>
    <cellStyle name="Input 2 3 2 13" xfId="30048"/>
    <cellStyle name="Input 2 3 2 14" xfId="30049"/>
    <cellStyle name="Input 2 3 2 15" xfId="30050"/>
    <cellStyle name="Input 2 3 2 16" xfId="30051"/>
    <cellStyle name="Input 2 3 2 17" xfId="30052"/>
    <cellStyle name="Input 2 3 2 18" xfId="30053"/>
    <cellStyle name="Input 2 3 2 19" xfId="30054"/>
    <cellStyle name="Input 2 3 2 2" xfId="30055"/>
    <cellStyle name="Input 2 3 2 2 10" xfId="30056"/>
    <cellStyle name="Input 2 3 2 2 11" xfId="30057"/>
    <cellStyle name="Input 2 3 2 2 12" xfId="30058"/>
    <cellStyle name="Input 2 3 2 2 13" xfId="30059"/>
    <cellStyle name="Input 2 3 2 2 14" xfId="30060"/>
    <cellStyle name="Input 2 3 2 2 15" xfId="30061"/>
    <cellStyle name="Input 2 3 2 2 16" xfId="30062"/>
    <cellStyle name="Input 2 3 2 2 17" xfId="30063"/>
    <cellStyle name="Input 2 3 2 2 18" xfId="30064"/>
    <cellStyle name="Input 2 3 2 2 19" xfId="30065"/>
    <cellStyle name="Input 2 3 2 2 2" xfId="30066"/>
    <cellStyle name="Input 2 3 2 2 2 10" xfId="30067"/>
    <cellStyle name="Input 2 3 2 2 2 11" xfId="30068"/>
    <cellStyle name="Input 2 3 2 2 2 12" xfId="30069"/>
    <cellStyle name="Input 2 3 2 2 2 13" xfId="30070"/>
    <cellStyle name="Input 2 3 2 2 2 14" xfId="30071"/>
    <cellStyle name="Input 2 3 2 2 2 15" xfId="30072"/>
    <cellStyle name="Input 2 3 2 2 2 2" xfId="30073"/>
    <cellStyle name="Input 2 3 2 2 2 2 10" xfId="30074"/>
    <cellStyle name="Input 2 3 2 2 2 2 2" xfId="30075"/>
    <cellStyle name="Input 2 3 2 2 2 2 2 2" xfId="30076"/>
    <cellStyle name="Input 2 3 2 2 2 2 2 3" xfId="30077"/>
    <cellStyle name="Input 2 3 2 2 2 2 2 4" xfId="30078"/>
    <cellStyle name="Input 2 3 2 2 2 2 2 5" xfId="30079"/>
    <cellStyle name="Input 2 3 2 2 2 2 2 6" xfId="30080"/>
    <cellStyle name="Input 2 3 2 2 2 2 2 7" xfId="30081"/>
    <cellStyle name="Input 2 3 2 2 2 2 2 8" xfId="30082"/>
    <cellStyle name="Input 2 3 2 2 2 2 2 9" xfId="30083"/>
    <cellStyle name="Input 2 3 2 2 2 2 3" xfId="30084"/>
    <cellStyle name="Input 2 3 2 2 2 2 4" xfId="30085"/>
    <cellStyle name="Input 2 3 2 2 2 2 5" xfId="30086"/>
    <cellStyle name="Input 2 3 2 2 2 2 6" xfId="30087"/>
    <cellStyle name="Input 2 3 2 2 2 2 7" xfId="30088"/>
    <cellStyle name="Input 2 3 2 2 2 2 8" xfId="30089"/>
    <cellStyle name="Input 2 3 2 2 2 2 9" xfId="30090"/>
    <cellStyle name="Input 2 3 2 2 2 3" xfId="30091"/>
    <cellStyle name="Input 2 3 2 2 2 3 2" xfId="30092"/>
    <cellStyle name="Input 2 3 2 2 2 3 3" xfId="30093"/>
    <cellStyle name="Input 2 3 2 2 2 3 4" xfId="30094"/>
    <cellStyle name="Input 2 3 2 2 2 3 5" xfId="30095"/>
    <cellStyle name="Input 2 3 2 2 2 3 6" xfId="30096"/>
    <cellStyle name="Input 2 3 2 2 2 3 7" xfId="30097"/>
    <cellStyle name="Input 2 3 2 2 2 3 8" xfId="30098"/>
    <cellStyle name="Input 2 3 2 2 2 3 9" xfId="30099"/>
    <cellStyle name="Input 2 3 2 2 2 4" xfId="30100"/>
    <cellStyle name="Input 2 3 2 2 2 4 2" xfId="30101"/>
    <cellStyle name="Input 2 3 2 2 2 4 3" xfId="30102"/>
    <cellStyle name="Input 2 3 2 2 2 4 4" xfId="30103"/>
    <cellStyle name="Input 2 3 2 2 2 4 5" xfId="30104"/>
    <cellStyle name="Input 2 3 2 2 2 4 6" xfId="30105"/>
    <cellStyle name="Input 2 3 2 2 2 4 7" xfId="30106"/>
    <cellStyle name="Input 2 3 2 2 2 4 8" xfId="30107"/>
    <cellStyle name="Input 2 3 2 2 2 4 9" xfId="30108"/>
    <cellStyle name="Input 2 3 2 2 2 5" xfId="30109"/>
    <cellStyle name="Input 2 3 2 2 2 5 2" xfId="30110"/>
    <cellStyle name="Input 2 3 2 2 2 5 3" xfId="30111"/>
    <cellStyle name="Input 2 3 2 2 2 5 4" xfId="30112"/>
    <cellStyle name="Input 2 3 2 2 2 5 5" xfId="30113"/>
    <cellStyle name="Input 2 3 2 2 2 5 6" xfId="30114"/>
    <cellStyle name="Input 2 3 2 2 2 5 7" xfId="30115"/>
    <cellStyle name="Input 2 3 2 2 2 5 8" xfId="30116"/>
    <cellStyle name="Input 2 3 2 2 2 6" xfId="30117"/>
    <cellStyle name="Input 2 3 2 2 2 6 2" xfId="30118"/>
    <cellStyle name="Input 2 3 2 2 2 6 3" xfId="30119"/>
    <cellStyle name="Input 2 3 2 2 2 6 4" xfId="30120"/>
    <cellStyle name="Input 2 3 2 2 2 6 5" xfId="30121"/>
    <cellStyle name="Input 2 3 2 2 2 6 6" xfId="30122"/>
    <cellStyle name="Input 2 3 2 2 2 6 7" xfId="30123"/>
    <cellStyle name="Input 2 3 2 2 2 6 8" xfId="30124"/>
    <cellStyle name="Input 2 3 2 2 2 7" xfId="30125"/>
    <cellStyle name="Input 2 3 2 2 2 7 2" xfId="30126"/>
    <cellStyle name="Input 2 3 2 2 2 7 3" xfId="30127"/>
    <cellStyle name="Input 2 3 2 2 2 7 4" xfId="30128"/>
    <cellStyle name="Input 2 3 2 2 2 7 5" xfId="30129"/>
    <cellStyle name="Input 2 3 2 2 2 7 6" xfId="30130"/>
    <cellStyle name="Input 2 3 2 2 2 7 7" xfId="30131"/>
    <cellStyle name="Input 2 3 2 2 2 7 8" xfId="30132"/>
    <cellStyle name="Input 2 3 2 2 2 8" xfId="30133"/>
    <cellStyle name="Input 2 3 2 2 2 9" xfId="30134"/>
    <cellStyle name="Input 2 3 2 2 20" xfId="30135"/>
    <cellStyle name="Input 2 3 2 2 21" xfId="30136"/>
    <cellStyle name="Input 2 3 2 2 22" xfId="30137"/>
    <cellStyle name="Input 2 3 2 2 23" xfId="30138"/>
    <cellStyle name="Input 2 3 2 2 24" xfId="30139"/>
    <cellStyle name="Input 2 3 2 2 25" xfId="30140"/>
    <cellStyle name="Input 2 3 2 2 26" xfId="30141"/>
    <cellStyle name="Input 2 3 2 2 27" xfId="30142"/>
    <cellStyle name="Input 2 3 2 2 3" xfId="30143"/>
    <cellStyle name="Input 2 3 2 2 3 10" xfId="30144"/>
    <cellStyle name="Input 2 3 2 2 3 11" xfId="30145"/>
    <cellStyle name="Input 2 3 2 2 3 12" xfId="30146"/>
    <cellStyle name="Input 2 3 2 2 3 13" xfId="30147"/>
    <cellStyle name="Input 2 3 2 2 3 14" xfId="30148"/>
    <cellStyle name="Input 2 3 2 2 3 15" xfId="30149"/>
    <cellStyle name="Input 2 3 2 2 3 2" xfId="30150"/>
    <cellStyle name="Input 2 3 2 2 3 2 10" xfId="30151"/>
    <cellStyle name="Input 2 3 2 2 3 2 2" xfId="30152"/>
    <cellStyle name="Input 2 3 2 2 3 2 2 2" xfId="30153"/>
    <cellStyle name="Input 2 3 2 2 3 2 2 3" xfId="30154"/>
    <cellStyle name="Input 2 3 2 2 3 2 2 4" xfId="30155"/>
    <cellStyle name="Input 2 3 2 2 3 2 2 5" xfId="30156"/>
    <cellStyle name="Input 2 3 2 2 3 2 2 6" xfId="30157"/>
    <cellStyle name="Input 2 3 2 2 3 2 2 7" xfId="30158"/>
    <cellStyle name="Input 2 3 2 2 3 2 2 8" xfId="30159"/>
    <cellStyle name="Input 2 3 2 2 3 2 2 9" xfId="30160"/>
    <cellStyle name="Input 2 3 2 2 3 2 3" xfId="30161"/>
    <cellStyle name="Input 2 3 2 2 3 2 4" xfId="30162"/>
    <cellStyle name="Input 2 3 2 2 3 2 5" xfId="30163"/>
    <cellStyle name="Input 2 3 2 2 3 2 6" xfId="30164"/>
    <cellStyle name="Input 2 3 2 2 3 2 7" xfId="30165"/>
    <cellStyle name="Input 2 3 2 2 3 2 8" xfId="30166"/>
    <cellStyle name="Input 2 3 2 2 3 2 9" xfId="30167"/>
    <cellStyle name="Input 2 3 2 2 3 3" xfId="30168"/>
    <cellStyle name="Input 2 3 2 2 3 3 2" xfId="30169"/>
    <cellStyle name="Input 2 3 2 2 3 3 3" xfId="30170"/>
    <cellStyle name="Input 2 3 2 2 3 3 4" xfId="30171"/>
    <cellStyle name="Input 2 3 2 2 3 3 5" xfId="30172"/>
    <cellStyle name="Input 2 3 2 2 3 3 6" xfId="30173"/>
    <cellStyle name="Input 2 3 2 2 3 3 7" xfId="30174"/>
    <cellStyle name="Input 2 3 2 2 3 3 8" xfId="30175"/>
    <cellStyle name="Input 2 3 2 2 3 4" xfId="30176"/>
    <cellStyle name="Input 2 3 2 2 3 4 2" xfId="30177"/>
    <cellStyle name="Input 2 3 2 2 3 4 3" xfId="30178"/>
    <cellStyle name="Input 2 3 2 2 3 4 4" xfId="30179"/>
    <cellStyle name="Input 2 3 2 2 3 4 5" xfId="30180"/>
    <cellStyle name="Input 2 3 2 2 3 4 6" xfId="30181"/>
    <cellStyle name="Input 2 3 2 2 3 4 7" xfId="30182"/>
    <cellStyle name="Input 2 3 2 2 3 4 8" xfId="30183"/>
    <cellStyle name="Input 2 3 2 2 3 4 9" xfId="30184"/>
    <cellStyle name="Input 2 3 2 2 3 5" xfId="30185"/>
    <cellStyle name="Input 2 3 2 2 3 5 2" xfId="30186"/>
    <cellStyle name="Input 2 3 2 2 3 5 3" xfId="30187"/>
    <cellStyle name="Input 2 3 2 2 3 5 4" xfId="30188"/>
    <cellStyle name="Input 2 3 2 2 3 5 5" xfId="30189"/>
    <cellStyle name="Input 2 3 2 2 3 5 6" xfId="30190"/>
    <cellStyle name="Input 2 3 2 2 3 5 7" xfId="30191"/>
    <cellStyle name="Input 2 3 2 2 3 5 8" xfId="30192"/>
    <cellStyle name="Input 2 3 2 2 3 6" xfId="30193"/>
    <cellStyle name="Input 2 3 2 2 3 6 2" xfId="30194"/>
    <cellStyle name="Input 2 3 2 2 3 6 3" xfId="30195"/>
    <cellStyle name="Input 2 3 2 2 3 6 4" xfId="30196"/>
    <cellStyle name="Input 2 3 2 2 3 6 5" xfId="30197"/>
    <cellStyle name="Input 2 3 2 2 3 6 6" xfId="30198"/>
    <cellStyle name="Input 2 3 2 2 3 6 7" xfId="30199"/>
    <cellStyle name="Input 2 3 2 2 3 6 8" xfId="30200"/>
    <cellStyle name="Input 2 3 2 2 3 7" xfId="30201"/>
    <cellStyle name="Input 2 3 2 2 3 7 2" xfId="30202"/>
    <cellStyle name="Input 2 3 2 2 3 7 3" xfId="30203"/>
    <cellStyle name="Input 2 3 2 2 3 7 4" xfId="30204"/>
    <cellStyle name="Input 2 3 2 2 3 7 5" xfId="30205"/>
    <cellStyle name="Input 2 3 2 2 3 7 6" xfId="30206"/>
    <cellStyle name="Input 2 3 2 2 3 7 7" xfId="30207"/>
    <cellStyle name="Input 2 3 2 2 3 7 8" xfId="30208"/>
    <cellStyle name="Input 2 3 2 2 3 8" xfId="30209"/>
    <cellStyle name="Input 2 3 2 2 3 9" xfId="30210"/>
    <cellStyle name="Input 2 3 2 2 4" xfId="30211"/>
    <cellStyle name="Input 2 3 2 2 4 10" xfId="30212"/>
    <cellStyle name="Input 2 3 2 2 4 11" xfId="30213"/>
    <cellStyle name="Input 2 3 2 2 4 12" xfId="30214"/>
    <cellStyle name="Input 2 3 2 2 4 13" xfId="30215"/>
    <cellStyle name="Input 2 3 2 2 4 2" xfId="30216"/>
    <cellStyle name="Input 2 3 2 2 4 2 10" xfId="30217"/>
    <cellStyle name="Input 2 3 2 2 4 2 2" xfId="30218"/>
    <cellStyle name="Input 2 3 2 2 4 2 2 2" xfId="30219"/>
    <cellStyle name="Input 2 3 2 2 4 2 2 3" xfId="30220"/>
    <cellStyle name="Input 2 3 2 2 4 2 2 4" xfId="30221"/>
    <cellStyle name="Input 2 3 2 2 4 2 2 5" xfId="30222"/>
    <cellStyle name="Input 2 3 2 2 4 2 2 6" xfId="30223"/>
    <cellStyle name="Input 2 3 2 2 4 2 2 7" xfId="30224"/>
    <cellStyle name="Input 2 3 2 2 4 2 2 8" xfId="30225"/>
    <cellStyle name="Input 2 3 2 2 4 2 2 9" xfId="30226"/>
    <cellStyle name="Input 2 3 2 2 4 2 3" xfId="30227"/>
    <cellStyle name="Input 2 3 2 2 4 2 4" xfId="30228"/>
    <cellStyle name="Input 2 3 2 2 4 2 5" xfId="30229"/>
    <cellStyle name="Input 2 3 2 2 4 2 6" xfId="30230"/>
    <cellStyle name="Input 2 3 2 2 4 2 7" xfId="30231"/>
    <cellStyle name="Input 2 3 2 2 4 2 8" xfId="30232"/>
    <cellStyle name="Input 2 3 2 2 4 2 9" xfId="30233"/>
    <cellStyle name="Input 2 3 2 2 4 3" xfId="30234"/>
    <cellStyle name="Input 2 3 2 2 4 3 2" xfId="30235"/>
    <cellStyle name="Input 2 3 2 2 4 3 3" xfId="30236"/>
    <cellStyle name="Input 2 3 2 2 4 3 4" xfId="30237"/>
    <cellStyle name="Input 2 3 2 2 4 3 5" xfId="30238"/>
    <cellStyle name="Input 2 3 2 2 4 3 6" xfId="30239"/>
    <cellStyle name="Input 2 3 2 2 4 3 7" xfId="30240"/>
    <cellStyle name="Input 2 3 2 2 4 3 8" xfId="30241"/>
    <cellStyle name="Input 2 3 2 2 4 4" xfId="30242"/>
    <cellStyle name="Input 2 3 2 2 4 4 2" xfId="30243"/>
    <cellStyle name="Input 2 3 2 2 4 4 3" xfId="30244"/>
    <cellStyle name="Input 2 3 2 2 4 4 4" xfId="30245"/>
    <cellStyle name="Input 2 3 2 2 4 4 5" xfId="30246"/>
    <cellStyle name="Input 2 3 2 2 4 4 6" xfId="30247"/>
    <cellStyle name="Input 2 3 2 2 4 4 7" xfId="30248"/>
    <cellStyle name="Input 2 3 2 2 4 4 8" xfId="30249"/>
    <cellStyle name="Input 2 3 2 2 4 4 9" xfId="30250"/>
    <cellStyle name="Input 2 3 2 2 4 5" xfId="30251"/>
    <cellStyle name="Input 2 3 2 2 4 6" xfId="30252"/>
    <cellStyle name="Input 2 3 2 2 4 7" xfId="30253"/>
    <cellStyle name="Input 2 3 2 2 4 8" xfId="30254"/>
    <cellStyle name="Input 2 3 2 2 4 9" xfId="30255"/>
    <cellStyle name="Input 2 3 2 2 5" xfId="30256"/>
    <cellStyle name="Input 2 3 2 2 5 10" xfId="30257"/>
    <cellStyle name="Input 2 3 2 2 5 11" xfId="30258"/>
    <cellStyle name="Input 2 3 2 2 5 12" xfId="30259"/>
    <cellStyle name="Input 2 3 2 2 5 13" xfId="30260"/>
    <cellStyle name="Input 2 3 2 2 5 2" xfId="30261"/>
    <cellStyle name="Input 2 3 2 2 5 2 10" xfId="30262"/>
    <cellStyle name="Input 2 3 2 2 5 2 2" xfId="30263"/>
    <cellStyle name="Input 2 3 2 2 5 2 2 2" xfId="30264"/>
    <cellStyle name="Input 2 3 2 2 5 2 2 3" xfId="30265"/>
    <cellStyle name="Input 2 3 2 2 5 2 2 4" xfId="30266"/>
    <cellStyle name="Input 2 3 2 2 5 2 2 5" xfId="30267"/>
    <cellStyle name="Input 2 3 2 2 5 2 2 6" xfId="30268"/>
    <cellStyle name="Input 2 3 2 2 5 2 2 7" xfId="30269"/>
    <cellStyle name="Input 2 3 2 2 5 2 2 8" xfId="30270"/>
    <cellStyle name="Input 2 3 2 2 5 2 2 9" xfId="30271"/>
    <cellStyle name="Input 2 3 2 2 5 2 3" xfId="30272"/>
    <cellStyle name="Input 2 3 2 2 5 2 4" xfId="30273"/>
    <cellStyle name="Input 2 3 2 2 5 2 5" xfId="30274"/>
    <cellStyle name="Input 2 3 2 2 5 2 6" xfId="30275"/>
    <cellStyle name="Input 2 3 2 2 5 2 7" xfId="30276"/>
    <cellStyle name="Input 2 3 2 2 5 2 8" xfId="30277"/>
    <cellStyle name="Input 2 3 2 2 5 2 9" xfId="30278"/>
    <cellStyle name="Input 2 3 2 2 5 3" xfId="30279"/>
    <cellStyle name="Input 2 3 2 2 5 3 2" xfId="30280"/>
    <cellStyle name="Input 2 3 2 2 5 3 3" xfId="30281"/>
    <cellStyle name="Input 2 3 2 2 5 3 4" xfId="30282"/>
    <cellStyle name="Input 2 3 2 2 5 3 5" xfId="30283"/>
    <cellStyle name="Input 2 3 2 2 5 3 6" xfId="30284"/>
    <cellStyle name="Input 2 3 2 2 5 3 7" xfId="30285"/>
    <cellStyle name="Input 2 3 2 2 5 3 8" xfId="30286"/>
    <cellStyle name="Input 2 3 2 2 5 4" xfId="30287"/>
    <cellStyle name="Input 2 3 2 2 5 4 2" xfId="30288"/>
    <cellStyle name="Input 2 3 2 2 5 4 3" xfId="30289"/>
    <cellStyle name="Input 2 3 2 2 5 4 4" xfId="30290"/>
    <cellStyle name="Input 2 3 2 2 5 4 5" xfId="30291"/>
    <cellStyle name="Input 2 3 2 2 5 4 6" xfId="30292"/>
    <cellStyle name="Input 2 3 2 2 5 4 7" xfId="30293"/>
    <cellStyle name="Input 2 3 2 2 5 4 8" xfId="30294"/>
    <cellStyle name="Input 2 3 2 2 5 4 9" xfId="30295"/>
    <cellStyle name="Input 2 3 2 2 5 5" xfId="30296"/>
    <cellStyle name="Input 2 3 2 2 5 6" xfId="30297"/>
    <cellStyle name="Input 2 3 2 2 5 7" xfId="30298"/>
    <cellStyle name="Input 2 3 2 2 5 8" xfId="30299"/>
    <cellStyle name="Input 2 3 2 2 5 9" xfId="30300"/>
    <cellStyle name="Input 2 3 2 2 6" xfId="30301"/>
    <cellStyle name="Input 2 3 2 2 6 10" xfId="30302"/>
    <cellStyle name="Input 2 3 2 2 6 2" xfId="30303"/>
    <cellStyle name="Input 2 3 2 2 6 2 2" xfId="30304"/>
    <cellStyle name="Input 2 3 2 2 6 2 3" xfId="30305"/>
    <cellStyle name="Input 2 3 2 2 6 2 4" xfId="30306"/>
    <cellStyle name="Input 2 3 2 2 6 2 5" xfId="30307"/>
    <cellStyle name="Input 2 3 2 2 6 2 6" xfId="30308"/>
    <cellStyle name="Input 2 3 2 2 6 2 7" xfId="30309"/>
    <cellStyle name="Input 2 3 2 2 6 2 8" xfId="30310"/>
    <cellStyle name="Input 2 3 2 2 6 2 9" xfId="30311"/>
    <cellStyle name="Input 2 3 2 2 6 3" xfId="30312"/>
    <cellStyle name="Input 2 3 2 2 6 4" xfId="30313"/>
    <cellStyle name="Input 2 3 2 2 6 5" xfId="30314"/>
    <cellStyle name="Input 2 3 2 2 6 6" xfId="30315"/>
    <cellStyle name="Input 2 3 2 2 6 7" xfId="30316"/>
    <cellStyle name="Input 2 3 2 2 6 8" xfId="30317"/>
    <cellStyle name="Input 2 3 2 2 6 9" xfId="30318"/>
    <cellStyle name="Input 2 3 2 2 7" xfId="30319"/>
    <cellStyle name="Input 2 3 2 2 7 2" xfId="30320"/>
    <cellStyle name="Input 2 3 2 2 7 3" xfId="30321"/>
    <cellStyle name="Input 2 3 2 2 7 4" xfId="30322"/>
    <cellStyle name="Input 2 3 2 2 7 5" xfId="30323"/>
    <cellStyle name="Input 2 3 2 2 7 6" xfId="30324"/>
    <cellStyle name="Input 2 3 2 2 7 7" xfId="30325"/>
    <cellStyle name="Input 2 3 2 2 7 8" xfId="30326"/>
    <cellStyle name="Input 2 3 2 2 8" xfId="30327"/>
    <cellStyle name="Input 2 3 2 2 8 2" xfId="30328"/>
    <cellStyle name="Input 2 3 2 2 8 3" xfId="30329"/>
    <cellStyle name="Input 2 3 2 2 8 4" xfId="30330"/>
    <cellStyle name="Input 2 3 2 2 8 5" xfId="30331"/>
    <cellStyle name="Input 2 3 2 2 8 6" xfId="30332"/>
    <cellStyle name="Input 2 3 2 2 8 7" xfId="30333"/>
    <cellStyle name="Input 2 3 2 2 8 8" xfId="30334"/>
    <cellStyle name="Input 2 3 2 2 8 9" xfId="30335"/>
    <cellStyle name="Input 2 3 2 2 9" xfId="30336"/>
    <cellStyle name="Input 2 3 2 2 9 2" xfId="30337"/>
    <cellStyle name="Input 2 3 2 2 9 3" xfId="30338"/>
    <cellStyle name="Input 2 3 2 2 9 4" xfId="30339"/>
    <cellStyle name="Input 2 3 2 2 9 5" xfId="30340"/>
    <cellStyle name="Input 2 3 2 2 9 6" xfId="30341"/>
    <cellStyle name="Input 2 3 2 2 9 7" xfId="30342"/>
    <cellStyle name="Input 2 3 2 2 9 8" xfId="30343"/>
    <cellStyle name="Input 2 3 2 20" xfId="30344"/>
    <cellStyle name="Input 2 3 2 21" xfId="30345"/>
    <cellStyle name="Input 2 3 2 22" xfId="30346"/>
    <cellStyle name="Input 2 3 2 23" xfId="30347"/>
    <cellStyle name="Input 2 3 2 24" xfId="30348"/>
    <cellStyle name="Input 2 3 2 25" xfId="30349"/>
    <cellStyle name="Input 2 3 2 26" xfId="30350"/>
    <cellStyle name="Input 2 3 2 3" xfId="30351"/>
    <cellStyle name="Input 2 3 2 3 10" xfId="30352"/>
    <cellStyle name="Input 2 3 2 3 11" xfId="30353"/>
    <cellStyle name="Input 2 3 2 3 12" xfId="30354"/>
    <cellStyle name="Input 2 3 2 3 13" xfId="30355"/>
    <cellStyle name="Input 2 3 2 3 14" xfId="30356"/>
    <cellStyle name="Input 2 3 2 3 15" xfId="30357"/>
    <cellStyle name="Input 2 3 2 3 16" xfId="30358"/>
    <cellStyle name="Input 2 3 2 3 17" xfId="30359"/>
    <cellStyle name="Input 2 3 2 3 18" xfId="30360"/>
    <cellStyle name="Input 2 3 2 3 19" xfId="30361"/>
    <cellStyle name="Input 2 3 2 3 2" xfId="30362"/>
    <cellStyle name="Input 2 3 2 3 2 10" xfId="30363"/>
    <cellStyle name="Input 2 3 2 3 2 11" xfId="30364"/>
    <cellStyle name="Input 2 3 2 3 2 12" xfId="30365"/>
    <cellStyle name="Input 2 3 2 3 2 13" xfId="30366"/>
    <cellStyle name="Input 2 3 2 3 2 2" xfId="30367"/>
    <cellStyle name="Input 2 3 2 3 2 2 10" xfId="30368"/>
    <cellStyle name="Input 2 3 2 3 2 2 2" xfId="30369"/>
    <cellStyle name="Input 2 3 2 3 2 2 2 2" xfId="30370"/>
    <cellStyle name="Input 2 3 2 3 2 2 2 3" xfId="30371"/>
    <cellStyle name="Input 2 3 2 3 2 2 2 4" xfId="30372"/>
    <cellStyle name="Input 2 3 2 3 2 2 2 5" xfId="30373"/>
    <cellStyle name="Input 2 3 2 3 2 2 2 6" xfId="30374"/>
    <cellStyle name="Input 2 3 2 3 2 2 2 7" xfId="30375"/>
    <cellStyle name="Input 2 3 2 3 2 2 2 8" xfId="30376"/>
    <cellStyle name="Input 2 3 2 3 2 2 2 9" xfId="30377"/>
    <cellStyle name="Input 2 3 2 3 2 2 3" xfId="30378"/>
    <cellStyle name="Input 2 3 2 3 2 2 4" xfId="30379"/>
    <cellStyle name="Input 2 3 2 3 2 2 5" xfId="30380"/>
    <cellStyle name="Input 2 3 2 3 2 2 6" xfId="30381"/>
    <cellStyle name="Input 2 3 2 3 2 2 7" xfId="30382"/>
    <cellStyle name="Input 2 3 2 3 2 2 8" xfId="30383"/>
    <cellStyle name="Input 2 3 2 3 2 2 9" xfId="30384"/>
    <cellStyle name="Input 2 3 2 3 2 3" xfId="30385"/>
    <cellStyle name="Input 2 3 2 3 2 3 2" xfId="30386"/>
    <cellStyle name="Input 2 3 2 3 2 3 3" xfId="30387"/>
    <cellStyle name="Input 2 3 2 3 2 3 4" xfId="30388"/>
    <cellStyle name="Input 2 3 2 3 2 3 5" xfId="30389"/>
    <cellStyle name="Input 2 3 2 3 2 3 6" xfId="30390"/>
    <cellStyle name="Input 2 3 2 3 2 3 7" xfId="30391"/>
    <cellStyle name="Input 2 3 2 3 2 3 8" xfId="30392"/>
    <cellStyle name="Input 2 3 2 3 2 4" xfId="30393"/>
    <cellStyle name="Input 2 3 2 3 2 4 2" xfId="30394"/>
    <cellStyle name="Input 2 3 2 3 2 4 3" xfId="30395"/>
    <cellStyle name="Input 2 3 2 3 2 4 4" xfId="30396"/>
    <cellStyle name="Input 2 3 2 3 2 4 5" xfId="30397"/>
    <cellStyle name="Input 2 3 2 3 2 4 6" xfId="30398"/>
    <cellStyle name="Input 2 3 2 3 2 4 7" xfId="30399"/>
    <cellStyle name="Input 2 3 2 3 2 4 8" xfId="30400"/>
    <cellStyle name="Input 2 3 2 3 2 4 9" xfId="30401"/>
    <cellStyle name="Input 2 3 2 3 2 5" xfId="30402"/>
    <cellStyle name="Input 2 3 2 3 2 6" xfId="30403"/>
    <cellStyle name="Input 2 3 2 3 2 7" xfId="30404"/>
    <cellStyle name="Input 2 3 2 3 2 8" xfId="30405"/>
    <cellStyle name="Input 2 3 2 3 2 9" xfId="30406"/>
    <cellStyle name="Input 2 3 2 3 20" xfId="30407"/>
    <cellStyle name="Input 2 3 2 3 21" xfId="30408"/>
    <cellStyle name="Input 2 3 2 3 22" xfId="30409"/>
    <cellStyle name="Input 2 3 2 3 23" xfId="30410"/>
    <cellStyle name="Input 2 3 2 3 24" xfId="30411"/>
    <cellStyle name="Input 2 3 2 3 3" xfId="30412"/>
    <cellStyle name="Input 2 3 2 3 3 10" xfId="30413"/>
    <cellStyle name="Input 2 3 2 3 3 11" xfId="30414"/>
    <cellStyle name="Input 2 3 2 3 3 12" xfId="30415"/>
    <cellStyle name="Input 2 3 2 3 3 13" xfId="30416"/>
    <cellStyle name="Input 2 3 2 3 3 2" xfId="30417"/>
    <cellStyle name="Input 2 3 2 3 3 2 10" xfId="30418"/>
    <cellStyle name="Input 2 3 2 3 3 2 2" xfId="30419"/>
    <cellStyle name="Input 2 3 2 3 3 2 2 2" xfId="30420"/>
    <cellStyle name="Input 2 3 2 3 3 2 2 3" xfId="30421"/>
    <cellStyle name="Input 2 3 2 3 3 2 2 4" xfId="30422"/>
    <cellStyle name="Input 2 3 2 3 3 2 2 5" xfId="30423"/>
    <cellStyle name="Input 2 3 2 3 3 2 2 6" xfId="30424"/>
    <cellStyle name="Input 2 3 2 3 3 2 2 7" xfId="30425"/>
    <cellStyle name="Input 2 3 2 3 3 2 2 8" xfId="30426"/>
    <cellStyle name="Input 2 3 2 3 3 2 2 9" xfId="30427"/>
    <cellStyle name="Input 2 3 2 3 3 2 3" xfId="30428"/>
    <cellStyle name="Input 2 3 2 3 3 2 4" xfId="30429"/>
    <cellStyle name="Input 2 3 2 3 3 2 5" xfId="30430"/>
    <cellStyle name="Input 2 3 2 3 3 2 6" xfId="30431"/>
    <cellStyle name="Input 2 3 2 3 3 2 7" xfId="30432"/>
    <cellStyle name="Input 2 3 2 3 3 2 8" xfId="30433"/>
    <cellStyle name="Input 2 3 2 3 3 2 9" xfId="30434"/>
    <cellStyle name="Input 2 3 2 3 3 3" xfId="30435"/>
    <cellStyle name="Input 2 3 2 3 3 3 2" xfId="30436"/>
    <cellStyle name="Input 2 3 2 3 3 3 3" xfId="30437"/>
    <cellStyle name="Input 2 3 2 3 3 3 4" xfId="30438"/>
    <cellStyle name="Input 2 3 2 3 3 3 5" xfId="30439"/>
    <cellStyle name="Input 2 3 2 3 3 3 6" xfId="30440"/>
    <cellStyle name="Input 2 3 2 3 3 3 7" xfId="30441"/>
    <cellStyle name="Input 2 3 2 3 3 3 8" xfId="30442"/>
    <cellStyle name="Input 2 3 2 3 3 4" xfId="30443"/>
    <cellStyle name="Input 2 3 2 3 3 4 2" xfId="30444"/>
    <cellStyle name="Input 2 3 2 3 3 4 3" xfId="30445"/>
    <cellStyle name="Input 2 3 2 3 3 4 4" xfId="30446"/>
    <cellStyle name="Input 2 3 2 3 3 4 5" xfId="30447"/>
    <cellStyle name="Input 2 3 2 3 3 4 6" xfId="30448"/>
    <cellStyle name="Input 2 3 2 3 3 4 7" xfId="30449"/>
    <cellStyle name="Input 2 3 2 3 3 4 8" xfId="30450"/>
    <cellStyle name="Input 2 3 2 3 3 4 9" xfId="30451"/>
    <cellStyle name="Input 2 3 2 3 3 5" xfId="30452"/>
    <cellStyle name="Input 2 3 2 3 3 6" xfId="30453"/>
    <cellStyle name="Input 2 3 2 3 3 7" xfId="30454"/>
    <cellStyle name="Input 2 3 2 3 3 8" xfId="30455"/>
    <cellStyle name="Input 2 3 2 3 3 9" xfId="30456"/>
    <cellStyle name="Input 2 3 2 3 4" xfId="30457"/>
    <cellStyle name="Input 2 3 2 3 4 10" xfId="30458"/>
    <cellStyle name="Input 2 3 2 3 4 11" xfId="30459"/>
    <cellStyle name="Input 2 3 2 3 4 12" xfId="30460"/>
    <cellStyle name="Input 2 3 2 3 4 13" xfId="30461"/>
    <cellStyle name="Input 2 3 2 3 4 2" xfId="30462"/>
    <cellStyle name="Input 2 3 2 3 4 2 10" xfId="30463"/>
    <cellStyle name="Input 2 3 2 3 4 2 2" xfId="30464"/>
    <cellStyle name="Input 2 3 2 3 4 2 2 2" xfId="30465"/>
    <cellStyle name="Input 2 3 2 3 4 2 2 3" xfId="30466"/>
    <cellStyle name="Input 2 3 2 3 4 2 2 4" xfId="30467"/>
    <cellStyle name="Input 2 3 2 3 4 2 2 5" xfId="30468"/>
    <cellStyle name="Input 2 3 2 3 4 2 2 6" xfId="30469"/>
    <cellStyle name="Input 2 3 2 3 4 2 2 7" xfId="30470"/>
    <cellStyle name="Input 2 3 2 3 4 2 2 8" xfId="30471"/>
    <cellStyle name="Input 2 3 2 3 4 2 2 9" xfId="30472"/>
    <cellStyle name="Input 2 3 2 3 4 2 3" xfId="30473"/>
    <cellStyle name="Input 2 3 2 3 4 2 4" xfId="30474"/>
    <cellStyle name="Input 2 3 2 3 4 2 5" xfId="30475"/>
    <cellStyle name="Input 2 3 2 3 4 2 6" xfId="30476"/>
    <cellStyle name="Input 2 3 2 3 4 2 7" xfId="30477"/>
    <cellStyle name="Input 2 3 2 3 4 2 8" xfId="30478"/>
    <cellStyle name="Input 2 3 2 3 4 2 9" xfId="30479"/>
    <cellStyle name="Input 2 3 2 3 4 3" xfId="30480"/>
    <cellStyle name="Input 2 3 2 3 4 3 2" xfId="30481"/>
    <cellStyle name="Input 2 3 2 3 4 3 3" xfId="30482"/>
    <cellStyle name="Input 2 3 2 3 4 3 4" xfId="30483"/>
    <cellStyle name="Input 2 3 2 3 4 3 5" xfId="30484"/>
    <cellStyle name="Input 2 3 2 3 4 3 6" xfId="30485"/>
    <cellStyle name="Input 2 3 2 3 4 3 7" xfId="30486"/>
    <cellStyle name="Input 2 3 2 3 4 3 8" xfId="30487"/>
    <cellStyle name="Input 2 3 2 3 4 4" xfId="30488"/>
    <cellStyle name="Input 2 3 2 3 4 4 2" xfId="30489"/>
    <cellStyle name="Input 2 3 2 3 4 4 3" xfId="30490"/>
    <cellStyle name="Input 2 3 2 3 4 4 4" xfId="30491"/>
    <cellStyle name="Input 2 3 2 3 4 4 5" xfId="30492"/>
    <cellStyle name="Input 2 3 2 3 4 4 6" xfId="30493"/>
    <cellStyle name="Input 2 3 2 3 4 4 7" xfId="30494"/>
    <cellStyle name="Input 2 3 2 3 4 4 8" xfId="30495"/>
    <cellStyle name="Input 2 3 2 3 4 4 9" xfId="30496"/>
    <cellStyle name="Input 2 3 2 3 4 5" xfId="30497"/>
    <cellStyle name="Input 2 3 2 3 4 6" xfId="30498"/>
    <cellStyle name="Input 2 3 2 3 4 7" xfId="30499"/>
    <cellStyle name="Input 2 3 2 3 4 8" xfId="30500"/>
    <cellStyle name="Input 2 3 2 3 4 9" xfId="30501"/>
    <cellStyle name="Input 2 3 2 3 5" xfId="30502"/>
    <cellStyle name="Input 2 3 2 3 5 10" xfId="30503"/>
    <cellStyle name="Input 2 3 2 3 5 2" xfId="30504"/>
    <cellStyle name="Input 2 3 2 3 5 2 2" xfId="30505"/>
    <cellStyle name="Input 2 3 2 3 5 2 3" xfId="30506"/>
    <cellStyle name="Input 2 3 2 3 5 2 4" xfId="30507"/>
    <cellStyle name="Input 2 3 2 3 5 2 5" xfId="30508"/>
    <cellStyle name="Input 2 3 2 3 5 2 6" xfId="30509"/>
    <cellStyle name="Input 2 3 2 3 5 2 7" xfId="30510"/>
    <cellStyle name="Input 2 3 2 3 5 2 8" xfId="30511"/>
    <cellStyle name="Input 2 3 2 3 5 2 9" xfId="30512"/>
    <cellStyle name="Input 2 3 2 3 5 3" xfId="30513"/>
    <cellStyle name="Input 2 3 2 3 5 4" xfId="30514"/>
    <cellStyle name="Input 2 3 2 3 5 5" xfId="30515"/>
    <cellStyle name="Input 2 3 2 3 5 6" xfId="30516"/>
    <cellStyle name="Input 2 3 2 3 5 7" xfId="30517"/>
    <cellStyle name="Input 2 3 2 3 5 8" xfId="30518"/>
    <cellStyle name="Input 2 3 2 3 5 9" xfId="30519"/>
    <cellStyle name="Input 2 3 2 3 6" xfId="30520"/>
    <cellStyle name="Input 2 3 2 3 6 2" xfId="30521"/>
    <cellStyle name="Input 2 3 2 3 6 3" xfId="30522"/>
    <cellStyle name="Input 2 3 2 3 6 4" xfId="30523"/>
    <cellStyle name="Input 2 3 2 3 6 5" xfId="30524"/>
    <cellStyle name="Input 2 3 2 3 6 6" xfId="30525"/>
    <cellStyle name="Input 2 3 2 3 6 7" xfId="30526"/>
    <cellStyle name="Input 2 3 2 3 6 8" xfId="30527"/>
    <cellStyle name="Input 2 3 2 3 7" xfId="30528"/>
    <cellStyle name="Input 2 3 2 3 7 2" xfId="30529"/>
    <cellStyle name="Input 2 3 2 3 7 3" xfId="30530"/>
    <cellStyle name="Input 2 3 2 3 7 4" xfId="30531"/>
    <cellStyle name="Input 2 3 2 3 7 5" xfId="30532"/>
    <cellStyle name="Input 2 3 2 3 7 6" xfId="30533"/>
    <cellStyle name="Input 2 3 2 3 7 7" xfId="30534"/>
    <cellStyle name="Input 2 3 2 3 7 8" xfId="30535"/>
    <cellStyle name="Input 2 3 2 3 7 9" xfId="30536"/>
    <cellStyle name="Input 2 3 2 3 8" xfId="30537"/>
    <cellStyle name="Input 2 3 2 3 9" xfId="30538"/>
    <cellStyle name="Input 2 3 2 4" xfId="30539"/>
    <cellStyle name="Input 2 3 2 4 10" xfId="30540"/>
    <cellStyle name="Input 2 3 2 4 11" xfId="30541"/>
    <cellStyle name="Input 2 3 2 4 12" xfId="30542"/>
    <cellStyle name="Input 2 3 2 4 13" xfId="30543"/>
    <cellStyle name="Input 2 3 2 4 14" xfId="30544"/>
    <cellStyle name="Input 2 3 2 4 15" xfId="30545"/>
    <cellStyle name="Input 2 3 2 4 16" xfId="30546"/>
    <cellStyle name="Input 2 3 2 4 17" xfId="30547"/>
    <cellStyle name="Input 2 3 2 4 18" xfId="30548"/>
    <cellStyle name="Input 2 3 2 4 2" xfId="30549"/>
    <cellStyle name="Input 2 3 2 4 2 10" xfId="30550"/>
    <cellStyle name="Input 2 3 2 4 2 2" xfId="30551"/>
    <cellStyle name="Input 2 3 2 4 2 2 2" xfId="30552"/>
    <cellStyle name="Input 2 3 2 4 2 2 3" xfId="30553"/>
    <cellStyle name="Input 2 3 2 4 2 2 4" xfId="30554"/>
    <cellStyle name="Input 2 3 2 4 2 2 5" xfId="30555"/>
    <cellStyle name="Input 2 3 2 4 2 2 6" xfId="30556"/>
    <cellStyle name="Input 2 3 2 4 2 2 7" xfId="30557"/>
    <cellStyle name="Input 2 3 2 4 2 2 8" xfId="30558"/>
    <cellStyle name="Input 2 3 2 4 2 2 9" xfId="30559"/>
    <cellStyle name="Input 2 3 2 4 2 3" xfId="30560"/>
    <cellStyle name="Input 2 3 2 4 2 4" xfId="30561"/>
    <cellStyle name="Input 2 3 2 4 2 5" xfId="30562"/>
    <cellStyle name="Input 2 3 2 4 2 6" xfId="30563"/>
    <cellStyle name="Input 2 3 2 4 2 7" xfId="30564"/>
    <cellStyle name="Input 2 3 2 4 2 8" xfId="30565"/>
    <cellStyle name="Input 2 3 2 4 2 9" xfId="30566"/>
    <cellStyle name="Input 2 3 2 4 3" xfId="30567"/>
    <cellStyle name="Input 2 3 2 4 3 2" xfId="30568"/>
    <cellStyle name="Input 2 3 2 4 3 3" xfId="30569"/>
    <cellStyle name="Input 2 3 2 4 3 4" xfId="30570"/>
    <cellStyle name="Input 2 3 2 4 3 5" xfId="30571"/>
    <cellStyle name="Input 2 3 2 4 3 6" xfId="30572"/>
    <cellStyle name="Input 2 3 2 4 3 7" xfId="30573"/>
    <cellStyle name="Input 2 3 2 4 3 8" xfId="30574"/>
    <cellStyle name="Input 2 3 2 4 4" xfId="30575"/>
    <cellStyle name="Input 2 3 2 4 4 2" xfId="30576"/>
    <cellStyle name="Input 2 3 2 4 4 3" xfId="30577"/>
    <cellStyle name="Input 2 3 2 4 4 4" xfId="30578"/>
    <cellStyle name="Input 2 3 2 4 4 5" xfId="30579"/>
    <cellStyle name="Input 2 3 2 4 4 6" xfId="30580"/>
    <cellStyle name="Input 2 3 2 4 4 7" xfId="30581"/>
    <cellStyle name="Input 2 3 2 4 4 8" xfId="30582"/>
    <cellStyle name="Input 2 3 2 4 4 9" xfId="30583"/>
    <cellStyle name="Input 2 3 2 4 5" xfId="30584"/>
    <cellStyle name="Input 2 3 2 4 6" xfId="30585"/>
    <cellStyle name="Input 2 3 2 4 7" xfId="30586"/>
    <cellStyle name="Input 2 3 2 4 8" xfId="30587"/>
    <cellStyle name="Input 2 3 2 4 9" xfId="30588"/>
    <cellStyle name="Input 2 3 2 5" xfId="30589"/>
    <cellStyle name="Input 2 3 2 5 10" xfId="30590"/>
    <cellStyle name="Input 2 3 2 5 11" xfId="30591"/>
    <cellStyle name="Input 2 3 2 5 12" xfId="30592"/>
    <cellStyle name="Input 2 3 2 5 13" xfId="30593"/>
    <cellStyle name="Input 2 3 2 5 14" xfId="30594"/>
    <cellStyle name="Input 2 3 2 5 15" xfId="30595"/>
    <cellStyle name="Input 2 3 2 5 16" xfId="30596"/>
    <cellStyle name="Input 2 3 2 5 17" xfId="30597"/>
    <cellStyle name="Input 2 3 2 5 18" xfId="30598"/>
    <cellStyle name="Input 2 3 2 5 2" xfId="30599"/>
    <cellStyle name="Input 2 3 2 5 3" xfId="30600"/>
    <cellStyle name="Input 2 3 2 5 4" xfId="30601"/>
    <cellStyle name="Input 2 3 2 5 5" xfId="30602"/>
    <cellStyle name="Input 2 3 2 5 6" xfId="30603"/>
    <cellStyle name="Input 2 3 2 5 7" xfId="30604"/>
    <cellStyle name="Input 2 3 2 5 8" xfId="30605"/>
    <cellStyle name="Input 2 3 2 5 9" xfId="30606"/>
    <cellStyle name="Input 2 3 2 6" xfId="30607"/>
    <cellStyle name="Input 2 3 2 6 10" xfId="30608"/>
    <cellStyle name="Input 2 3 2 6 11" xfId="30609"/>
    <cellStyle name="Input 2 3 2 6 12" xfId="30610"/>
    <cellStyle name="Input 2 3 2 6 13" xfId="30611"/>
    <cellStyle name="Input 2 3 2 6 14" xfId="30612"/>
    <cellStyle name="Input 2 3 2 6 15" xfId="30613"/>
    <cellStyle name="Input 2 3 2 6 16" xfId="30614"/>
    <cellStyle name="Input 2 3 2 6 17" xfId="30615"/>
    <cellStyle name="Input 2 3 2 6 18" xfId="30616"/>
    <cellStyle name="Input 2 3 2 6 2" xfId="30617"/>
    <cellStyle name="Input 2 3 2 6 3" xfId="30618"/>
    <cellStyle name="Input 2 3 2 6 4" xfId="30619"/>
    <cellStyle name="Input 2 3 2 6 5" xfId="30620"/>
    <cellStyle name="Input 2 3 2 6 6" xfId="30621"/>
    <cellStyle name="Input 2 3 2 6 7" xfId="30622"/>
    <cellStyle name="Input 2 3 2 6 8" xfId="30623"/>
    <cellStyle name="Input 2 3 2 6 9" xfId="30624"/>
    <cellStyle name="Input 2 3 2 7" xfId="30625"/>
    <cellStyle name="Input 2 3 2 7 2" xfId="30626"/>
    <cellStyle name="Input 2 3 2 7 3" xfId="30627"/>
    <cellStyle name="Input 2 3 2 7 4" xfId="30628"/>
    <cellStyle name="Input 2 3 2 7 5" xfId="30629"/>
    <cellStyle name="Input 2 3 2 7 6" xfId="30630"/>
    <cellStyle name="Input 2 3 2 7 7" xfId="30631"/>
    <cellStyle name="Input 2 3 2 7 8" xfId="30632"/>
    <cellStyle name="Input 2 3 2 7 9" xfId="30633"/>
    <cellStyle name="Input 2 3 2 8" xfId="30634"/>
    <cellStyle name="Input 2 3 2 8 2" xfId="30635"/>
    <cellStyle name="Input 2 3 2 8 3" xfId="30636"/>
    <cellStyle name="Input 2 3 2 8 4" xfId="30637"/>
    <cellStyle name="Input 2 3 2 8 5" xfId="30638"/>
    <cellStyle name="Input 2 3 2 8 6" xfId="30639"/>
    <cellStyle name="Input 2 3 2 8 7" xfId="30640"/>
    <cellStyle name="Input 2 3 2 8 8" xfId="30641"/>
    <cellStyle name="Input 2 3 2 8 9" xfId="30642"/>
    <cellStyle name="Input 2 3 2 9" xfId="30643"/>
    <cellStyle name="Input 2 3 2 9 2" xfId="30644"/>
    <cellStyle name="Input 2 3 2 9 3" xfId="30645"/>
    <cellStyle name="Input 2 3 2 9 4" xfId="30646"/>
    <cellStyle name="Input 2 3 2 9 5" xfId="30647"/>
    <cellStyle name="Input 2 3 2 9 6" xfId="30648"/>
    <cellStyle name="Input 2 3 2 9 7" xfId="30649"/>
    <cellStyle name="Input 2 3 2 9 8" xfId="30650"/>
    <cellStyle name="Input 2 3 20" xfId="30651"/>
    <cellStyle name="Input 2 3 21" xfId="30652"/>
    <cellStyle name="Input 2 3 22" xfId="30653"/>
    <cellStyle name="Input 2 3 23" xfId="30654"/>
    <cellStyle name="Input 2 3 24" xfId="30655"/>
    <cellStyle name="Input 2 3 25" xfId="30656"/>
    <cellStyle name="Input 2 3 3" xfId="9784"/>
    <cellStyle name="Input 2 3 3 10" xfId="30657"/>
    <cellStyle name="Input 2 3 3 10 2" xfId="30658"/>
    <cellStyle name="Input 2 3 3 10 3" xfId="30659"/>
    <cellStyle name="Input 2 3 3 10 4" xfId="30660"/>
    <cellStyle name="Input 2 3 3 10 5" xfId="30661"/>
    <cellStyle name="Input 2 3 3 10 6" xfId="30662"/>
    <cellStyle name="Input 2 3 3 10 7" xfId="30663"/>
    <cellStyle name="Input 2 3 3 10 8" xfId="30664"/>
    <cellStyle name="Input 2 3 3 11" xfId="30665"/>
    <cellStyle name="Input 2 3 3 11 2" xfId="30666"/>
    <cellStyle name="Input 2 3 3 11 3" xfId="30667"/>
    <cellStyle name="Input 2 3 3 11 4" xfId="30668"/>
    <cellStyle name="Input 2 3 3 11 5" xfId="30669"/>
    <cellStyle name="Input 2 3 3 11 6" xfId="30670"/>
    <cellStyle name="Input 2 3 3 11 7" xfId="30671"/>
    <cellStyle name="Input 2 3 3 11 8" xfId="30672"/>
    <cellStyle name="Input 2 3 3 12" xfId="30673"/>
    <cellStyle name="Input 2 3 3 13" xfId="30674"/>
    <cellStyle name="Input 2 3 3 14" xfId="30675"/>
    <cellStyle name="Input 2 3 3 15" xfId="30676"/>
    <cellStyle name="Input 2 3 3 16" xfId="30677"/>
    <cellStyle name="Input 2 3 3 17" xfId="30678"/>
    <cellStyle name="Input 2 3 3 18" xfId="30679"/>
    <cellStyle name="Input 2 3 3 19" xfId="30680"/>
    <cellStyle name="Input 2 3 3 2" xfId="30681"/>
    <cellStyle name="Input 2 3 3 2 10" xfId="30682"/>
    <cellStyle name="Input 2 3 3 2 10 2" xfId="30683"/>
    <cellStyle name="Input 2 3 3 2 10 3" xfId="30684"/>
    <cellStyle name="Input 2 3 3 2 10 4" xfId="30685"/>
    <cellStyle name="Input 2 3 3 2 10 5" xfId="30686"/>
    <cellStyle name="Input 2 3 3 2 10 6" xfId="30687"/>
    <cellStyle name="Input 2 3 3 2 10 7" xfId="30688"/>
    <cellStyle name="Input 2 3 3 2 10 8" xfId="30689"/>
    <cellStyle name="Input 2 3 3 2 11" xfId="30690"/>
    <cellStyle name="Input 2 3 3 2 12" xfId="30691"/>
    <cellStyle name="Input 2 3 3 2 13" xfId="30692"/>
    <cellStyle name="Input 2 3 3 2 14" xfId="30693"/>
    <cellStyle name="Input 2 3 3 2 15" xfId="30694"/>
    <cellStyle name="Input 2 3 3 2 16" xfId="30695"/>
    <cellStyle name="Input 2 3 3 2 17" xfId="30696"/>
    <cellStyle name="Input 2 3 3 2 18" xfId="30697"/>
    <cellStyle name="Input 2 3 3 2 19" xfId="30698"/>
    <cellStyle name="Input 2 3 3 2 2" xfId="30699"/>
    <cellStyle name="Input 2 3 3 2 2 10" xfId="30700"/>
    <cellStyle name="Input 2 3 3 2 2 11" xfId="30701"/>
    <cellStyle name="Input 2 3 3 2 2 12" xfId="30702"/>
    <cellStyle name="Input 2 3 3 2 2 13" xfId="30703"/>
    <cellStyle name="Input 2 3 3 2 2 14" xfId="30704"/>
    <cellStyle name="Input 2 3 3 2 2 15" xfId="30705"/>
    <cellStyle name="Input 2 3 3 2 2 16" xfId="30706"/>
    <cellStyle name="Input 2 3 3 2 2 17" xfId="30707"/>
    <cellStyle name="Input 2 3 3 2 2 18" xfId="30708"/>
    <cellStyle name="Input 2 3 3 2 2 19" xfId="30709"/>
    <cellStyle name="Input 2 3 3 2 2 2" xfId="30710"/>
    <cellStyle name="Input 2 3 3 2 2 2 10" xfId="30711"/>
    <cellStyle name="Input 2 3 3 2 2 2 11" xfId="30712"/>
    <cellStyle name="Input 2 3 3 2 2 2 12" xfId="30713"/>
    <cellStyle name="Input 2 3 3 2 2 2 13" xfId="30714"/>
    <cellStyle name="Input 2 3 3 2 2 2 14" xfId="30715"/>
    <cellStyle name="Input 2 3 3 2 2 2 15" xfId="30716"/>
    <cellStyle name="Input 2 3 3 2 2 2 2" xfId="30717"/>
    <cellStyle name="Input 2 3 3 2 2 2 2 2" xfId="30718"/>
    <cellStyle name="Input 2 3 3 2 2 2 2 3" xfId="30719"/>
    <cellStyle name="Input 2 3 3 2 2 2 2 4" xfId="30720"/>
    <cellStyle name="Input 2 3 3 2 2 2 2 5" xfId="30721"/>
    <cellStyle name="Input 2 3 3 2 2 2 2 6" xfId="30722"/>
    <cellStyle name="Input 2 3 3 2 2 2 2 7" xfId="30723"/>
    <cellStyle name="Input 2 3 3 2 2 2 2 8" xfId="30724"/>
    <cellStyle name="Input 2 3 3 2 2 2 2 9" xfId="30725"/>
    <cellStyle name="Input 2 3 3 2 2 2 3" xfId="30726"/>
    <cellStyle name="Input 2 3 3 2 2 2 3 2" xfId="30727"/>
    <cellStyle name="Input 2 3 3 2 2 2 3 3" xfId="30728"/>
    <cellStyle name="Input 2 3 3 2 2 2 3 4" xfId="30729"/>
    <cellStyle name="Input 2 3 3 2 2 2 3 5" xfId="30730"/>
    <cellStyle name="Input 2 3 3 2 2 2 3 6" xfId="30731"/>
    <cellStyle name="Input 2 3 3 2 2 2 3 7" xfId="30732"/>
    <cellStyle name="Input 2 3 3 2 2 2 3 8" xfId="30733"/>
    <cellStyle name="Input 2 3 3 2 2 2 3 9" xfId="30734"/>
    <cellStyle name="Input 2 3 3 2 2 2 4" xfId="30735"/>
    <cellStyle name="Input 2 3 3 2 2 2 4 2" xfId="30736"/>
    <cellStyle name="Input 2 3 3 2 2 2 4 3" xfId="30737"/>
    <cellStyle name="Input 2 3 3 2 2 2 4 4" xfId="30738"/>
    <cellStyle name="Input 2 3 3 2 2 2 4 5" xfId="30739"/>
    <cellStyle name="Input 2 3 3 2 2 2 4 6" xfId="30740"/>
    <cellStyle name="Input 2 3 3 2 2 2 4 7" xfId="30741"/>
    <cellStyle name="Input 2 3 3 2 2 2 4 8" xfId="30742"/>
    <cellStyle name="Input 2 3 3 2 2 2 4 9" xfId="30743"/>
    <cellStyle name="Input 2 3 3 2 2 2 5" xfId="30744"/>
    <cellStyle name="Input 2 3 3 2 2 2 5 2" xfId="30745"/>
    <cellStyle name="Input 2 3 3 2 2 2 5 3" xfId="30746"/>
    <cellStyle name="Input 2 3 3 2 2 2 5 4" xfId="30747"/>
    <cellStyle name="Input 2 3 3 2 2 2 5 5" xfId="30748"/>
    <cellStyle name="Input 2 3 3 2 2 2 5 6" xfId="30749"/>
    <cellStyle name="Input 2 3 3 2 2 2 5 7" xfId="30750"/>
    <cellStyle name="Input 2 3 3 2 2 2 5 8" xfId="30751"/>
    <cellStyle name="Input 2 3 3 2 2 2 6" xfId="30752"/>
    <cellStyle name="Input 2 3 3 2 2 2 6 2" xfId="30753"/>
    <cellStyle name="Input 2 3 3 2 2 2 6 3" xfId="30754"/>
    <cellStyle name="Input 2 3 3 2 2 2 6 4" xfId="30755"/>
    <cellStyle name="Input 2 3 3 2 2 2 6 5" xfId="30756"/>
    <cellStyle name="Input 2 3 3 2 2 2 6 6" xfId="30757"/>
    <cellStyle name="Input 2 3 3 2 2 2 6 7" xfId="30758"/>
    <cellStyle name="Input 2 3 3 2 2 2 6 8" xfId="30759"/>
    <cellStyle name="Input 2 3 3 2 2 2 7" xfId="30760"/>
    <cellStyle name="Input 2 3 3 2 2 2 7 2" xfId="30761"/>
    <cellStyle name="Input 2 3 3 2 2 2 7 3" xfId="30762"/>
    <cellStyle name="Input 2 3 3 2 2 2 7 4" xfId="30763"/>
    <cellStyle name="Input 2 3 3 2 2 2 7 5" xfId="30764"/>
    <cellStyle name="Input 2 3 3 2 2 2 7 6" xfId="30765"/>
    <cellStyle name="Input 2 3 3 2 2 2 7 7" xfId="30766"/>
    <cellStyle name="Input 2 3 3 2 2 2 7 8" xfId="30767"/>
    <cellStyle name="Input 2 3 3 2 2 2 8" xfId="30768"/>
    <cellStyle name="Input 2 3 3 2 2 2 9" xfId="30769"/>
    <cellStyle name="Input 2 3 3 2 2 20" xfId="30770"/>
    <cellStyle name="Input 2 3 3 2 2 21" xfId="30771"/>
    <cellStyle name="Input 2 3 3 2 2 22" xfId="30772"/>
    <cellStyle name="Input 2 3 3 2 2 23" xfId="30773"/>
    <cellStyle name="Input 2 3 3 2 2 24" xfId="30774"/>
    <cellStyle name="Input 2 3 3 2 2 25" xfId="30775"/>
    <cellStyle name="Input 2 3 3 2 2 26" xfId="30776"/>
    <cellStyle name="Input 2 3 3 2 2 27" xfId="30777"/>
    <cellStyle name="Input 2 3 3 2 2 3" xfId="30778"/>
    <cellStyle name="Input 2 3 3 2 2 3 10" xfId="30779"/>
    <cellStyle name="Input 2 3 3 2 2 3 11" xfId="30780"/>
    <cellStyle name="Input 2 3 3 2 2 3 12" xfId="30781"/>
    <cellStyle name="Input 2 3 3 2 2 3 13" xfId="30782"/>
    <cellStyle name="Input 2 3 3 2 2 3 14" xfId="30783"/>
    <cellStyle name="Input 2 3 3 2 2 3 15" xfId="30784"/>
    <cellStyle name="Input 2 3 3 2 2 3 2" xfId="30785"/>
    <cellStyle name="Input 2 3 3 2 2 3 2 2" xfId="30786"/>
    <cellStyle name="Input 2 3 3 2 2 3 2 3" xfId="30787"/>
    <cellStyle name="Input 2 3 3 2 2 3 2 4" xfId="30788"/>
    <cellStyle name="Input 2 3 3 2 2 3 2 5" xfId="30789"/>
    <cellStyle name="Input 2 3 3 2 2 3 2 6" xfId="30790"/>
    <cellStyle name="Input 2 3 3 2 2 3 2 7" xfId="30791"/>
    <cellStyle name="Input 2 3 3 2 2 3 2 8" xfId="30792"/>
    <cellStyle name="Input 2 3 3 2 2 3 3" xfId="30793"/>
    <cellStyle name="Input 2 3 3 2 2 3 3 2" xfId="30794"/>
    <cellStyle name="Input 2 3 3 2 2 3 3 3" xfId="30795"/>
    <cellStyle name="Input 2 3 3 2 2 3 3 4" xfId="30796"/>
    <cellStyle name="Input 2 3 3 2 2 3 3 5" xfId="30797"/>
    <cellStyle name="Input 2 3 3 2 2 3 3 6" xfId="30798"/>
    <cellStyle name="Input 2 3 3 2 2 3 3 7" xfId="30799"/>
    <cellStyle name="Input 2 3 3 2 2 3 3 8" xfId="30800"/>
    <cellStyle name="Input 2 3 3 2 2 3 4" xfId="30801"/>
    <cellStyle name="Input 2 3 3 2 2 3 4 2" xfId="30802"/>
    <cellStyle name="Input 2 3 3 2 2 3 4 3" xfId="30803"/>
    <cellStyle name="Input 2 3 3 2 2 3 4 4" xfId="30804"/>
    <cellStyle name="Input 2 3 3 2 2 3 4 5" xfId="30805"/>
    <cellStyle name="Input 2 3 3 2 2 3 4 6" xfId="30806"/>
    <cellStyle name="Input 2 3 3 2 2 3 4 7" xfId="30807"/>
    <cellStyle name="Input 2 3 3 2 2 3 4 8" xfId="30808"/>
    <cellStyle name="Input 2 3 3 2 2 3 5" xfId="30809"/>
    <cellStyle name="Input 2 3 3 2 2 3 5 2" xfId="30810"/>
    <cellStyle name="Input 2 3 3 2 2 3 5 3" xfId="30811"/>
    <cellStyle name="Input 2 3 3 2 2 3 5 4" xfId="30812"/>
    <cellStyle name="Input 2 3 3 2 2 3 5 5" xfId="30813"/>
    <cellStyle name="Input 2 3 3 2 2 3 5 6" xfId="30814"/>
    <cellStyle name="Input 2 3 3 2 2 3 5 7" xfId="30815"/>
    <cellStyle name="Input 2 3 3 2 2 3 5 8" xfId="30816"/>
    <cellStyle name="Input 2 3 3 2 2 3 6" xfId="30817"/>
    <cellStyle name="Input 2 3 3 2 2 3 6 2" xfId="30818"/>
    <cellStyle name="Input 2 3 3 2 2 3 6 3" xfId="30819"/>
    <cellStyle name="Input 2 3 3 2 2 3 6 4" xfId="30820"/>
    <cellStyle name="Input 2 3 3 2 2 3 6 5" xfId="30821"/>
    <cellStyle name="Input 2 3 3 2 2 3 6 6" xfId="30822"/>
    <cellStyle name="Input 2 3 3 2 2 3 6 7" xfId="30823"/>
    <cellStyle name="Input 2 3 3 2 2 3 6 8" xfId="30824"/>
    <cellStyle name="Input 2 3 3 2 2 3 7" xfId="30825"/>
    <cellStyle name="Input 2 3 3 2 2 3 7 2" xfId="30826"/>
    <cellStyle name="Input 2 3 3 2 2 3 7 3" xfId="30827"/>
    <cellStyle name="Input 2 3 3 2 2 3 7 4" xfId="30828"/>
    <cellStyle name="Input 2 3 3 2 2 3 7 5" xfId="30829"/>
    <cellStyle name="Input 2 3 3 2 2 3 7 6" xfId="30830"/>
    <cellStyle name="Input 2 3 3 2 2 3 7 7" xfId="30831"/>
    <cellStyle name="Input 2 3 3 2 2 3 7 8" xfId="30832"/>
    <cellStyle name="Input 2 3 3 2 2 3 8" xfId="30833"/>
    <cellStyle name="Input 2 3 3 2 2 3 9" xfId="30834"/>
    <cellStyle name="Input 2 3 3 2 2 4" xfId="30835"/>
    <cellStyle name="Input 2 3 3 2 2 4 2" xfId="30836"/>
    <cellStyle name="Input 2 3 3 2 2 4 3" xfId="30837"/>
    <cellStyle name="Input 2 3 3 2 2 4 4" xfId="30838"/>
    <cellStyle name="Input 2 3 3 2 2 4 5" xfId="30839"/>
    <cellStyle name="Input 2 3 3 2 2 4 6" xfId="30840"/>
    <cellStyle name="Input 2 3 3 2 2 4 7" xfId="30841"/>
    <cellStyle name="Input 2 3 3 2 2 4 8" xfId="30842"/>
    <cellStyle name="Input 2 3 3 2 2 4 9" xfId="30843"/>
    <cellStyle name="Input 2 3 3 2 2 5" xfId="30844"/>
    <cellStyle name="Input 2 3 3 2 2 5 2" xfId="30845"/>
    <cellStyle name="Input 2 3 3 2 2 5 3" xfId="30846"/>
    <cellStyle name="Input 2 3 3 2 2 5 4" xfId="30847"/>
    <cellStyle name="Input 2 3 3 2 2 5 5" xfId="30848"/>
    <cellStyle name="Input 2 3 3 2 2 5 6" xfId="30849"/>
    <cellStyle name="Input 2 3 3 2 2 5 7" xfId="30850"/>
    <cellStyle name="Input 2 3 3 2 2 5 8" xfId="30851"/>
    <cellStyle name="Input 2 3 3 2 2 5 9" xfId="30852"/>
    <cellStyle name="Input 2 3 3 2 2 6" xfId="30853"/>
    <cellStyle name="Input 2 3 3 2 2 6 2" xfId="30854"/>
    <cellStyle name="Input 2 3 3 2 2 6 3" xfId="30855"/>
    <cellStyle name="Input 2 3 3 2 2 6 4" xfId="30856"/>
    <cellStyle name="Input 2 3 3 2 2 6 5" xfId="30857"/>
    <cellStyle name="Input 2 3 3 2 2 6 6" xfId="30858"/>
    <cellStyle name="Input 2 3 3 2 2 6 7" xfId="30859"/>
    <cellStyle name="Input 2 3 3 2 2 6 8" xfId="30860"/>
    <cellStyle name="Input 2 3 3 2 2 6 9" xfId="30861"/>
    <cellStyle name="Input 2 3 3 2 2 7" xfId="30862"/>
    <cellStyle name="Input 2 3 3 2 2 7 2" xfId="30863"/>
    <cellStyle name="Input 2 3 3 2 2 7 3" xfId="30864"/>
    <cellStyle name="Input 2 3 3 2 2 7 4" xfId="30865"/>
    <cellStyle name="Input 2 3 3 2 2 7 5" xfId="30866"/>
    <cellStyle name="Input 2 3 3 2 2 7 6" xfId="30867"/>
    <cellStyle name="Input 2 3 3 2 2 7 7" xfId="30868"/>
    <cellStyle name="Input 2 3 3 2 2 7 8" xfId="30869"/>
    <cellStyle name="Input 2 3 3 2 2 8" xfId="30870"/>
    <cellStyle name="Input 2 3 3 2 2 8 2" xfId="30871"/>
    <cellStyle name="Input 2 3 3 2 2 8 3" xfId="30872"/>
    <cellStyle name="Input 2 3 3 2 2 8 4" xfId="30873"/>
    <cellStyle name="Input 2 3 3 2 2 8 5" xfId="30874"/>
    <cellStyle name="Input 2 3 3 2 2 8 6" xfId="30875"/>
    <cellStyle name="Input 2 3 3 2 2 8 7" xfId="30876"/>
    <cellStyle name="Input 2 3 3 2 2 8 8" xfId="30877"/>
    <cellStyle name="Input 2 3 3 2 2 9" xfId="30878"/>
    <cellStyle name="Input 2 3 3 2 2 9 2" xfId="30879"/>
    <cellStyle name="Input 2 3 3 2 2 9 3" xfId="30880"/>
    <cellStyle name="Input 2 3 3 2 2 9 4" xfId="30881"/>
    <cellStyle name="Input 2 3 3 2 2 9 5" xfId="30882"/>
    <cellStyle name="Input 2 3 3 2 2 9 6" xfId="30883"/>
    <cellStyle name="Input 2 3 3 2 2 9 7" xfId="30884"/>
    <cellStyle name="Input 2 3 3 2 2 9 8" xfId="30885"/>
    <cellStyle name="Input 2 3 3 2 20" xfId="30886"/>
    <cellStyle name="Input 2 3 3 2 21" xfId="30887"/>
    <cellStyle name="Input 2 3 3 2 22" xfId="30888"/>
    <cellStyle name="Input 2 3 3 2 23" xfId="30889"/>
    <cellStyle name="Input 2 3 3 2 24" xfId="30890"/>
    <cellStyle name="Input 2 3 3 2 25" xfId="30891"/>
    <cellStyle name="Input 2 3 3 2 26" xfId="30892"/>
    <cellStyle name="Input 2 3 3 2 3" xfId="30893"/>
    <cellStyle name="Input 2 3 3 2 3 10" xfId="30894"/>
    <cellStyle name="Input 2 3 3 2 3 11" xfId="30895"/>
    <cellStyle name="Input 2 3 3 2 3 12" xfId="30896"/>
    <cellStyle name="Input 2 3 3 2 3 13" xfId="30897"/>
    <cellStyle name="Input 2 3 3 2 3 14" xfId="30898"/>
    <cellStyle name="Input 2 3 3 2 3 15" xfId="30899"/>
    <cellStyle name="Input 2 3 3 2 3 16" xfId="30900"/>
    <cellStyle name="Input 2 3 3 2 3 17" xfId="30901"/>
    <cellStyle name="Input 2 3 3 2 3 18" xfId="30902"/>
    <cellStyle name="Input 2 3 3 2 3 19" xfId="30903"/>
    <cellStyle name="Input 2 3 3 2 3 2" xfId="30904"/>
    <cellStyle name="Input 2 3 3 2 3 2 2" xfId="30905"/>
    <cellStyle name="Input 2 3 3 2 3 2 3" xfId="30906"/>
    <cellStyle name="Input 2 3 3 2 3 2 4" xfId="30907"/>
    <cellStyle name="Input 2 3 3 2 3 2 5" xfId="30908"/>
    <cellStyle name="Input 2 3 3 2 3 2 6" xfId="30909"/>
    <cellStyle name="Input 2 3 3 2 3 2 7" xfId="30910"/>
    <cellStyle name="Input 2 3 3 2 3 2 8" xfId="30911"/>
    <cellStyle name="Input 2 3 3 2 3 2 9" xfId="30912"/>
    <cellStyle name="Input 2 3 3 2 3 20" xfId="30913"/>
    <cellStyle name="Input 2 3 3 2 3 21" xfId="30914"/>
    <cellStyle name="Input 2 3 3 2 3 22" xfId="30915"/>
    <cellStyle name="Input 2 3 3 2 3 23" xfId="30916"/>
    <cellStyle name="Input 2 3 3 2 3 24" xfId="30917"/>
    <cellStyle name="Input 2 3 3 2 3 3" xfId="30918"/>
    <cellStyle name="Input 2 3 3 2 3 3 2" xfId="30919"/>
    <cellStyle name="Input 2 3 3 2 3 3 3" xfId="30920"/>
    <cellStyle name="Input 2 3 3 2 3 3 4" xfId="30921"/>
    <cellStyle name="Input 2 3 3 2 3 3 5" xfId="30922"/>
    <cellStyle name="Input 2 3 3 2 3 3 6" xfId="30923"/>
    <cellStyle name="Input 2 3 3 2 3 3 7" xfId="30924"/>
    <cellStyle name="Input 2 3 3 2 3 3 8" xfId="30925"/>
    <cellStyle name="Input 2 3 3 2 3 3 9" xfId="30926"/>
    <cellStyle name="Input 2 3 3 2 3 4" xfId="30927"/>
    <cellStyle name="Input 2 3 3 2 3 4 2" xfId="30928"/>
    <cellStyle name="Input 2 3 3 2 3 4 3" xfId="30929"/>
    <cellStyle name="Input 2 3 3 2 3 4 4" xfId="30930"/>
    <cellStyle name="Input 2 3 3 2 3 4 5" xfId="30931"/>
    <cellStyle name="Input 2 3 3 2 3 4 6" xfId="30932"/>
    <cellStyle name="Input 2 3 3 2 3 4 7" xfId="30933"/>
    <cellStyle name="Input 2 3 3 2 3 4 8" xfId="30934"/>
    <cellStyle name="Input 2 3 3 2 3 4 9" xfId="30935"/>
    <cellStyle name="Input 2 3 3 2 3 5" xfId="30936"/>
    <cellStyle name="Input 2 3 3 2 3 5 2" xfId="30937"/>
    <cellStyle name="Input 2 3 3 2 3 5 3" xfId="30938"/>
    <cellStyle name="Input 2 3 3 2 3 5 4" xfId="30939"/>
    <cellStyle name="Input 2 3 3 2 3 5 5" xfId="30940"/>
    <cellStyle name="Input 2 3 3 2 3 5 6" xfId="30941"/>
    <cellStyle name="Input 2 3 3 2 3 5 7" xfId="30942"/>
    <cellStyle name="Input 2 3 3 2 3 5 8" xfId="30943"/>
    <cellStyle name="Input 2 3 3 2 3 6" xfId="30944"/>
    <cellStyle name="Input 2 3 3 2 3 6 2" xfId="30945"/>
    <cellStyle name="Input 2 3 3 2 3 6 3" xfId="30946"/>
    <cellStyle name="Input 2 3 3 2 3 6 4" xfId="30947"/>
    <cellStyle name="Input 2 3 3 2 3 6 5" xfId="30948"/>
    <cellStyle name="Input 2 3 3 2 3 6 6" xfId="30949"/>
    <cellStyle name="Input 2 3 3 2 3 6 7" xfId="30950"/>
    <cellStyle name="Input 2 3 3 2 3 6 8" xfId="30951"/>
    <cellStyle name="Input 2 3 3 2 3 7" xfId="30952"/>
    <cellStyle name="Input 2 3 3 2 3 7 2" xfId="30953"/>
    <cellStyle name="Input 2 3 3 2 3 7 3" xfId="30954"/>
    <cellStyle name="Input 2 3 3 2 3 7 4" xfId="30955"/>
    <cellStyle name="Input 2 3 3 2 3 7 5" xfId="30956"/>
    <cellStyle name="Input 2 3 3 2 3 7 6" xfId="30957"/>
    <cellStyle name="Input 2 3 3 2 3 7 7" xfId="30958"/>
    <cellStyle name="Input 2 3 3 2 3 7 8" xfId="30959"/>
    <cellStyle name="Input 2 3 3 2 3 8" xfId="30960"/>
    <cellStyle name="Input 2 3 3 2 3 9" xfId="30961"/>
    <cellStyle name="Input 2 3 3 2 4" xfId="30962"/>
    <cellStyle name="Input 2 3 3 2 4 10" xfId="30963"/>
    <cellStyle name="Input 2 3 3 2 4 11" xfId="30964"/>
    <cellStyle name="Input 2 3 3 2 4 12" xfId="30965"/>
    <cellStyle name="Input 2 3 3 2 4 13" xfId="30966"/>
    <cellStyle name="Input 2 3 3 2 4 14" xfId="30967"/>
    <cellStyle name="Input 2 3 3 2 4 15" xfId="30968"/>
    <cellStyle name="Input 2 3 3 2 4 16" xfId="30969"/>
    <cellStyle name="Input 2 3 3 2 4 17" xfId="30970"/>
    <cellStyle name="Input 2 3 3 2 4 18" xfId="30971"/>
    <cellStyle name="Input 2 3 3 2 4 2" xfId="30972"/>
    <cellStyle name="Input 2 3 3 2 4 3" xfId="30973"/>
    <cellStyle name="Input 2 3 3 2 4 4" xfId="30974"/>
    <cellStyle name="Input 2 3 3 2 4 5" xfId="30975"/>
    <cellStyle name="Input 2 3 3 2 4 6" xfId="30976"/>
    <cellStyle name="Input 2 3 3 2 4 7" xfId="30977"/>
    <cellStyle name="Input 2 3 3 2 4 8" xfId="30978"/>
    <cellStyle name="Input 2 3 3 2 4 9" xfId="30979"/>
    <cellStyle name="Input 2 3 3 2 5" xfId="30980"/>
    <cellStyle name="Input 2 3 3 2 5 10" xfId="30981"/>
    <cellStyle name="Input 2 3 3 2 5 11" xfId="30982"/>
    <cellStyle name="Input 2 3 3 2 5 12" xfId="30983"/>
    <cellStyle name="Input 2 3 3 2 5 13" xfId="30984"/>
    <cellStyle name="Input 2 3 3 2 5 14" xfId="30985"/>
    <cellStyle name="Input 2 3 3 2 5 15" xfId="30986"/>
    <cellStyle name="Input 2 3 3 2 5 16" xfId="30987"/>
    <cellStyle name="Input 2 3 3 2 5 17" xfId="30988"/>
    <cellStyle name="Input 2 3 3 2 5 18" xfId="30989"/>
    <cellStyle name="Input 2 3 3 2 5 2" xfId="30990"/>
    <cellStyle name="Input 2 3 3 2 5 3" xfId="30991"/>
    <cellStyle name="Input 2 3 3 2 5 4" xfId="30992"/>
    <cellStyle name="Input 2 3 3 2 5 5" xfId="30993"/>
    <cellStyle name="Input 2 3 3 2 5 6" xfId="30994"/>
    <cellStyle name="Input 2 3 3 2 5 7" xfId="30995"/>
    <cellStyle name="Input 2 3 3 2 5 8" xfId="30996"/>
    <cellStyle name="Input 2 3 3 2 5 9" xfId="30997"/>
    <cellStyle name="Input 2 3 3 2 6" xfId="30998"/>
    <cellStyle name="Input 2 3 3 2 6 10" xfId="30999"/>
    <cellStyle name="Input 2 3 3 2 6 11" xfId="31000"/>
    <cellStyle name="Input 2 3 3 2 6 12" xfId="31001"/>
    <cellStyle name="Input 2 3 3 2 6 13" xfId="31002"/>
    <cellStyle name="Input 2 3 3 2 6 14" xfId="31003"/>
    <cellStyle name="Input 2 3 3 2 6 15" xfId="31004"/>
    <cellStyle name="Input 2 3 3 2 6 16" xfId="31005"/>
    <cellStyle name="Input 2 3 3 2 6 17" xfId="31006"/>
    <cellStyle name="Input 2 3 3 2 6 18" xfId="31007"/>
    <cellStyle name="Input 2 3 3 2 6 2" xfId="31008"/>
    <cellStyle name="Input 2 3 3 2 6 3" xfId="31009"/>
    <cellStyle name="Input 2 3 3 2 6 4" xfId="31010"/>
    <cellStyle name="Input 2 3 3 2 6 5" xfId="31011"/>
    <cellStyle name="Input 2 3 3 2 6 6" xfId="31012"/>
    <cellStyle name="Input 2 3 3 2 6 7" xfId="31013"/>
    <cellStyle name="Input 2 3 3 2 6 8" xfId="31014"/>
    <cellStyle name="Input 2 3 3 2 6 9" xfId="31015"/>
    <cellStyle name="Input 2 3 3 2 7" xfId="31016"/>
    <cellStyle name="Input 2 3 3 2 7 2" xfId="31017"/>
    <cellStyle name="Input 2 3 3 2 7 3" xfId="31018"/>
    <cellStyle name="Input 2 3 3 2 7 4" xfId="31019"/>
    <cellStyle name="Input 2 3 3 2 7 5" xfId="31020"/>
    <cellStyle name="Input 2 3 3 2 7 6" xfId="31021"/>
    <cellStyle name="Input 2 3 3 2 7 7" xfId="31022"/>
    <cellStyle name="Input 2 3 3 2 7 8" xfId="31023"/>
    <cellStyle name="Input 2 3 3 2 7 9" xfId="31024"/>
    <cellStyle name="Input 2 3 3 2 8" xfId="31025"/>
    <cellStyle name="Input 2 3 3 2 8 2" xfId="31026"/>
    <cellStyle name="Input 2 3 3 2 8 3" xfId="31027"/>
    <cellStyle name="Input 2 3 3 2 8 4" xfId="31028"/>
    <cellStyle name="Input 2 3 3 2 8 5" xfId="31029"/>
    <cellStyle name="Input 2 3 3 2 8 6" xfId="31030"/>
    <cellStyle name="Input 2 3 3 2 8 7" xfId="31031"/>
    <cellStyle name="Input 2 3 3 2 8 8" xfId="31032"/>
    <cellStyle name="Input 2 3 3 2 8 9" xfId="31033"/>
    <cellStyle name="Input 2 3 3 2 9" xfId="31034"/>
    <cellStyle name="Input 2 3 3 2 9 2" xfId="31035"/>
    <cellStyle name="Input 2 3 3 2 9 3" xfId="31036"/>
    <cellStyle name="Input 2 3 3 2 9 4" xfId="31037"/>
    <cellStyle name="Input 2 3 3 2 9 5" xfId="31038"/>
    <cellStyle name="Input 2 3 3 2 9 6" xfId="31039"/>
    <cellStyle name="Input 2 3 3 2 9 7" xfId="31040"/>
    <cellStyle name="Input 2 3 3 2 9 8" xfId="31041"/>
    <cellStyle name="Input 2 3 3 20" xfId="31042"/>
    <cellStyle name="Input 2 3 3 21" xfId="31043"/>
    <cellStyle name="Input 2 3 3 22" xfId="31044"/>
    <cellStyle name="Input 2 3 3 23" xfId="31045"/>
    <cellStyle name="Input 2 3 3 24" xfId="31046"/>
    <cellStyle name="Input 2 3 3 25" xfId="31047"/>
    <cellStyle name="Input 2 3 3 26" xfId="31048"/>
    <cellStyle name="Input 2 3 3 27" xfId="31049"/>
    <cellStyle name="Input 2 3 3 3" xfId="31050"/>
    <cellStyle name="Input 2 3 3 3 10" xfId="31051"/>
    <cellStyle name="Input 2 3 3 3 11" xfId="31052"/>
    <cellStyle name="Input 2 3 3 3 12" xfId="31053"/>
    <cellStyle name="Input 2 3 3 3 13" xfId="31054"/>
    <cellStyle name="Input 2 3 3 3 14" xfId="31055"/>
    <cellStyle name="Input 2 3 3 3 15" xfId="31056"/>
    <cellStyle name="Input 2 3 3 3 16" xfId="31057"/>
    <cellStyle name="Input 2 3 3 3 17" xfId="31058"/>
    <cellStyle name="Input 2 3 3 3 18" xfId="31059"/>
    <cellStyle name="Input 2 3 3 3 19" xfId="31060"/>
    <cellStyle name="Input 2 3 3 3 2" xfId="31061"/>
    <cellStyle name="Input 2 3 3 3 2 10" xfId="31062"/>
    <cellStyle name="Input 2 3 3 3 2 11" xfId="31063"/>
    <cellStyle name="Input 2 3 3 3 2 12" xfId="31064"/>
    <cellStyle name="Input 2 3 3 3 2 13" xfId="31065"/>
    <cellStyle name="Input 2 3 3 3 2 14" xfId="31066"/>
    <cellStyle name="Input 2 3 3 3 2 15" xfId="31067"/>
    <cellStyle name="Input 2 3 3 3 2 2" xfId="31068"/>
    <cellStyle name="Input 2 3 3 3 2 2 2" xfId="31069"/>
    <cellStyle name="Input 2 3 3 3 2 2 3" xfId="31070"/>
    <cellStyle name="Input 2 3 3 3 2 2 4" xfId="31071"/>
    <cellStyle name="Input 2 3 3 3 2 2 5" xfId="31072"/>
    <cellStyle name="Input 2 3 3 3 2 2 6" xfId="31073"/>
    <cellStyle name="Input 2 3 3 3 2 2 7" xfId="31074"/>
    <cellStyle name="Input 2 3 3 3 2 2 8" xfId="31075"/>
    <cellStyle name="Input 2 3 3 3 2 2 9" xfId="31076"/>
    <cellStyle name="Input 2 3 3 3 2 3" xfId="31077"/>
    <cellStyle name="Input 2 3 3 3 2 3 2" xfId="31078"/>
    <cellStyle name="Input 2 3 3 3 2 3 3" xfId="31079"/>
    <cellStyle name="Input 2 3 3 3 2 3 4" xfId="31080"/>
    <cellStyle name="Input 2 3 3 3 2 3 5" xfId="31081"/>
    <cellStyle name="Input 2 3 3 3 2 3 6" xfId="31082"/>
    <cellStyle name="Input 2 3 3 3 2 3 7" xfId="31083"/>
    <cellStyle name="Input 2 3 3 3 2 3 8" xfId="31084"/>
    <cellStyle name="Input 2 3 3 3 2 3 9" xfId="31085"/>
    <cellStyle name="Input 2 3 3 3 2 4" xfId="31086"/>
    <cellStyle name="Input 2 3 3 3 2 4 2" xfId="31087"/>
    <cellStyle name="Input 2 3 3 3 2 4 3" xfId="31088"/>
    <cellStyle name="Input 2 3 3 3 2 4 4" xfId="31089"/>
    <cellStyle name="Input 2 3 3 3 2 4 5" xfId="31090"/>
    <cellStyle name="Input 2 3 3 3 2 4 6" xfId="31091"/>
    <cellStyle name="Input 2 3 3 3 2 4 7" xfId="31092"/>
    <cellStyle name="Input 2 3 3 3 2 4 8" xfId="31093"/>
    <cellStyle name="Input 2 3 3 3 2 4 9" xfId="31094"/>
    <cellStyle name="Input 2 3 3 3 2 5" xfId="31095"/>
    <cellStyle name="Input 2 3 3 3 2 5 2" xfId="31096"/>
    <cellStyle name="Input 2 3 3 3 2 5 3" xfId="31097"/>
    <cellStyle name="Input 2 3 3 3 2 5 4" xfId="31098"/>
    <cellStyle name="Input 2 3 3 3 2 5 5" xfId="31099"/>
    <cellStyle name="Input 2 3 3 3 2 5 6" xfId="31100"/>
    <cellStyle name="Input 2 3 3 3 2 5 7" xfId="31101"/>
    <cellStyle name="Input 2 3 3 3 2 5 8" xfId="31102"/>
    <cellStyle name="Input 2 3 3 3 2 6" xfId="31103"/>
    <cellStyle name="Input 2 3 3 3 2 6 2" xfId="31104"/>
    <cellStyle name="Input 2 3 3 3 2 6 3" xfId="31105"/>
    <cellStyle name="Input 2 3 3 3 2 6 4" xfId="31106"/>
    <cellStyle name="Input 2 3 3 3 2 6 5" xfId="31107"/>
    <cellStyle name="Input 2 3 3 3 2 6 6" xfId="31108"/>
    <cellStyle name="Input 2 3 3 3 2 6 7" xfId="31109"/>
    <cellStyle name="Input 2 3 3 3 2 6 8" xfId="31110"/>
    <cellStyle name="Input 2 3 3 3 2 7" xfId="31111"/>
    <cellStyle name="Input 2 3 3 3 2 7 2" xfId="31112"/>
    <cellStyle name="Input 2 3 3 3 2 7 3" xfId="31113"/>
    <cellStyle name="Input 2 3 3 3 2 7 4" xfId="31114"/>
    <cellStyle name="Input 2 3 3 3 2 7 5" xfId="31115"/>
    <cellStyle name="Input 2 3 3 3 2 7 6" xfId="31116"/>
    <cellStyle name="Input 2 3 3 3 2 7 7" xfId="31117"/>
    <cellStyle name="Input 2 3 3 3 2 7 8" xfId="31118"/>
    <cellStyle name="Input 2 3 3 3 2 8" xfId="31119"/>
    <cellStyle name="Input 2 3 3 3 2 9" xfId="31120"/>
    <cellStyle name="Input 2 3 3 3 20" xfId="31121"/>
    <cellStyle name="Input 2 3 3 3 21" xfId="31122"/>
    <cellStyle name="Input 2 3 3 3 22" xfId="31123"/>
    <cellStyle name="Input 2 3 3 3 23" xfId="31124"/>
    <cellStyle name="Input 2 3 3 3 24" xfId="31125"/>
    <cellStyle name="Input 2 3 3 3 25" xfId="31126"/>
    <cellStyle name="Input 2 3 3 3 26" xfId="31127"/>
    <cellStyle name="Input 2 3 3 3 27" xfId="31128"/>
    <cellStyle name="Input 2 3 3 3 3" xfId="31129"/>
    <cellStyle name="Input 2 3 3 3 3 10" xfId="31130"/>
    <cellStyle name="Input 2 3 3 3 3 11" xfId="31131"/>
    <cellStyle name="Input 2 3 3 3 3 12" xfId="31132"/>
    <cellStyle name="Input 2 3 3 3 3 13" xfId="31133"/>
    <cellStyle name="Input 2 3 3 3 3 14" xfId="31134"/>
    <cellStyle name="Input 2 3 3 3 3 15" xfId="31135"/>
    <cellStyle name="Input 2 3 3 3 3 2" xfId="31136"/>
    <cellStyle name="Input 2 3 3 3 3 2 2" xfId="31137"/>
    <cellStyle name="Input 2 3 3 3 3 2 3" xfId="31138"/>
    <cellStyle name="Input 2 3 3 3 3 2 4" xfId="31139"/>
    <cellStyle name="Input 2 3 3 3 3 2 5" xfId="31140"/>
    <cellStyle name="Input 2 3 3 3 3 2 6" xfId="31141"/>
    <cellStyle name="Input 2 3 3 3 3 2 7" xfId="31142"/>
    <cellStyle name="Input 2 3 3 3 3 2 8" xfId="31143"/>
    <cellStyle name="Input 2 3 3 3 3 3" xfId="31144"/>
    <cellStyle name="Input 2 3 3 3 3 3 2" xfId="31145"/>
    <cellStyle name="Input 2 3 3 3 3 3 3" xfId="31146"/>
    <cellStyle name="Input 2 3 3 3 3 3 4" xfId="31147"/>
    <cellStyle name="Input 2 3 3 3 3 3 5" xfId="31148"/>
    <cellStyle name="Input 2 3 3 3 3 3 6" xfId="31149"/>
    <cellStyle name="Input 2 3 3 3 3 3 7" xfId="31150"/>
    <cellStyle name="Input 2 3 3 3 3 3 8" xfId="31151"/>
    <cellStyle name="Input 2 3 3 3 3 4" xfId="31152"/>
    <cellStyle name="Input 2 3 3 3 3 4 2" xfId="31153"/>
    <cellStyle name="Input 2 3 3 3 3 4 3" xfId="31154"/>
    <cellStyle name="Input 2 3 3 3 3 4 4" xfId="31155"/>
    <cellStyle name="Input 2 3 3 3 3 4 5" xfId="31156"/>
    <cellStyle name="Input 2 3 3 3 3 4 6" xfId="31157"/>
    <cellStyle name="Input 2 3 3 3 3 4 7" xfId="31158"/>
    <cellStyle name="Input 2 3 3 3 3 4 8" xfId="31159"/>
    <cellStyle name="Input 2 3 3 3 3 5" xfId="31160"/>
    <cellStyle name="Input 2 3 3 3 3 5 2" xfId="31161"/>
    <cellStyle name="Input 2 3 3 3 3 5 3" xfId="31162"/>
    <cellStyle name="Input 2 3 3 3 3 5 4" xfId="31163"/>
    <cellStyle name="Input 2 3 3 3 3 5 5" xfId="31164"/>
    <cellStyle name="Input 2 3 3 3 3 5 6" xfId="31165"/>
    <cellStyle name="Input 2 3 3 3 3 5 7" xfId="31166"/>
    <cellStyle name="Input 2 3 3 3 3 5 8" xfId="31167"/>
    <cellStyle name="Input 2 3 3 3 3 6" xfId="31168"/>
    <cellStyle name="Input 2 3 3 3 3 6 2" xfId="31169"/>
    <cellStyle name="Input 2 3 3 3 3 6 3" xfId="31170"/>
    <cellStyle name="Input 2 3 3 3 3 6 4" xfId="31171"/>
    <cellStyle name="Input 2 3 3 3 3 6 5" xfId="31172"/>
    <cellStyle name="Input 2 3 3 3 3 6 6" xfId="31173"/>
    <cellStyle name="Input 2 3 3 3 3 6 7" xfId="31174"/>
    <cellStyle name="Input 2 3 3 3 3 6 8" xfId="31175"/>
    <cellStyle name="Input 2 3 3 3 3 7" xfId="31176"/>
    <cellStyle name="Input 2 3 3 3 3 7 2" xfId="31177"/>
    <cellStyle name="Input 2 3 3 3 3 7 3" xfId="31178"/>
    <cellStyle name="Input 2 3 3 3 3 7 4" xfId="31179"/>
    <cellStyle name="Input 2 3 3 3 3 7 5" xfId="31180"/>
    <cellStyle name="Input 2 3 3 3 3 7 6" xfId="31181"/>
    <cellStyle name="Input 2 3 3 3 3 7 7" xfId="31182"/>
    <cellStyle name="Input 2 3 3 3 3 7 8" xfId="31183"/>
    <cellStyle name="Input 2 3 3 3 3 8" xfId="31184"/>
    <cellStyle name="Input 2 3 3 3 3 9" xfId="31185"/>
    <cellStyle name="Input 2 3 3 3 4" xfId="31186"/>
    <cellStyle name="Input 2 3 3 3 4 2" xfId="31187"/>
    <cellStyle name="Input 2 3 3 3 4 3" xfId="31188"/>
    <cellStyle name="Input 2 3 3 3 4 4" xfId="31189"/>
    <cellStyle name="Input 2 3 3 3 4 5" xfId="31190"/>
    <cellStyle name="Input 2 3 3 3 4 6" xfId="31191"/>
    <cellStyle name="Input 2 3 3 3 4 7" xfId="31192"/>
    <cellStyle name="Input 2 3 3 3 4 8" xfId="31193"/>
    <cellStyle name="Input 2 3 3 3 4 9" xfId="31194"/>
    <cellStyle name="Input 2 3 3 3 5" xfId="31195"/>
    <cellStyle name="Input 2 3 3 3 5 2" xfId="31196"/>
    <cellStyle name="Input 2 3 3 3 5 3" xfId="31197"/>
    <cellStyle name="Input 2 3 3 3 5 4" xfId="31198"/>
    <cellStyle name="Input 2 3 3 3 5 5" xfId="31199"/>
    <cellStyle name="Input 2 3 3 3 5 6" xfId="31200"/>
    <cellStyle name="Input 2 3 3 3 5 7" xfId="31201"/>
    <cellStyle name="Input 2 3 3 3 5 8" xfId="31202"/>
    <cellStyle name="Input 2 3 3 3 5 9" xfId="31203"/>
    <cellStyle name="Input 2 3 3 3 6" xfId="31204"/>
    <cellStyle name="Input 2 3 3 3 6 2" xfId="31205"/>
    <cellStyle name="Input 2 3 3 3 6 3" xfId="31206"/>
    <cellStyle name="Input 2 3 3 3 6 4" xfId="31207"/>
    <cellStyle name="Input 2 3 3 3 6 5" xfId="31208"/>
    <cellStyle name="Input 2 3 3 3 6 6" xfId="31209"/>
    <cellStyle name="Input 2 3 3 3 6 7" xfId="31210"/>
    <cellStyle name="Input 2 3 3 3 6 8" xfId="31211"/>
    <cellStyle name="Input 2 3 3 3 6 9" xfId="31212"/>
    <cellStyle name="Input 2 3 3 3 7" xfId="31213"/>
    <cellStyle name="Input 2 3 3 3 7 2" xfId="31214"/>
    <cellStyle name="Input 2 3 3 3 7 3" xfId="31215"/>
    <cellStyle name="Input 2 3 3 3 7 4" xfId="31216"/>
    <cellStyle name="Input 2 3 3 3 7 5" xfId="31217"/>
    <cellStyle name="Input 2 3 3 3 7 6" xfId="31218"/>
    <cellStyle name="Input 2 3 3 3 7 7" xfId="31219"/>
    <cellStyle name="Input 2 3 3 3 7 8" xfId="31220"/>
    <cellStyle name="Input 2 3 3 3 8" xfId="31221"/>
    <cellStyle name="Input 2 3 3 3 8 2" xfId="31222"/>
    <cellStyle name="Input 2 3 3 3 8 3" xfId="31223"/>
    <cellStyle name="Input 2 3 3 3 8 4" xfId="31224"/>
    <cellStyle name="Input 2 3 3 3 8 5" xfId="31225"/>
    <cellStyle name="Input 2 3 3 3 8 6" xfId="31226"/>
    <cellStyle name="Input 2 3 3 3 8 7" xfId="31227"/>
    <cellStyle name="Input 2 3 3 3 8 8" xfId="31228"/>
    <cellStyle name="Input 2 3 3 3 9" xfId="31229"/>
    <cellStyle name="Input 2 3 3 3 9 2" xfId="31230"/>
    <cellStyle name="Input 2 3 3 3 9 3" xfId="31231"/>
    <cellStyle name="Input 2 3 3 3 9 4" xfId="31232"/>
    <cellStyle name="Input 2 3 3 3 9 5" xfId="31233"/>
    <cellStyle name="Input 2 3 3 3 9 6" xfId="31234"/>
    <cellStyle name="Input 2 3 3 3 9 7" xfId="31235"/>
    <cellStyle name="Input 2 3 3 3 9 8" xfId="31236"/>
    <cellStyle name="Input 2 3 3 4" xfId="31237"/>
    <cellStyle name="Input 2 3 3 4 10" xfId="31238"/>
    <cellStyle name="Input 2 3 3 4 11" xfId="31239"/>
    <cellStyle name="Input 2 3 3 4 12" xfId="31240"/>
    <cellStyle name="Input 2 3 3 4 13" xfId="31241"/>
    <cellStyle name="Input 2 3 3 4 14" xfId="31242"/>
    <cellStyle name="Input 2 3 3 4 15" xfId="31243"/>
    <cellStyle name="Input 2 3 3 4 16" xfId="31244"/>
    <cellStyle name="Input 2 3 3 4 17" xfId="31245"/>
    <cellStyle name="Input 2 3 3 4 18" xfId="31246"/>
    <cellStyle name="Input 2 3 3 4 19" xfId="31247"/>
    <cellStyle name="Input 2 3 3 4 2" xfId="31248"/>
    <cellStyle name="Input 2 3 3 4 2 10" xfId="31249"/>
    <cellStyle name="Input 2 3 3 4 2 2" xfId="31250"/>
    <cellStyle name="Input 2 3 3 4 2 2 2" xfId="31251"/>
    <cellStyle name="Input 2 3 3 4 2 2 3" xfId="31252"/>
    <cellStyle name="Input 2 3 3 4 2 2 4" xfId="31253"/>
    <cellStyle name="Input 2 3 3 4 2 2 5" xfId="31254"/>
    <cellStyle name="Input 2 3 3 4 2 2 6" xfId="31255"/>
    <cellStyle name="Input 2 3 3 4 2 2 7" xfId="31256"/>
    <cellStyle name="Input 2 3 3 4 2 2 8" xfId="31257"/>
    <cellStyle name="Input 2 3 3 4 2 2 9" xfId="31258"/>
    <cellStyle name="Input 2 3 3 4 2 3" xfId="31259"/>
    <cellStyle name="Input 2 3 3 4 2 4" xfId="31260"/>
    <cellStyle name="Input 2 3 3 4 2 5" xfId="31261"/>
    <cellStyle name="Input 2 3 3 4 2 6" xfId="31262"/>
    <cellStyle name="Input 2 3 3 4 2 7" xfId="31263"/>
    <cellStyle name="Input 2 3 3 4 2 8" xfId="31264"/>
    <cellStyle name="Input 2 3 3 4 2 9" xfId="31265"/>
    <cellStyle name="Input 2 3 3 4 20" xfId="31266"/>
    <cellStyle name="Input 2 3 3 4 21" xfId="31267"/>
    <cellStyle name="Input 2 3 3 4 22" xfId="31268"/>
    <cellStyle name="Input 2 3 3 4 23" xfId="31269"/>
    <cellStyle name="Input 2 3 3 4 24" xfId="31270"/>
    <cellStyle name="Input 2 3 3 4 3" xfId="31271"/>
    <cellStyle name="Input 2 3 3 4 3 2" xfId="31272"/>
    <cellStyle name="Input 2 3 3 4 3 3" xfId="31273"/>
    <cellStyle name="Input 2 3 3 4 3 4" xfId="31274"/>
    <cellStyle name="Input 2 3 3 4 3 5" xfId="31275"/>
    <cellStyle name="Input 2 3 3 4 3 6" xfId="31276"/>
    <cellStyle name="Input 2 3 3 4 3 7" xfId="31277"/>
    <cellStyle name="Input 2 3 3 4 3 8" xfId="31278"/>
    <cellStyle name="Input 2 3 3 4 3 9" xfId="31279"/>
    <cellStyle name="Input 2 3 3 4 4" xfId="31280"/>
    <cellStyle name="Input 2 3 3 4 4 2" xfId="31281"/>
    <cellStyle name="Input 2 3 3 4 4 3" xfId="31282"/>
    <cellStyle name="Input 2 3 3 4 4 4" xfId="31283"/>
    <cellStyle name="Input 2 3 3 4 4 5" xfId="31284"/>
    <cellStyle name="Input 2 3 3 4 4 6" xfId="31285"/>
    <cellStyle name="Input 2 3 3 4 4 7" xfId="31286"/>
    <cellStyle name="Input 2 3 3 4 4 8" xfId="31287"/>
    <cellStyle name="Input 2 3 3 4 4 9" xfId="31288"/>
    <cellStyle name="Input 2 3 3 4 5" xfId="31289"/>
    <cellStyle name="Input 2 3 3 4 5 2" xfId="31290"/>
    <cellStyle name="Input 2 3 3 4 5 3" xfId="31291"/>
    <cellStyle name="Input 2 3 3 4 5 4" xfId="31292"/>
    <cellStyle name="Input 2 3 3 4 5 5" xfId="31293"/>
    <cellStyle name="Input 2 3 3 4 5 6" xfId="31294"/>
    <cellStyle name="Input 2 3 3 4 5 7" xfId="31295"/>
    <cellStyle name="Input 2 3 3 4 5 8" xfId="31296"/>
    <cellStyle name="Input 2 3 3 4 6" xfId="31297"/>
    <cellStyle name="Input 2 3 3 4 6 2" xfId="31298"/>
    <cellStyle name="Input 2 3 3 4 6 3" xfId="31299"/>
    <cellStyle name="Input 2 3 3 4 6 4" xfId="31300"/>
    <cellStyle name="Input 2 3 3 4 6 5" xfId="31301"/>
    <cellStyle name="Input 2 3 3 4 6 6" xfId="31302"/>
    <cellStyle name="Input 2 3 3 4 6 7" xfId="31303"/>
    <cellStyle name="Input 2 3 3 4 6 8" xfId="31304"/>
    <cellStyle name="Input 2 3 3 4 7" xfId="31305"/>
    <cellStyle name="Input 2 3 3 4 7 2" xfId="31306"/>
    <cellStyle name="Input 2 3 3 4 7 3" xfId="31307"/>
    <cellStyle name="Input 2 3 3 4 7 4" xfId="31308"/>
    <cellStyle name="Input 2 3 3 4 7 5" xfId="31309"/>
    <cellStyle name="Input 2 3 3 4 7 6" xfId="31310"/>
    <cellStyle name="Input 2 3 3 4 7 7" xfId="31311"/>
    <cellStyle name="Input 2 3 3 4 7 8" xfId="31312"/>
    <cellStyle name="Input 2 3 3 4 8" xfId="31313"/>
    <cellStyle name="Input 2 3 3 4 9" xfId="31314"/>
    <cellStyle name="Input 2 3 3 5" xfId="31315"/>
    <cellStyle name="Input 2 3 3 5 10" xfId="31316"/>
    <cellStyle name="Input 2 3 3 5 11" xfId="31317"/>
    <cellStyle name="Input 2 3 3 5 12" xfId="31318"/>
    <cellStyle name="Input 2 3 3 5 13" xfId="31319"/>
    <cellStyle name="Input 2 3 3 5 14" xfId="31320"/>
    <cellStyle name="Input 2 3 3 5 15" xfId="31321"/>
    <cellStyle name="Input 2 3 3 5 16" xfId="31322"/>
    <cellStyle name="Input 2 3 3 5 17" xfId="31323"/>
    <cellStyle name="Input 2 3 3 5 18" xfId="31324"/>
    <cellStyle name="Input 2 3 3 5 2" xfId="31325"/>
    <cellStyle name="Input 2 3 3 5 2 10" xfId="31326"/>
    <cellStyle name="Input 2 3 3 5 2 2" xfId="31327"/>
    <cellStyle name="Input 2 3 3 5 2 2 2" xfId="31328"/>
    <cellStyle name="Input 2 3 3 5 2 2 3" xfId="31329"/>
    <cellStyle name="Input 2 3 3 5 2 2 4" xfId="31330"/>
    <cellStyle name="Input 2 3 3 5 2 2 5" xfId="31331"/>
    <cellStyle name="Input 2 3 3 5 2 2 6" xfId="31332"/>
    <cellStyle name="Input 2 3 3 5 2 2 7" xfId="31333"/>
    <cellStyle name="Input 2 3 3 5 2 2 8" xfId="31334"/>
    <cellStyle name="Input 2 3 3 5 2 2 9" xfId="31335"/>
    <cellStyle name="Input 2 3 3 5 2 3" xfId="31336"/>
    <cellStyle name="Input 2 3 3 5 2 4" xfId="31337"/>
    <cellStyle name="Input 2 3 3 5 2 5" xfId="31338"/>
    <cellStyle name="Input 2 3 3 5 2 6" xfId="31339"/>
    <cellStyle name="Input 2 3 3 5 2 7" xfId="31340"/>
    <cellStyle name="Input 2 3 3 5 2 8" xfId="31341"/>
    <cellStyle name="Input 2 3 3 5 2 9" xfId="31342"/>
    <cellStyle name="Input 2 3 3 5 3" xfId="31343"/>
    <cellStyle name="Input 2 3 3 5 3 2" xfId="31344"/>
    <cellStyle name="Input 2 3 3 5 3 3" xfId="31345"/>
    <cellStyle name="Input 2 3 3 5 3 4" xfId="31346"/>
    <cellStyle name="Input 2 3 3 5 3 5" xfId="31347"/>
    <cellStyle name="Input 2 3 3 5 3 6" xfId="31348"/>
    <cellStyle name="Input 2 3 3 5 3 7" xfId="31349"/>
    <cellStyle name="Input 2 3 3 5 3 8" xfId="31350"/>
    <cellStyle name="Input 2 3 3 5 4" xfId="31351"/>
    <cellStyle name="Input 2 3 3 5 4 2" xfId="31352"/>
    <cellStyle name="Input 2 3 3 5 4 3" xfId="31353"/>
    <cellStyle name="Input 2 3 3 5 4 4" xfId="31354"/>
    <cellStyle name="Input 2 3 3 5 4 5" xfId="31355"/>
    <cellStyle name="Input 2 3 3 5 4 6" xfId="31356"/>
    <cellStyle name="Input 2 3 3 5 4 7" xfId="31357"/>
    <cellStyle name="Input 2 3 3 5 4 8" xfId="31358"/>
    <cellStyle name="Input 2 3 3 5 4 9" xfId="31359"/>
    <cellStyle name="Input 2 3 3 5 5" xfId="31360"/>
    <cellStyle name="Input 2 3 3 5 6" xfId="31361"/>
    <cellStyle name="Input 2 3 3 5 7" xfId="31362"/>
    <cellStyle name="Input 2 3 3 5 8" xfId="31363"/>
    <cellStyle name="Input 2 3 3 5 9" xfId="31364"/>
    <cellStyle name="Input 2 3 3 6" xfId="31365"/>
    <cellStyle name="Input 2 3 3 6 10" xfId="31366"/>
    <cellStyle name="Input 2 3 3 6 11" xfId="31367"/>
    <cellStyle name="Input 2 3 3 6 12" xfId="31368"/>
    <cellStyle name="Input 2 3 3 6 13" xfId="31369"/>
    <cellStyle name="Input 2 3 3 6 14" xfId="31370"/>
    <cellStyle name="Input 2 3 3 6 15" xfId="31371"/>
    <cellStyle name="Input 2 3 3 6 16" xfId="31372"/>
    <cellStyle name="Input 2 3 3 6 17" xfId="31373"/>
    <cellStyle name="Input 2 3 3 6 18" xfId="31374"/>
    <cellStyle name="Input 2 3 3 6 2" xfId="31375"/>
    <cellStyle name="Input 2 3 3 6 2 2" xfId="31376"/>
    <cellStyle name="Input 2 3 3 6 2 3" xfId="31377"/>
    <cellStyle name="Input 2 3 3 6 2 4" xfId="31378"/>
    <cellStyle name="Input 2 3 3 6 2 5" xfId="31379"/>
    <cellStyle name="Input 2 3 3 6 2 6" xfId="31380"/>
    <cellStyle name="Input 2 3 3 6 2 7" xfId="31381"/>
    <cellStyle name="Input 2 3 3 6 2 8" xfId="31382"/>
    <cellStyle name="Input 2 3 3 6 2 9" xfId="31383"/>
    <cellStyle name="Input 2 3 3 6 3" xfId="31384"/>
    <cellStyle name="Input 2 3 3 6 4" xfId="31385"/>
    <cellStyle name="Input 2 3 3 6 5" xfId="31386"/>
    <cellStyle name="Input 2 3 3 6 6" xfId="31387"/>
    <cellStyle name="Input 2 3 3 6 7" xfId="31388"/>
    <cellStyle name="Input 2 3 3 6 8" xfId="31389"/>
    <cellStyle name="Input 2 3 3 6 9" xfId="31390"/>
    <cellStyle name="Input 2 3 3 7" xfId="31391"/>
    <cellStyle name="Input 2 3 3 7 10" xfId="31392"/>
    <cellStyle name="Input 2 3 3 7 11" xfId="31393"/>
    <cellStyle name="Input 2 3 3 7 12" xfId="31394"/>
    <cellStyle name="Input 2 3 3 7 13" xfId="31395"/>
    <cellStyle name="Input 2 3 3 7 14" xfId="31396"/>
    <cellStyle name="Input 2 3 3 7 15" xfId="31397"/>
    <cellStyle name="Input 2 3 3 7 16" xfId="31398"/>
    <cellStyle name="Input 2 3 3 7 17" xfId="31399"/>
    <cellStyle name="Input 2 3 3 7 18" xfId="31400"/>
    <cellStyle name="Input 2 3 3 7 2" xfId="31401"/>
    <cellStyle name="Input 2 3 3 7 3" xfId="31402"/>
    <cellStyle name="Input 2 3 3 7 4" xfId="31403"/>
    <cellStyle name="Input 2 3 3 7 5" xfId="31404"/>
    <cellStyle name="Input 2 3 3 7 6" xfId="31405"/>
    <cellStyle name="Input 2 3 3 7 7" xfId="31406"/>
    <cellStyle name="Input 2 3 3 7 8" xfId="31407"/>
    <cellStyle name="Input 2 3 3 7 9" xfId="31408"/>
    <cellStyle name="Input 2 3 3 8" xfId="31409"/>
    <cellStyle name="Input 2 3 3 8 2" xfId="31410"/>
    <cellStyle name="Input 2 3 3 8 3" xfId="31411"/>
    <cellStyle name="Input 2 3 3 8 4" xfId="31412"/>
    <cellStyle name="Input 2 3 3 8 5" xfId="31413"/>
    <cellStyle name="Input 2 3 3 8 6" xfId="31414"/>
    <cellStyle name="Input 2 3 3 8 7" xfId="31415"/>
    <cellStyle name="Input 2 3 3 8 8" xfId="31416"/>
    <cellStyle name="Input 2 3 3 8 9" xfId="31417"/>
    <cellStyle name="Input 2 3 3 9" xfId="31418"/>
    <cellStyle name="Input 2 3 3 9 2" xfId="31419"/>
    <cellStyle name="Input 2 3 3 9 3" xfId="31420"/>
    <cellStyle name="Input 2 3 3 9 4" xfId="31421"/>
    <cellStyle name="Input 2 3 3 9 5" xfId="31422"/>
    <cellStyle name="Input 2 3 3 9 6" xfId="31423"/>
    <cellStyle name="Input 2 3 3 9 7" xfId="31424"/>
    <cellStyle name="Input 2 3 3 9 8" xfId="31425"/>
    <cellStyle name="Input 2 3 3 9 9" xfId="31426"/>
    <cellStyle name="Input 2 3 4" xfId="9863"/>
    <cellStyle name="Input 2 3 4 10" xfId="31427"/>
    <cellStyle name="Input 2 3 4 11" xfId="31428"/>
    <cellStyle name="Input 2 3 4 12" xfId="31429"/>
    <cellStyle name="Input 2 3 4 13" xfId="31430"/>
    <cellStyle name="Input 2 3 4 14" xfId="31431"/>
    <cellStyle name="Input 2 3 4 15" xfId="31432"/>
    <cellStyle name="Input 2 3 4 16" xfId="31433"/>
    <cellStyle name="Input 2 3 4 17" xfId="31434"/>
    <cellStyle name="Input 2 3 4 18" xfId="31435"/>
    <cellStyle name="Input 2 3 4 19" xfId="31436"/>
    <cellStyle name="Input 2 3 4 2" xfId="31437"/>
    <cellStyle name="Input 2 3 4 2 10" xfId="31438"/>
    <cellStyle name="Input 2 3 4 2 11" xfId="31439"/>
    <cellStyle name="Input 2 3 4 2 12" xfId="31440"/>
    <cellStyle name="Input 2 3 4 2 13" xfId="31441"/>
    <cellStyle name="Input 2 3 4 2 14" xfId="31442"/>
    <cellStyle name="Input 2 3 4 2 15" xfId="31443"/>
    <cellStyle name="Input 2 3 4 2 16" xfId="31444"/>
    <cellStyle name="Input 2 3 4 2 17" xfId="31445"/>
    <cellStyle name="Input 2 3 4 2 18" xfId="31446"/>
    <cellStyle name="Input 2 3 4 2 19" xfId="31447"/>
    <cellStyle name="Input 2 3 4 2 2" xfId="31448"/>
    <cellStyle name="Input 2 3 4 2 2 10" xfId="31449"/>
    <cellStyle name="Input 2 3 4 2 2 11" xfId="31450"/>
    <cellStyle name="Input 2 3 4 2 2 12" xfId="31451"/>
    <cellStyle name="Input 2 3 4 2 2 13" xfId="31452"/>
    <cellStyle name="Input 2 3 4 2 2 14" xfId="31453"/>
    <cellStyle name="Input 2 3 4 2 2 15" xfId="31454"/>
    <cellStyle name="Input 2 3 4 2 2 2" xfId="31455"/>
    <cellStyle name="Input 2 3 4 2 2 2 2" xfId="31456"/>
    <cellStyle name="Input 2 3 4 2 2 2 3" xfId="31457"/>
    <cellStyle name="Input 2 3 4 2 2 2 4" xfId="31458"/>
    <cellStyle name="Input 2 3 4 2 2 2 5" xfId="31459"/>
    <cellStyle name="Input 2 3 4 2 2 2 6" xfId="31460"/>
    <cellStyle name="Input 2 3 4 2 2 2 7" xfId="31461"/>
    <cellStyle name="Input 2 3 4 2 2 2 8" xfId="31462"/>
    <cellStyle name="Input 2 3 4 2 2 2 9" xfId="31463"/>
    <cellStyle name="Input 2 3 4 2 2 3" xfId="31464"/>
    <cellStyle name="Input 2 3 4 2 2 3 2" xfId="31465"/>
    <cellStyle name="Input 2 3 4 2 2 3 3" xfId="31466"/>
    <cellStyle name="Input 2 3 4 2 2 3 4" xfId="31467"/>
    <cellStyle name="Input 2 3 4 2 2 3 5" xfId="31468"/>
    <cellStyle name="Input 2 3 4 2 2 3 6" xfId="31469"/>
    <cellStyle name="Input 2 3 4 2 2 3 7" xfId="31470"/>
    <cellStyle name="Input 2 3 4 2 2 3 8" xfId="31471"/>
    <cellStyle name="Input 2 3 4 2 2 4" xfId="31472"/>
    <cellStyle name="Input 2 3 4 2 2 4 2" xfId="31473"/>
    <cellStyle name="Input 2 3 4 2 2 4 3" xfId="31474"/>
    <cellStyle name="Input 2 3 4 2 2 4 4" xfId="31475"/>
    <cellStyle name="Input 2 3 4 2 2 4 5" xfId="31476"/>
    <cellStyle name="Input 2 3 4 2 2 4 6" xfId="31477"/>
    <cellStyle name="Input 2 3 4 2 2 4 7" xfId="31478"/>
    <cellStyle name="Input 2 3 4 2 2 4 8" xfId="31479"/>
    <cellStyle name="Input 2 3 4 2 2 5" xfId="31480"/>
    <cellStyle name="Input 2 3 4 2 2 5 2" xfId="31481"/>
    <cellStyle name="Input 2 3 4 2 2 5 3" xfId="31482"/>
    <cellStyle name="Input 2 3 4 2 2 5 4" xfId="31483"/>
    <cellStyle name="Input 2 3 4 2 2 5 5" xfId="31484"/>
    <cellStyle name="Input 2 3 4 2 2 5 6" xfId="31485"/>
    <cellStyle name="Input 2 3 4 2 2 5 7" xfId="31486"/>
    <cellStyle name="Input 2 3 4 2 2 5 8" xfId="31487"/>
    <cellStyle name="Input 2 3 4 2 2 6" xfId="31488"/>
    <cellStyle name="Input 2 3 4 2 2 6 2" xfId="31489"/>
    <cellStyle name="Input 2 3 4 2 2 6 3" xfId="31490"/>
    <cellStyle name="Input 2 3 4 2 2 6 4" xfId="31491"/>
    <cellStyle name="Input 2 3 4 2 2 6 5" xfId="31492"/>
    <cellStyle name="Input 2 3 4 2 2 6 6" xfId="31493"/>
    <cellStyle name="Input 2 3 4 2 2 6 7" xfId="31494"/>
    <cellStyle name="Input 2 3 4 2 2 6 8" xfId="31495"/>
    <cellStyle name="Input 2 3 4 2 2 7" xfId="31496"/>
    <cellStyle name="Input 2 3 4 2 2 7 2" xfId="31497"/>
    <cellStyle name="Input 2 3 4 2 2 7 3" xfId="31498"/>
    <cellStyle name="Input 2 3 4 2 2 7 4" xfId="31499"/>
    <cellStyle name="Input 2 3 4 2 2 7 5" xfId="31500"/>
    <cellStyle name="Input 2 3 4 2 2 7 6" xfId="31501"/>
    <cellStyle name="Input 2 3 4 2 2 7 7" xfId="31502"/>
    <cellStyle name="Input 2 3 4 2 2 7 8" xfId="31503"/>
    <cellStyle name="Input 2 3 4 2 2 8" xfId="31504"/>
    <cellStyle name="Input 2 3 4 2 2 9" xfId="31505"/>
    <cellStyle name="Input 2 3 4 2 20" xfId="31506"/>
    <cellStyle name="Input 2 3 4 2 21" xfId="31507"/>
    <cellStyle name="Input 2 3 4 2 22" xfId="31508"/>
    <cellStyle name="Input 2 3 4 2 23" xfId="31509"/>
    <cellStyle name="Input 2 3 4 2 24" xfId="31510"/>
    <cellStyle name="Input 2 3 4 2 25" xfId="31511"/>
    <cellStyle name="Input 2 3 4 2 26" xfId="31512"/>
    <cellStyle name="Input 2 3 4 2 27" xfId="31513"/>
    <cellStyle name="Input 2 3 4 2 3" xfId="31514"/>
    <cellStyle name="Input 2 3 4 2 3 10" xfId="31515"/>
    <cellStyle name="Input 2 3 4 2 3 11" xfId="31516"/>
    <cellStyle name="Input 2 3 4 2 3 12" xfId="31517"/>
    <cellStyle name="Input 2 3 4 2 3 13" xfId="31518"/>
    <cellStyle name="Input 2 3 4 2 3 14" xfId="31519"/>
    <cellStyle name="Input 2 3 4 2 3 15" xfId="31520"/>
    <cellStyle name="Input 2 3 4 2 3 2" xfId="31521"/>
    <cellStyle name="Input 2 3 4 2 3 2 2" xfId="31522"/>
    <cellStyle name="Input 2 3 4 2 3 2 3" xfId="31523"/>
    <cellStyle name="Input 2 3 4 2 3 2 4" xfId="31524"/>
    <cellStyle name="Input 2 3 4 2 3 2 5" xfId="31525"/>
    <cellStyle name="Input 2 3 4 2 3 2 6" xfId="31526"/>
    <cellStyle name="Input 2 3 4 2 3 2 7" xfId="31527"/>
    <cellStyle name="Input 2 3 4 2 3 2 8" xfId="31528"/>
    <cellStyle name="Input 2 3 4 2 3 3" xfId="31529"/>
    <cellStyle name="Input 2 3 4 2 3 3 2" xfId="31530"/>
    <cellStyle name="Input 2 3 4 2 3 3 3" xfId="31531"/>
    <cellStyle name="Input 2 3 4 2 3 3 4" xfId="31532"/>
    <cellStyle name="Input 2 3 4 2 3 3 5" xfId="31533"/>
    <cellStyle name="Input 2 3 4 2 3 3 6" xfId="31534"/>
    <cellStyle name="Input 2 3 4 2 3 3 7" xfId="31535"/>
    <cellStyle name="Input 2 3 4 2 3 3 8" xfId="31536"/>
    <cellStyle name="Input 2 3 4 2 3 4" xfId="31537"/>
    <cellStyle name="Input 2 3 4 2 3 4 2" xfId="31538"/>
    <cellStyle name="Input 2 3 4 2 3 4 3" xfId="31539"/>
    <cellStyle name="Input 2 3 4 2 3 4 4" xfId="31540"/>
    <cellStyle name="Input 2 3 4 2 3 4 5" xfId="31541"/>
    <cellStyle name="Input 2 3 4 2 3 4 6" xfId="31542"/>
    <cellStyle name="Input 2 3 4 2 3 4 7" xfId="31543"/>
    <cellStyle name="Input 2 3 4 2 3 4 8" xfId="31544"/>
    <cellStyle name="Input 2 3 4 2 3 5" xfId="31545"/>
    <cellStyle name="Input 2 3 4 2 3 5 2" xfId="31546"/>
    <cellStyle name="Input 2 3 4 2 3 5 3" xfId="31547"/>
    <cellStyle name="Input 2 3 4 2 3 5 4" xfId="31548"/>
    <cellStyle name="Input 2 3 4 2 3 5 5" xfId="31549"/>
    <cellStyle name="Input 2 3 4 2 3 5 6" xfId="31550"/>
    <cellStyle name="Input 2 3 4 2 3 5 7" xfId="31551"/>
    <cellStyle name="Input 2 3 4 2 3 5 8" xfId="31552"/>
    <cellStyle name="Input 2 3 4 2 3 6" xfId="31553"/>
    <cellStyle name="Input 2 3 4 2 3 6 2" xfId="31554"/>
    <cellStyle name="Input 2 3 4 2 3 6 3" xfId="31555"/>
    <cellStyle name="Input 2 3 4 2 3 6 4" xfId="31556"/>
    <cellStyle name="Input 2 3 4 2 3 6 5" xfId="31557"/>
    <cellStyle name="Input 2 3 4 2 3 6 6" xfId="31558"/>
    <cellStyle name="Input 2 3 4 2 3 6 7" xfId="31559"/>
    <cellStyle name="Input 2 3 4 2 3 6 8" xfId="31560"/>
    <cellStyle name="Input 2 3 4 2 3 7" xfId="31561"/>
    <cellStyle name="Input 2 3 4 2 3 7 2" xfId="31562"/>
    <cellStyle name="Input 2 3 4 2 3 7 3" xfId="31563"/>
    <cellStyle name="Input 2 3 4 2 3 7 4" xfId="31564"/>
    <cellStyle name="Input 2 3 4 2 3 7 5" xfId="31565"/>
    <cellStyle name="Input 2 3 4 2 3 7 6" xfId="31566"/>
    <cellStyle name="Input 2 3 4 2 3 7 7" xfId="31567"/>
    <cellStyle name="Input 2 3 4 2 3 7 8" xfId="31568"/>
    <cellStyle name="Input 2 3 4 2 3 8" xfId="31569"/>
    <cellStyle name="Input 2 3 4 2 3 9" xfId="31570"/>
    <cellStyle name="Input 2 3 4 2 4" xfId="31571"/>
    <cellStyle name="Input 2 3 4 2 4 2" xfId="31572"/>
    <cellStyle name="Input 2 3 4 2 4 3" xfId="31573"/>
    <cellStyle name="Input 2 3 4 2 4 4" xfId="31574"/>
    <cellStyle name="Input 2 3 4 2 4 5" xfId="31575"/>
    <cellStyle name="Input 2 3 4 2 4 6" xfId="31576"/>
    <cellStyle name="Input 2 3 4 2 4 7" xfId="31577"/>
    <cellStyle name="Input 2 3 4 2 4 8" xfId="31578"/>
    <cellStyle name="Input 2 3 4 2 4 9" xfId="31579"/>
    <cellStyle name="Input 2 3 4 2 5" xfId="31580"/>
    <cellStyle name="Input 2 3 4 2 5 2" xfId="31581"/>
    <cellStyle name="Input 2 3 4 2 5 3" xfId="31582"/>
    <cellStyle name="Input 2 3 4 2 5 4" xfId="31583"/>
    <cellStyle name="Input 2 3 4 2 5 5" xfId="31584"/>
    <cellStyle name="Input 2 3 4 2 5 6" xfId="31585"/>
    <cellStyle name="Input 2 3 4 2 5 7" xfId="31586"/>
    <cellStyle name="Input 2 3 4 2 5 8" xfId="31587"/>
    <cellStyle name="Input 2 3 4 2 6" xfId="31588"/>
    <cellStyle name="Input 2 3 4 2 6 2" xfId="31589"/>
    <cellStyle name="Input 2 3 4 2 6 3" xfId="31590"/>
    <cellStyle name="Input 2 3 4 2 6 4" xfId="31591"/>
    <cellStyle name="Input 2 3 4 2 6 5" xfId="31592"/>
    <cellStyle name="Input 2 3 4 2 6 6" xfId="31593"/>
    <cellStyle name="Input 2 3 4 2 6 7" xfId="31594"/>
    <cellStyle name="Input 2 3 4 2 6 8" xfId="31595"/>
    <cellStyle name="Input 2 3 4 2 7" xfId="31596"/>
    <cellStyle name="Input 2 3 4 2 7 2" xfId="31597"/>
    <cellStyle name="Input 2 3 4 2 7 3" xfId="31598"/>
    <cellStyle name="Input 2 3 4 2 7 4" xfId="31599"/>
    <cellStyle name="Input 2 3 4 2 7 5" xfId="31600"/>
    <cellStyle name="Input 2 3 4 2 7 6" xfId="31601"/>
    <cellStyle name="Input 2 3 4 2 7 7" xfId="31602"/>
    <cellStyle name="Input 2 3 4 2 7 8" xfId="31603"/>
    <cellStyle name="Input 2 3 4 2 8" xfId="31604"/>
    <cellStyle name="Input 2 3 4 2 8 2" xfId="31605"/>
    <cellStyle name="Input 2 3 4 2 8 3" xfId="31606"/>
    <cellStyle name="Input 2 3 4 2 8 4" xfId="31607"/>
    <cellStyle name="Input 2 3 4 2 8 5" xfId="31608"/>
    <cellStyle name="Input 2 3 4 2 8 6" xfId="31609"/>
    <cellStyle name="Input 2 3 4 2 8 7" xfId="31610"/>
    <cellStyle name="Input 2 3 4 2 8 8" xfId="31611"/>
    <cellStyle name="Input 2 3 4 2 9" xfId="31612"/>
    <cellStyle name="Input 2 3 4 2 9 2" xfId="31613"/>
    <cellStyle name="Input 2 3 4 2 9 3" xfId="31614"/>
    <cellStyle name="Input 2 3 4 2 9 4" xfId="31615"/>
    <cellStyle name="Input 2 3 4 2 9 5" xfId="31616"/>
    <cellStyle name="Input 2 3 4 2 9 6" xfId="31617"/>
    <cellStyle name="Input 2 3 4 2 9 7" xfId="31618"/>
    <cellStyle name="Input 2 3 4 2 9 8" xfId="31619"/>
    <cellStyle name="Input 2 3 4 20" xfId="31620"/>
    <cellStyle name="Input 2 3 4 21" xfId="31621"/>
    <cellStyle name="Input 2 3 4 22" xfId="31622"/>
    <cellStyle name="Input 2 3 4 23" xfId="31623"/>
    <cellStyle name="Input 2 3 4 24" xfId="31624"/>
    <cellStyle name="Input 2 3 4 3" xfId="31625"/>
    <cellStyle name="Input 2 3 4 3 10" xfId="31626"/>
    <cellStyle name="Input 2 3 4 3 11" xfId="31627"/>
    <cellStyle name="Input 2 3 4 3 12" xfId="31628"/>
    <cellStyle name="Input 2 3 4 3 13" xfId="31629"/>
    <cellStyle name="Input 2 3 4 3 14" xfId="31630"/>
    <cellStyle name="Input 2 3 4 3 15" xfId="31631"/>
    <cellStyle name="Input 2 3 4 3 16" xfId="31632"/>
    <cellStyle name="Input 2 3 4 3 17" xfId="31633"/>
    <cellStyle name="Input 2 3 4 3 18" xfId="31634"/>
    <cellStyle name="Input 2 3 4 3 19" xfId="31635"/>
    <cellStyle name="Input 2 3 4 3 2" xfId="31636"/>
    <cellStyle name="Input 2 3 4 3 2 10" xfId="31637"/>
    <cellStyle name="Input 2 3 4 3 2 2" xfId="31638"/>
    <cellStyle name="Input 2 3 4 3 2 2 2" xfId="31639"/>
    <cellStyle name="Input 2 3 4 3 2 2 3" xfId="31640"/>
    <cellStyle name="Input 2 3 4 3 2 2 4" xfId="31641"/>
    <cellStyle name="Input 2 3 4 3 2 2 5" xfId="31642"/>
    <cellStyle name="Input 2 3 4 3 2 2 6" xfId="31643"/>
    <cellStyle name="Input 2 3 4 3 2 2 7" xfId="31644"/>
    <cellStyle name="Input 2 3 4 3 2 2 8" xfId="31645"/>
    <cellStyle name="Input 2 3 4 3 2 2 9" xfId="31646"/>
    <cellStyle name="Input 2 3 4 3 2 3" xfId="31647"/>
    <cellStyle name="Input 2 3 4 3 2 4" xfId="31648"/>
    <cellStyle name="Input 2 3 4 3 2 5" xfId="31649"/>
    <cellStyle name="Input 2 3 4 3 2 6" xfId="31650"/>
    <cellStyle name="Input 2 3 4 3 2 7" xfId="31651"/>
    <cellStyle name="Input 2 3 4 3 2 8" xfId="31652"/>
    <cellStyle name="Input 2 3 4 3 2 9" xfId="31653"/>
    <cellStyle name="Input 2 3 4 3 20" xfId="31654"/>
    <cellStyle name="Input 2 3 4 3 21" xfId="31655"/>
    <cellStyle name="Input 2 3 4 3 22" xfId="31656"/>
    <cellStyle name="Input 2 3 4 3 23" xfId="31657"/>
    <cellStyle name="Input 2 3 4 3 24" xfId="31658"/>
    <cellStyle name="Input 2 3 4 3 3" xfId="31659"/>
    <cellStyle name="Input 2 3 4 3 3 2" xfId="31660"/>
    <cellStyle name="Input 2 3 4 3 3 3" xfId="31661"/>
    <cellStyle name="Input 2 3 4 3 3 4" xfId="31662"/>
    <cellStyle name="Input 2 3 4 3 3 5" xfId="31663"/>
    <cellStyle name="Input 2 3 4 3 3 6" xfId="31664"/>
    <cellStyle name="Input 2 3 4 3 3 7" xfId="31665"/>
    <cellStyle name="Input 2 3 4 3 3 8" xfId="31666"/>
    <cellStyle name="Input 2 3 4 3 4" xfId="31667"/>
    <cellStyle name="Input 2 3 4 3 4 2" xfId="31668"/>
    <cellStyle name="Input 2 3 4 3 4 3" xfId="31669"/>
    <cellStyle name="Input 2 3 4 3 4 4" xfId="31670"/>
    <cellStyle name="Input 2 3 4 3 4 5" xfId="31671"/>
    <cellStyle name="Input 2 3 4 3 4 6" xfId="31672"/>
    <cellStyle name="Input 2 3 4 3 4 7" xfId="31673"/>
    <cellStyle name="Input 2 3 4 3 4 8" xfId="31674"/>
    <cellStyle name="Input 2 3 4 3 4 9" xfId="31675"/>
    <cellStyle name="Input 2 3 4 3 5" xfId="31676"/>
    <cellStyle name="Input 2 3 4 3 5 2" xfId="31677"/>
    <cellStyle name="Input 2 3 4 3 5 3" xfId="31678"/>
    <cellStyle name="Input 2 3 4 3 5 4" xfId="31679"/>
    <cellStyle name="Input 2 3 4 3 5 5" xfId="31680"/>
    <cellStyle name="Input 2 3 4 3 5 6" xfId="31681"/>
    <cellStyle name="Input 2 3 4 3 5 7" xfId="31682"/>
    <cellStyle name="Input 2 3 4 3 5 8" xfId="31683"/>
    <cellStyle name="Input 2 3 4 3 6" xfId="31684"/>
    <cellStyle name="Input 2 3 4 3 6 2" xfId="31685"/>
    <cellStyle name="Input 2 3 4 3 6 3" xfId="31686"/>
    <cellStyle name="Input 2 3 4 3 6 4" xfId="31687"/>
    <cellStyle name="Input 2 3 4 3 6 5" xfId="31688"/>
    <cellStyle name="Input 2 3 4 3 6 6" xfId="31689"/>
    <cellStyle name="Input 2 3 4 3 6 7" xfId="31690"/>
    <cellStyle name="Input 2 3 4 3 6 8" xfId="31691"/>
    <cellStyle name="Input 2 3 4 3 7" xfId="31692"/>
    <cellStyle name="Input 2 3 4 3 7 2" xfId="31693"/>
    <cellStyle name="Input 2 3 4 3 7 3" xfId="31694"/>
    <cellStyle name="Input 2 3 4 3 7 4" xfId="31695"/>
    <cellStyle name="Input 2 3 4 3 7 5" xfId="31696"/>
    <cellStyle name="Input 2 3 4 3 7 6" xfId="31697"/>
    <cellStyle name="Input 2 3 4 3 7 7" xfId="31698"/>
    <cellStyle name="Input 2 3 4 3 7 8" xfId="31699"/>
    <cellStyle name="Input 2 3 4 3 8" xfId="31700"/>
    <cellStyle name="Input 2 3 4 3 9" xfId="31701"/>
    <cellStyle name="Input 2 3 4 4" xfId="31702"/>
    <cellStyle name="Input 2 3 4 4 10" xfId="31703"/>
    <cellStyle name="Input 2 3 4 4 11" xfId="31704"/>
    <cellStyle name="Input 2 3 4 4 12" xfId="31705"/>
    <cellStyle name="Input 2 3 4 4 13" xfId="31706"/>
    <cellStyle name="Input 2 3 4 4 14" xfId="31707"/>
    <cellStyle name="Input 2 3 4 4 15" xfId="31708"/>
    <cellStyle name="Input 2 3 4 4 16" xfId="31709"/>
    <cellStyle name="Input 2 3 4 4 17" xfId="31710"/>
    <cellStyle name="Input 2 3 4 4 18" xfId="31711"/>
    <cellStyle name="Input 2 3 4 4 2" xfId="31712"/>
    <cellStyle name="Input 2 3 4 4 2 10" xfId="31713"/>
    <cellStyle name="Input 2 3 4 4 2 2" xfId="31714"/>
    <cellStyle name="Input 2 3 4 4 2 2 2" xfId="31715"/>
    <cellStyle name="Input 2 3 4 4 2 2 3" xfId="31716"/>
    <cellStyle name="Input 2 3 4 4 2 2 4" xfId="31717"/>
    <cellStyle name="Input 2 3 4 4 2 2 5" xfId="31718"/>
    <cellStyle name="Input 2 3 4 4 2 2 6" xfId="31719"/>
    <cellStyle name="Input 2 3 4 4 2 2 7" xfId="31720"/>
    <cellStyle name="Input 2 3 4 4 2 2 8" xfId="31721"/>
    <cellStyle name="Input 2 3 4 4 2 2 9" xfId="31722"/>
    <cellStyle name="Input 2 3 4 4 2 3" xfId="31723"/>
    <cellStyle name="Input 2 3 4 4 2 4" xfId="31724"/>
    <cellStyle name="Input 2 3 4 4 2 5" xfId="31725"/>
    <cellStyle name="Input 2 3 4 4 2 6" xfId="31726"/>
    <cellStyle name="Input 2 3 4 4 2 7" xfId="31727"/>
    <cellStyle name="Input 2 3 4 4 2 8" xfId="31728"/>
    <cellStyle name="Input 2 3 4 4 2 9" xfId="31729"/>
    <cellStyle name="Input 2 3 4 4 3" xfId="31730"/>
    <cellStyle name="Input 2 3 4 4 3 2" xfId="31731"/>
    <cellStyle name="Input 2 3 4 4 3 3" xfId="31732"/>
    <cellStyle name="Input 2 3 4 4 3 4" xfId="31733"/>
    <cellStyle name="Input 2 3 4 4 3 5" xfId="31734"/>
    <cellStyle name="Input 2 3 4 4 3 6" xfId="31735"/>
    <cellStyle name="Input 2 3 4 4 3 7" xfId="31736"/>
    <cellStyle name="Input 2 3 4 4 3 8" xfId="31737"/>
    <cellStyle name="Input 2 3 4 4 4" xfId="31738"/>
    <cellStyle name="Input 2 3 4 4 4 2" xfId="31739"/>
    <cellStyle name="Input 2 3 4 4 4 3" xfId="31740"/>
    <cellStyle name="Input 2 3 4 4 4 4" xfId="31741"/>
    <cellStyle name="Input 2 3 4 4 4 5" xfId="31742"/>
    <cellStyle name="Input 2 3 4 4 4 6" xfId="31743"/>
    <cellStyle name="Input 2 3 4 4 4 7" xfId="31744"/>
    <cellStyle name="Input 2 3 4 4 4 8" xfId="31745"/>
    <cellStyle name="Input 2 3 4 4 4 9" xfId="31746"/>
    <cellStyle name="Input 2 3 4 4 5" xfId="31747"/>
    <cellStyle name="Input 2 3 4 4 6" xfId="31748"/>
    <cellStyle name="Input 2 3 4 4 7" xfId="31749"/>
    <cellStyle name="Input 2 3 4 4 8" xfId="31750"/>
    <cellStyle name="Input 2 3 4 4 9" xfId="31751"/>
    <cellStyle name="Input 2 3 4 5" xfId="31752"/>
    <cellStyle name="Input 2 3 4 5 10" xfId="31753"/>
    <cellStyle name="Input 2 3 4 5 11" xfId="31754"/>
    <cellStyle name="Input 2 3 4 5 12" xfId="31755"/>
    <cellStyle name="Input 2 3 4 5 13" xfId="31756"/>
    <cellStyle name="Input 2 3 4 5 14" xfId="31757"/>
    <cellStyle name="Input 2 3 4 5 15" xfId="31758"/>
    <cellStyle name="Input 2 3 4 5 16" xfId="31759"/>
    <cellStyle name="Input 2 3 4 5 17" xfId="31760"/>
    <cellStyle name="Input 2 3 4 5 18" xfId="31761"/>
    <cellStyle name="Input 2 3 4 5 2" xfId="31762"/>
    <cellStyle name="Input 2 3 4 5 2 10" xfId="31763"/>
    <cellStyle name="Input 2 3 4 5 2 2" xfId="31764"/>
    <cellStyle name="Input 2 3 4 5 2 2 2" xfId="31765"/>
    <cellStyle name="Input 2 3 4 5 2 2 3" xfId="31766"/>
    <cellStyle name="Input 2 3 4 5 2 2 4" xfId="31767"/>
    <cellStyle name="Input 2 3 4 5 2 2 5" xfId="31768"/>
    <cellStyle name="Input 2 3 4 5 2 2 6" xfId="31769"/>
    <cellStyle name="Input 2 3 4 5 2 2 7" xfId="31770"/>
    <cellStyle name="Input 2 3 4 5 2 2 8" xfId="31771"/>
    <cellStyle name="Input 2 3 4 5 2 2 9" xfId="31772"/>
    <cellStyle name="Input 2 3 4 5 2 3" xfId="31773"/>
    <cellStyle name="Input 2 3 4 5 2 4" xfId="31774"/>
    <cellStyle name="Input 2 3 4 5 2 5" xfId="31775"/>
    <cellStyle name="Input 2 3 4 5 2 6" xfId="31776"/>
    <cellStyle name="Input 2 3 4 5 2 7" xfId="31777"/>
    <cellStyle name="Input 2 3 4 5 2 8" xfId="31778"/>
    <cellStyle name="Input 2 3 4 5 2 9" xfId="31779"/>
    <cellStyle name="Input 2 3 4 5 3" xfId="31780"/>
    <cellStyle name="Input 2 3 4 5 3 2" xfId="31781"/>
    <cellStyle name="Input 2 3 4 5 3 3" xfId="31782"/>
    <cellStyle name="Input 2 3 4 5 3 4" xfId="31783"/>
    <cellStyle name="Input 2 3 4 5 3 5" xfId="31784"/>
    <cellStyle name="Input 2 3 4 5 3 6" xfId="31785"/>
    <cellStyle name="Input 2 3 4 5 3 7" xfId="31786"/>
    <cellStyle name="Input 2 3 4 5 3 8" xfId="31787"/>
    <cellStyle name="Input 2 3 4 5 4" xfId="31788"/>
    <cellStyle name="Input 2 3 4 5 4 2" xfId="31789"/>
    <cellStyle name="Input 2 3 4 5 4 3" xfId="31790"/>
    <cellStyle name="Input 2 3 4 5 4 4" xfId="31791"/>
    <cellStyle name="Input 2 3 4 5 4 5" xfId="31792"/>
    <cellStyle name="Input 2 3 4 5 4 6" xfId="31793"/>
    <cellStyle name="Input 2 3 4 5 4 7" xfId="31794"/>
    <cellStyle name="Input 2 3 4 5 4 8" xfId="31795"/>
    <cellStyle name="Input 2 3 4 5 4 9" xfId="31796"/>
    <cellStyle name="Input 2 3 4 5 5" xfId="31797"/>
    <cellStyle name="Input 2 3 4 5 6" xfId="31798"/>
    <cellStyle name="Input 2 3 4 5 7" xfId="31799"/>
    <cellStyle name="Input 2 3 4 5 8" xfId="31800"/>
    <cellStyle name="Input 2 3 4 5 9" xfId="31801"/>
    <cellStyle name="Input 2 3 4 6" xfId="31802"/>
    <cellStyle name="Input 2 3 4 6 10" xfId="31803"/>
    <cellStyle name="Input 2 3 4 6 11" xfId="31804"/>
    <cellStyle name="Input 2 3 4 6 12" xfId="31805"/>
    <cellStyle name="Input 2 3 4 6 13" xfId="31806"/>
    <cellStyle name="Input 2 3 4 6 14" xfId="31807"/>
    <cellStyle name="Input 2 3 4 6 15" xfId="31808"/>
    <cellStyle name="Input 2 3 4 6 16" xfId="31809"/>
    <cellStyle name="Input 2 3 4 6 17" xfId="31810"/>
    <cellStyle name="Input 2 3 4 6 18" xfId="31811"/>
    <cellStyle name="Input 2 3 4 6 2" xfId="31812"/>
    <cellStyle name="Input 2 3 4 6 2 2" xfId="31813"/>
    <cellStyle name="Input 2 3 4 6 2 3" xfId="31814"/>
    <cellStyle name="Input 2 3 4 6 2 4" xfId="31815"/>
    <cellStyle name="Input 2 3 4 6 2 5" xfId="31816"/>
    <cellStyle name="Input 2 3 4 6 2 6" xfId="31817"/>
    <cellStyle name="Input 2 3 4 6 2 7" xfId="31818"/>
    <cellStyle name="Input 2 3 4 6 2 8" xfId="31819"/>
    <cellStyle name="Input 2 3 4 6 2 9" xfId="31820"/>
    <cellStyle name="Input 2 3 4 6 3" xfId="31821"/>
    <cellStyle name="Input 2 3 4 6 4" xfId="31822"/>
    <cellStyle name="Input 2 3 4 6 5" xfId="31823"/>
    <cellStyle name="Input 2 3 4 6 6" xfId="31824"/>
    <cellStyle name="Input 2 3 4 6 7" xfId="31825"/>
    <cellStyle name="Input 2 3 4 6 8" xfId="31826"/>
    <cellStyle name="Input 2 3 4 6 9" xfId="31827"/>
    <cellStyle name="Input 2 3 4 7" xfId="31828"/>
    <cellStyle name="Input 2 3 4 7 2" xfId="31829"/>
    <cellStyle name="Input 2 3 4 7 3" xfId="31830"/>
    <cellStyle name="Input 2 3 4 7 4" xfId="31831"/>
    <cellStyle name="Input 2 3 4 7 5" xfId="31832"/>
    <cellStyle name="Input 2 3 4 7 6" xfId="31833"/>
    <cellStyle name="Input 2 3 4 7 7" xfId="31834"/>
    <cellStyle name="Input 2 3 4 7 8" xfId="31835"/>
    <cellStyle name="Input 2 3 4 7 9" xfId="31836"/>
    <cellStyle name="Input 2 3 4 8" xfId="31837"/>
    <cellStyle name="Input 2 3 4 8 2" xfId="31838"/>
    <cellStyle name="Input 2 3 4 8 3" xfId="31839"/>
    <cellStyle name="Input 2 3 4 8 4" xfId="31840"/>
    <cellStyle name="Input 2 3 4 8 5" xfId="31841"/>
    <cellStyle name="Input 2 3 4 8 6" xfId="31842"/>
    <cellStyle name="Input 2 3 4 8 7" xfId="31843"/>
    <cellStyle name="Input 2 3 4 8 8" xfId="31844"/>
    <cellStyle name="Input 2 3 4 8 9" xfId="31845"/>
    <cellStyle name="Input 2 3 4 9" xfId="31846"/>
    <cellStyle name="Input 2 3 5" xfId="31847"/>
    <cellStyle name="Input 2 3 5 10" xfId="31848"/>
    <cellStyle name="Input 2 3 5 11" xfId="31849"/>
    <cellStyle name="Input 2 3 5 12" xfId="31850"/>
    <cellStyle name="Input 2 3 5 13" xfId="31851"/>
    <cellStyle name="Input 2 3 5 14" xfId="31852"/>
    <cellStyle name="Input 2 3 5 15" xfId="31853"/>
    <cellStyle name="Input 2 3 5 16" xfId="31854"/>
    <cellStyle name="Input 2 3 5 17" xfId="31855"/>
    <cellStyle name="Input 2 3 5 18" xfId="31856"/>
    <cellStyle name="Input 2 3 5 19" xfId="31857"/>
    <cellStyle name="Input 2 3 5 2" xfId="31858"/>
    <cellStyle name="Input 2 3 5 2 10" xfId="31859"/>
    <cellStyle name="Input 2 3 5 2 2" xfId="31860"/>
    <cellStyle name="Input 2 3 5 2 2 2" xfId="31861"/>
    <cellStyle name="Input 2 3 5 2 2 3" xfId="31862"/>
    <cellStyle name="Input 2 3 5 2 2 4" xfId="31863"/>
    <cellStyle name="Input 2 3 5 2 2 5" xfId="31864"/>
    <cellStyle name="Input 2 3 5 2 2 6" xfId="31865"/>
    <cellStyle name="Input 2 3 5 2 2 7" xfId="31866"/>
    <cellStyle name="Input 2 3 5 2 2 8" xfId="31867"/>
    <cellStyle name="Input 2 3 5 2 2 9" xfId="31868"/>
    <cellStyle name="Input 2 3 5 2 3" xfId="31869"/>
    <cellStyle name="Input 2 3 5 2 4" xfId="31870"/>
    <cellStyle name="Input 2 3 5 2 5" xfId="31871"/>
    <cellStyle name="Input 2 3 5 2 6" xfId="31872"/>
    <cellStyle name="Input 2 3 5 2 7" xfId="31873"/>
    <cellStyle name="Input 2 3 5 2 8" xfId="31874"/>
    <cellStyle name="Input 2 3 5 2 9" xfId="31875"/>
    <cellStyle name="Input 2 3 5 3" xfId="31876"/>
    <cellStyle name="Input 2 3 5 3 2" xfId="31877"/>
    <cellStyle name="Input 2 3 5 3 3" xfId="31878"/>
    <cellStyle name="Input 2 3 5 3 4" xfId="31879"/>
    <cellStyle name="Input 2 3 5 3 5" xfId="31880"/>
    <cellStyle name="Input 2 3 5 3 6" xfId="31881"/>
    <cellStyle name="Input 2 3 5 3 7" xfId="31882"/>
    <cellStyle name="Input 2 3 5 3 8" xfId="31883"/>
    <cellStyle name="Input 2 3 5 4" xfId="31884"/>
    <cellStyle name="Input 2 3 5 4 2" xfId="31885"/>
    <cellStyle name="Input 2 3 5 4 3" xfId="31886"/>
    <cellStyle name="Input 2 3 5 4 4" xfId="31887"/>
    <cellStyle name="Input 2 3 5 4 5" xfId="31888"/>
    <cellStyle name="Input 2 3 5 4 6" xfId="31889"/>
    <cellStyle name="Input 2 3 5 4 7" xfId="31890"/>
    <cellStyle name="Input 2 3 5 4 8" xfId="31891"/>
    <cellStyle name="Input 2 3 5 4 9" xfId="31892"/>
    <cellStyle name="Input 2 3 5 5" xfId="31893"/>
    <cellStyle name="Input 2 3 5 6" xfId="31894"/>
    <cellStyle name="Input 2 3 5 7" xfId="31895"/>
    <cellStyle name="Input 2 3 5 8" xfId="31896"/>
    <cellStyle name="Input 2 3 5 9" xfId="31897"/>
    <cellStyle name="Input 2 3 6" xfId="31898"/>
    <cellStyle name="Input 2 3 6 10" xfId="31899"/>
    <cellStyle name="Input 2 3 6 11" xfId="31900"/>
    <cellStyle name="Input 2 3 6 12" xfId="31901"/>
    <cellStyle name="Input 2 3 6 13" xfId="31902"/>
    <cellStyle name="Input 2 3 6 14" xfId="31903"/>
    <cellStyle name="Input 2 3 6 15" xfId="31904"/>
    <cellStyle name="Input 2 3 6 16" xfId="31905"/>
    <cellStyle name="Input 2 3 6 17" xfId="31906"/>
    <cellStyle name="Input 2 3 6 18" xfId="31907"/>
    <cellStyle name="Input 2 3 6 2" xfId="31908"/>
    <cellStyle name="Input 2 3 6 2 10" xfId="31909"/>
    <cellStyle name="Input 2 3 6 2 2" xfId="31910"/>
    <cellStyle name="Input 2 3 6 2 2 2" xfId="31911"/>
    <cellStyle name="Input 2 3 6 2 2 3" xfId="31912"/>
    <cellStyle name="Input 2 3 6 2 2 4" xfId="31913"/>
    <cellStyle name="Input 2 3 6 2 2 5" xfId="31914"/>
    <cellStyle name="Input 2 3 6 2 2 6" xfId="31915"/>
    <cellStyle name="Input 2 3 6 2 2 7" xfId="31916"/>
    <cellStyle name="Input 2 3 6 2 2 8" xfId="31917"/>
    <cellStyle name="Input 2 3 6 2 2 9" xfId="31918"/>
    <cellStyle name="Input 2 3 6 2 3" xfId="31919"/>
    <cellStyle name="Input 2 3 6 2 4" xfId="31920"/>
    <cellStyle name="Input 2 3 6 2 5" xfId="31921"/>
    <cellStyle name="Input 2 3 6 2 6" xfId="31922"/>
    <cellStyle name="Input 2 3 6 2 7" xfId="31923"/>
    <cellStyle name="Input 2 3 6 2 8" xfId="31924"/>
    <cellStyle name="Input 2 3 6 2 9" xfId="31925"/>
    <cellStyle name="Input 2 3 6 3" xfId="31926"/>
    <cellStyle name="Input 2 3 6 3 2" xfId="31927"/>
    <cellStyle name="Input 2 3 6 3 3" xfId="31928"/>
    <cellStyle name="Input 2 3 6 3 4" xfId="31929"/>
    <cellStyle name="Input 2 3 6 3 5" xfId="31930"/>
    <cellStyle name="Input 2 3 6 3 6" xfId="31931"/>
    <cellStyle name="Input 2 3 6 3 7" xfId="31932"/>
    <cellStyle name="Input 2 3 6 3 8" xfId="31933"/>
    <cellStyle name="Input 2 3 6 4" xfId="31934"/>
    <cellStyle name="Input 2 3 6 4 2" xfId="31935"/>
    <cellStyle name="Input 2 3 6 4 3" xfId="31936"/>
    <cellStyle name="Input 2 3 6 4 4" xfId="31937"/>
    <cellStyle name="Input 2 3 6 4 5" xfId="31938"/>
    <cellStyle name="Input 2 3 6 4 6" xfId="31939"/>
    <cellStyle name="Input 2 3 6 4 7" xfId="31940"/>
    <cellStyle name="Input 2 3 6 4 8" xfId="31941"/>
    <cellStyle name="Input 2 3 6 4 9" xfId="31942"/>
    <cellStyle name="Input 2 3 6 5" xfId="31943"/>
    <cellStyle name="Input 2 3 6 6" xfId="31944"/>
    <cellStyle name="Input 2 3 6 7" xfId="31945"/>
    <cellStyle name="Input 2 3 6 8" xfId="31946"/>
    <cellStyle name="Input 2 3 6 9" xfId="31947"/>
    <cellStyle name="Input 2 3 7" xfId="31948"/>
    <cellStyle name="Input 2 3 7 10" xfId="31949"/>
    <cellStyle name="Input 2 3 7 11" xfId="31950"/>
    <cellStyle name="Input 2 3 7 12" xfId="31951"/>
    <cellStyle name="Input 2 3 7 13" xfId="31952"/>
    <cellStyle name="Input 2 3 7 14" xfId="31953"/>
    <cellStyle name="Input 2 3 7 15" xfId="31954"/>
    <cellStyle name="Input 2 3 7 16" xfId="31955"/>
    <cellStyle name="Input 2 3 7 17" xfId="31956"/>
    <cellStyle name="Input 2 3 7 18" xfId="31957"/>
    <cellStyle name="Input 2 3 7 2" xfId="31958"/>
    <cellStyle name="Input 2 3 7 3" xfId="31959"/>
    <cellStyle name="Input 2 3 7 4" xfId="31960"/>
    <cellStyle name="Input 2 3 7 5" xfId="31961"/>
    <cellStyle name="Input 2 3 7 6" xfId="31962"/>
    <cellStyle name="Input 2 3 7 7" xfId="31963"/>
    <cellStyle name="Input 2 3 7 8" xfId="31964"/>
    <cellStyle name="Input 2 3 7 9" xfId="31965"/>
    <cellStyle name="Input 2 3 8" xfId="31966"/>
    <cellStyle name="Input 2 3 8 10" xfId="31967"/>
    <cellStyle name="Input 2 3 8 11" xfId="31968"/>
    <cellStyle name="Input 2 3 8 12" xfId="31969"/>
    <cellStyle name="Input 2 3 8 13" xfId="31970"/>
    <cellStyle name="Input 2 3 8 14" xfId="31971"/>
    <cellStyle name="Input 2 3 8 15" xfId="31972"/>
    <cellStyle name="Input 2 3 8 16" xfId="31973"/>
    <cellStyle name="Input 2 3 8 17" xfId="31974"/>
    <cellStyle name="Input 2 3 8 18" xfId="31975"/>
    <cellStyle name="Input 2 3 8 2" xfId="31976"/>
    <cellStyle name="Input 2 3 8 3" xfId="31977"/>
    <cellStyle name="Input 2 3 8 4" xfId="31978"/>
    <cellStyle name="Input 2 3 8 5" xfId="31979"/>
    <cellStyle name="Input 2 3 8 6" xfId="31980"/>
    <cellStyle name="Input 2 3 8 7" xfId="31981"/>
    <cellStyle name="Input 2 3 8 8" xfId="31982"/>
    <cellStyle name="Input 2 3 8 9" xfId="31983"/>
    <cellStyle name="Input 2 3 9" xfId="31984"/>
    <cellStyle name="Input 2 3 9 10" xfId="31985"/>
    <cellStyle name="Input 2 3 9 11" xfId="31986"/>
    <cellStyle name="Input 2 3 9 12" xfId="31987"/>
    <cellStyle name="Input 2 3 9 13" xfId="31988"/>
    <cellStyle name="Input 2 3 9 14" xfId="31989"/>
    <cellStyle name="Input 2 3 9 15" xfId="31990"/>
    <cellStyle name="Input 2 3 9 16" xfId="31991"/>
    <cellStyle name="Input 2 3 9 17" xfId="31992"/>
    <cellStyle name="Input 2 3 9 18" xfId="31993"/>
    <cellStyle name="Input 2 3 9 2" xfId="31994"/>
    <cellStyle name="Input 2 3 9 3" xfId="31995"/>
    <cellStyle name="Input 2 3 9 4" xfId="31996"/>
    <cellStyle name="Input 2 3 9 5" xfId="31997"/>
    <cellStyle name="Input 2 3 9 6" xfId="31998"/>
    <cellStyle name="Input 2 3 9 7" xfId="31999"/>
    <cellStyle name="Input 2 3 9 8" xfId="32000"/>
    <cellStyle name="Input 2 3 9 9" xfId="32001"/>
    <cellStyle name="Input 2 4" xfId="2311"/>
    <cellStyle name="Input 2 4 10" xfId="32002"/>
    <cellStyle name="Input 2 4 10 2" xfId="32003"/>
    <cellStyle name="Input 2 4 10 3" xfId="32004"/>
    <cellStyle name="Input 2 4 10 4" xfId="32005"/>
    <cellStyle name="Input 2 4 10 5" xfId="32006"/>
    <cellStyle name="Input 2 4 10 6" xfId="32007"/>
    <cellStyle name="Input 2 4 10 7" xfId="32008"/>
    <cellStyle name="Input 2 4 10 8" xfId="32009"/>
    <cellStyle name="Input 2 4 11" xfId="32010"/>
    <cellStyle name="Input 2 4 12" xfId="32011"/>
    <cellStyle name="Input 2 4 13" xfId="32012"/>
    <cellStyle name="Input 2 4 14" xfId="32013"/>
    <cellStyle name="Input 2 4 15" xfId="32014"/>
    <cellStyle name="Input 2 4 16" xfId="32015"/>
    <cellStyle name="Input 2 4 17" xfId="32016"/>
    <cellStyle name="Input 2 4 18" xfId="32017"/>
    <cellStyle name="Input 2 4 19" xfId="32018"/>
    <cellStyle name="Input 2 4 2" xfId="32019"/>
    <cellStyle name="Input 2 4 2 10" xfId="32020"/>
    <cellStyle name="Input 2 4 2 11" xfId="32021"/>
    <cellStyle name="Input 2 4 2 12" xfId="32022"/>
    <cellStyle name="Input 2 4 2 13" xfId="32023"/>
    <cellStyle name="Input 2 4 2 14" xfId="32024"/>
    <cellStyle name="Input 2 4 2 15" xfId="32025"/>
    <cellStyle name="Input 2 4 2 16" xfId="32026"/>
    <cellStyle name="Input 2 4 2 17" xfId="32027"/>
    <cellStyle name="Input 2 4 2 18" xfId="32028"/>
    <cellStyle name="Input 2 4 2 19" xfId="32029"/>
    <cellStyle name="Input 2 4 2 2" xfId="32030"/>
    <cellStyle name="Input 2 4 2 2 10" xfId="32031"/>
    <cellStyle name="Input 2 4 2 2 11" xfId="32032"/>
    <cellStyle name="Input 2 4 2 2 12" xfId="32033"/>
    <cellStyle name="Input 2 4 2 2 13" xfId="32034"/>
    <cellStyle name="Input 2 4 2 2 14" xfId="32035"/>
    <cellStyle name="Input 2 4 2 2 15" xfId="32036"/>
    <cellStyle name="Input 2 4 2 2 16" xfId="32037"/>
    <cellStyle name="Input 2 4 2 2 17" xfId="32038"/>
    <cellStyle name="Input 2 4 2 2 18" xfId="32039"/>
    <cellStyle name="Input 2 4 2 2 19" xfId="32040"/>
    <cellStyle name="Input 2 4 2 2 2" xfId="32041"/>
    <cellStyle name="Input 2 4 2 2 2 10" xfId="32042"/>
    <cellStyle name="Input 2 4 2 2 2 11" xfId="32043"/>
    <cellStyle name="Input 2 4 2 2 2 12" xfId="32044"/>
    <cellStyle name="Input 2 4 2 2 2 13" xfId="32045"/>
    <cellStyle name="Input 2 4 2 2 2 2" xfId="32046"/>
    <cellStyle name="Input 2 4 2 2 2 2 10" xfId="32047"/>
    <cellStyle name="Input 2 4 2 2 2 2 2" xfId="32048"/>
    <cellStyle name="Input 2 4 2 2 2 2 2 2" xfId="32049"/>
    <cellStyle name="Input 2 4 2 2 2 2 2 3" xfId="32050"/>
    <cellStyle name="Input 2 4 2 2 2 2 2 4" xfId="32051"/>
    <cellStyle name="Input 2 4 2 2 2 2 2 5" xfId="32052"/>
    <cellStyle name="Input 2 4 2 2 2 2 2 6" xfId="32053"/>
    <cellStyle name="Input 2 4 2 2 2 2 2 7" xfId="32054"/>
    <cellStyle name="Input 2 4 2 2 2 2 2 8" xfId="32055"/>
    <cellStyle name="Input 2 4 2 2 2 2 2 9" xfId="32056"/>
    <cellStyle name="Input 2 4 2 2 2 2 3" xfId="32057"/>
    <cellStyle name="Input 2 4 2 2 2 2 4" xfId="32058"/>
    <cellStyle name="Input 2 4 2 2 2 2 5" xfId="32059"/>
    <cellStyle name="Input 2 4 2 2 2 2 6" xfId="32060"/>
    <cellStyle name="Input 2 4 2 2 2 2 7" xfId="32061"/>
    <cellStyle name="Input 2 4 2 2 2 2 8" xfId="32062"/>
    <cellStyle name="Input 2 4 2 2 2 2 9" xfId="32063"/>
    <cellStyle name="Input 2 4 2 2 2 3" xfId="32064"/>
    <cellStyle name="Input 2 4 2 2 2 3 2" xfId="32065"/>
    <cellStyle name="Input 2 4 2 2 2 3 3" xfId="32066"/>
    <cellStyle name="Input 2 4 2 2 2 3 4" xfId="32067"/>
    <cellStyle name="Input 2 4 2 2 2 3 5" xfId="32068"/>
    <cellStyle name="Input 2 4 2 2 2 3 6" xfId="32069"/>
    <cellStyle name="Input 2 4 2 2 2 3 7" xfId="32070"/>
    <cellStyle name="Input 2 4 2 2 2 3 8" xfId="32071"/>
    <cellStyle name="Input 2 4 2 2 2 4" xfId="32072"/>
    <cellStyle name="Input 2 4 2 2 2 4 2" xfId="32073"/>
    <cellStyle name="Input 2 4 2 2 2 4 3" xfId="32074"/>
    <cellStyle name="Input 2 4 2 2 2 4 4" xfId="32075"/>
    <cellStyle name="Input 2 4 2 2 2 4 5" xfId="32076"/>
    <cellStyle name="Input 2 4 2 2 2 4 6" xfId="32077"/>
    <cellStyle name="Input 2 4 2 2 2 4 7" xfId="32078"/>
    <cellStyle name="Input 2 4 2 2 2 4 8" xfId="32079"/>
    <cellStyle name="Input 2 4 2 2 2 4 9" xfId="32080"/>
    <cellStyle name="Input 2 4 2 2 2 5" xfId="32081"/>
    <cellStyle name="Input 2 4 2 2 2 6" xfId="32082"/>
    <cellStyle name="Input 2 4 2 2 2 7" xfId="32083"/>
    <cellStyle name="Input 2 4 2 2 2 8" xfId="32084"/>
    <cellStyle name="Input 2 4 2 2 2 9" xfId="32085"/>
    <cellStyle name="Input 2 4 2 2 3" xfId="32086"/>
    <cellStyle name="Input 2 4 2 2 3 10" xfId="32087"/>
    <cellStyle name="Input 2 4 2 2 3 11" xfId="32088"/>
    <cellStyle name="Input 2 4 2 2 3 12" xfId="32089"/>
    <cellStyle name="Input 2 4 2 2 3 13" xfId="32090"/>
    <cellStyle name="Input 2 4 2 2 3 2" xfId="32091"/>
    <cellStyle name="Input 2 4 2 2 3 2 10" xfId="32092"/>
    <cellStyle name="Input 2 4 2 2 3 2 2" xfId="32093"/>
    <cellStyle name="Input 2 4 2 2 3 2 2 2" xfId="32094"/>
    <cellStyle name="Input 2 4 2 2 3 2 2 3" xfId="32095"/>
    <cellStyle name="Input 2 4 2 2 3 2 2 4" xfId="32096"/>
    <cellStyle name="Input 2 4 2 2 3 2 2 5" xfId="32097"/>
    <cellStyle name="Input 2 4 2 2 3 2 2 6" xfId="32098"/>
    <cellStyle name="Input 2 4 2 2 3 2 2 7" xfId="32099"/>
    <cellStyle name="Input 2 4 2 2 3 2 2 8" xfId="32100"/>
    <cellStyle name="Input 2 4 2 2 3 2 2 9" xfId="32101"/>
    <cellStyle name="Input 2 4 2 2 3 2 3" xfId="32102"/>
    <cellStyle name="Input 2 4 2 2 3 2 4" xfId="32103"/>
    <cellStyle name="Input 2 4 2 2 3 2 5" xfId="32104"/>
    <cellStyle name="Input 2 4 2 2 3 2 6" xfId="32105"/>
    <cellStyle name="Input 2 4 2 2 3 2 7" xfId="32106"/>
    <cellStyle name="Input 2 4 2 2 3 2 8" xfId="32107"/>
    <cellStyle name="Input 2 4 2 2 3 2 9" xfId="32108"/>
    <cellStyle name="Input 2 4 2 2 3 3" xfId="32109"/>
    <cellStyle name="Input 2 4 2 2 3 3 2" xfId="32110"/>
    <cellStyle name="Input 2 4 2 2 3 3 3" xfId="32111"/>
    <cellStyle name="Input 2 4 2 2 3 3 4" xfId="32112"/>
    <cellStyle name="Input 2 4 2 2 3 3 5" xfId="32113"/>
    <cellStyle name="Input 2 4 2 2 3 3 6" xfId="32114"/>
    <cellStyle name="Input 2 4 2 2 3 3 7" xfId="32115"/>
    <cellStyle name="Input 2 4 2 2 3 3 8" xfId="32116"/>
    <cellStyle name="Input 2 4 2 2 3 4" xfId="32117"/>
    <cellStyle name="Input 2 4 2 2 3 4 2" xfId="32118"/>
    <cellStyle name="Input 2 4 2 2 3 4 3" xfId="32119"/>
    <cellStyle name="Input 2 4 2 2 3 4 4" xfId="32120"/>
    <cellStyle name="Input 2 4 2 2 3 4 5" xfId="32121"/>
    <cellStyle name="Input 2 4 2 2 3 4 6" xfId="32122"/>
    <cellStyle name="Input 2 4 2 2 3 4 7" xfId="32123"/>
    <cellStyle name="Input 2 4 2 2 3 4 8" xfId="32124"/>
    <cellStyle name="Input 2 4 2 2 3 4 9" xfId="32125"/>
    <cellStyle name="Input 2 4 2 2 3 5" xfId="32126"/>
    <cellStyle name="Input 2 4 2 2 3 6" xfId="32127"/>
    <cellStyle name="Input 2 4 2 2 3 7" xfId="32128"/>
    <cellStyle name="Input 2 4 2 2 3 8" xfId="32129"/>
    <cellStyle name="Input 2 4 2 2 3 9" xfId="32130"/>
    <cellStyle name="Input 2 4 2 2 4" xfId="32131"/>
    <cellStyle name="Input 2 4 2 2 4 10" xfId="32132"/>
    <cellStyle name="Input 2 4 2 2 4 11" xfId="32133"/>
    <cellStyle name="Input 2 4 2 2 4 12" xfId="32134"/>
    <cellStyle name="Input 2 4 2 2 4 13" xfId="32135"/>
    <cellStyle name="Input 2 4 2 2 4 2" xfId="32136"/>
    <cellStyle name="Input 2 4 2 2 4 2 10" xfId="32137"/>
    <cellStyle name="Input 2 4 2 2 4 2 2" xfId="32138"/>
    <cellStyle name="Input 2 4 2 2 4 2 2 2" xfId="32139"/>
    <cellStyle name="Input 2 4 2 2 4 2 2 3" xfId="32140"/>
    <cellStyle name="Input 2 4 2 2 4 2 2 4" xfId="32141"/>
    <cellStyle name="Input 2 4 2 2 4 2 2 5" xfId="32142"/>
    <cellStyle name="Input 2 4 2 2 4 2 2 6" xfId="32143"/>
    <cellStyle name="Input 2 4 2 2 4 2 2 7" xfId="32144"/>
    <cellStyle name="Input 2 4 2 2 4 2 2 8" xfId="32145"/>
    <cellStyle name="Input 2 4 2 2 4 2 2 9" xfId="32146"/>
    <cellStyle name="Input 2 4 2 2 4 2 3" xfId="32147"/>
    <cellStyle name="Input 2 4 2 2 4 2 4" xfId="32148"/>
    <cellStyle name="Input 2 4 2 2 4 2 5" xfId="32149"/>
    <cellStyle name="Input 2 4 2 2 4 2 6" xfId="32150"/>
    <cellStyle name="Input 2 4 2 2 4 2 7" xfId="32151"/>
    <cellStyle name="Input 2 4 2 2 4 2 8" xfId="32152"/>
    <cellStyle name="Input 2 4 2 2 4 2 9" xfId="32153"/>
    <cellStyle name="Input 2 4 2 2 4 3" xfId="32154"/>
    <cellStyle name="Input 2 4 2 2 4 3 2" xfId="32155"/>
    <cellStyle name="Input 2 4 2 2 4 3 3" xfId="32156"/>
    <cellStyle name="Input 2 4 2 2 4 3 4" xfId="32157"/>
    <cellStyle name="Input 2 4 2 2 4 3 5" xfId="32158"/>
    <cellStyle name="Input 2 4 2 2 4 3 6" xfId="32159"/>
    <cellStyle name="Input 2 4 2 2 4 3 7" xfId="32160"/>
    <cellStyle name="Input 2 4 2 2 4 3 8" xfId="32161"/>
    <cellStyle name="Input 2 4 2 2 4 4" xfId="32162"/>
    <cellStyle name="Input 2 4 2 2 4 4 2" xfId="32163"/>
    <cellStyle name="Input 2 4 2 2 4 4 3" xfId="32164"/>
    <cellStyle name="Input 2 4 2 2 4 4 4" xfId="32165"/>
    <cellStyle name="Input 2 4 2 2 4 4 5" xfId="32166"/>
    <cellStyle name="Input 2 4 2 2 4 4 6" xfId="32167"/>
    <cellStyle name="Input 2 4 2 2 4 4 7" xfId="32168"/>
    <cellStyle name="Input 2 4 2 2 4 4 8" xfId="32169"/>
    <cellStyle name="Input 2 4 2 2 4 4 9" xfId="32170"/>
    <cellStyle name="Input 2 4 2 2 4 5" xfId="32171"/>
    <cellStyle name="Input 2 4 2 2 4 6" xfId="32172"/>
    <cellStyle name="Input 2 4 2 2 4 7" xfId="32173"/>
    <cellStyle name="Input 2 4 2 2 4 8" xfId="32174"/>
    <cellStyle name="Input 2 4 2 2 4 9" xfId="32175"/>
    <cellStyle name="Input 2 4 2 2 5" xfId="32176"/>
    <cellStyle name="Input 2 4 2 2 5 10" xfId="32177"/>
    <cellStyle name="Input 2 4 2 2 5 11" xfId="32178"/>
    <cellStyle name="Input 2 4 2 2 5 12" xfId="32179"/>
    <cellStyle name="Input 2 4 2 2 5 13" xfId="32180"/>
    <cellStyle name="Input 2 4 2 2 5 2" xfId="32181"/>
    <cellStyle name="Input 2 4 2 2 5 2 10" xfId="32182"/>
    <cellStyle name="Input 2 4 2 2 5 2 2" xfId="32183"/>
    <cellStyle name="Input 2 4 2 2 5 2 2 2" xfId="32184"/>
    <cellStyle name="Input 2 4 2 2 5 2 2 3" xfId="32185"/>
    <cellStyle name="Input 2 4 2 2 5 2 2 4" xfId="32186"/>
    <cellStyle name="Input 2 4 2 2 5 2 2 5" xfId="32187"/>
    <cellStyle name="Input 2 4 2 2 5 2 2 6" xfId="32188"/>
    <cellStyle name="Input 2 4 2 2 5 2 2 7" xfId="32189"/>
    <cellStyle name="Input 2 4 2 2 5 2 2 8" xfId="32190"/>
    <cellStyle name="Input 2 4 2 2 5 2 2 9" xfId="32191"/>
    <cellStyle name="Input 2 4 2 2 5 2 3" xfId="32192"/>
    <cellStyle name="Input 2 4 2 2 5 2 4" xfId="32193"/>
    <cellStyle name="Input 2 4 2 2 5 2 5" xfId="32194"/>
    <cellStyle name="Input 2 4 2 2 5 2 6" xfId="32195"/>
    <cellStyle name="Input 2 4 2 2 5 2 7" xfId="32196"/>
    <cellStyle name="Input 2 4 2 2 5 2 8" xfId="32197"/>
    <cellStyle name="Input 2 4 2 2 5 2 9" xfId="32198"/>
    <cellStyle name="Input 2 4 2 2 5 3" xfId="32199"/>
    <cellStyle name="Input 2 4 2 2 5 3 2" xfId="32200"/>
    <cellStyle name="Input 2 4 2 2 5 3 3" xfId="32201"/>
    <cellStyle name="Input 2 4 2 2 5 3 4" xfId="32202"/>
    <cellStyle name="Input 2 4 2 2 5 3 5" xfId="32203"/>
    <cellStyle name="Input 2 4 2 2 5 3 6" xfId="32204"/>
    <cellStyle name="Input 2 4 2 2 5 3 7" xfId="32205"/>
    <cellStyle name="Input 2 4 2 2 5 3 8" xfId="32206"/>
    <cellStyle name="Input 2 4 2 2 5 4" xfId="32207"/>
    <cellStyle name="Input 2 4 2 2 5 4 2" xfId="32208"/>
    <cellStyle name="Input 2 4 2 2 5 4 3" xfId="32209"/>
    <cellStyle name="Input 2 4 2 2 5 4 4" xfId="32210"/>
    <cellStyle name="Input 2 4 2 2 5 4 5" xfId="32211"/>
    <cellStyle name="Input 2 4 2 2 5 4 6" xfId="32212"/>
    <cellStyle name="Input 2 4 2 2 5 4 7" xfId="32213"/>
    <cellStyle name="Input 2 4 2 2 5 4 8" xfId="32214"/>
    <cellStyle name="Input 2 4 2 2 5 4 9" xfId="32215"/>
    <cellStyle name="Input 2 4 2 2 5 5" xfId="32216"/>
    <cellStyle name="Input 2 4 2 2 5 6" xfId="32217"/>
    <cellStyle name="Input 2 4 2 2 5 7" xfId="32218"/>
    <cellStyle name="Input 2 4 2 2 5 8" xfId="32219"/>
    <cellStyle name="Input 2 4 2 2 5 9" xfId="32220"/>
    <cellStyle name="Input 2 4 2 2 6" xfId="32221"/>
    <cellStyle name="Input 2 4 2 2 6 10" xfId="32222"/>
    <cellStyle name="Input 2 4 2 2 6 2" xfId="32223"/>
    <cellStyle name="Input 2 4 2 2 6 2 2" xfId="32224"/>
    <cellStyle name="Input 2 4 2 2 6 2 3" xfId="32225"/>
    <cellStyle name="Input 2 4 2 2 6 2 4" xfId="32226"/>
    <cellStyle name="Input 2 4 2 2 6 2 5" xfId="32227"/>
    <cellStyle name="Input 2 4 2 2 6 2 6" xfId="32228"/>
    <cellStyle name="Input 2 4 2 2 6 2 7" xfId="32229"/>
    <cellStyle name="Input 2 4 2 2 6 2 8" xfId="32230"/>
    <cellStyle name="Input 2 4 2 2 6 2 9" xfId="32231"/>
    <cellStyle name="Input 2 4 2 2 6 3" xfId="32232"/>
    <cellStyle name="Input 2 4 2 2 6 4" xfId="32233"/>
    <cellStyle name="Input 2 4 2 2 6 5" xfId="32234"/>
    <cellStyle name="Input 2 4 2 2 6 6" xfId="32235"/>
    <cellStyle name="Input 2 4 2 2 6 7" xfId="32236"/>
    <cellStyle name="Input 2 4 2 2 6 8" xfId="32237"/>
    <cellStyle name="Input 2 4 2 2 6 9" xfId="32238"/>
    <cellStyle name="Input 2 4 2 2 7" xfId="32239"/>
    <cellStyle name="Input 2 4 2 2 7 2" xfId="32240"/>
    <cellStyle name="Input 2 4 2 2 7 3" xfId="32241"/>
    <cellStyle name="Input 2 4 2 2 7 4" xfId="32242"/>
    <cellStyle name="Input 2 4 2 2 7 5" xfId="32243"/>
    <cellStyle name="Input 2 4 2 2 7 6" xfId="32244"/>
    <cellStyle name="Input 2 4 2 2 7 7" xfId="32245"/>
    <cellStyle name="Input 2 4 2 2 7 8" xfId="32246"/>
    <cellStyle name="Input 2 4 2 2 8" xfId="32247"/>
    <cellStyle name="Input 2 4 2 2 8 2" xfId="32248"/>
    <cellStyle name="Input 2 4 2 2 8 3" xfId="32249"/>
    <cellStyle name="Input 2 4 2 2 8 4" xfId="32250"/>
    <cellStyle name="Input 2 4 2 2 8 5" xfId="32251"/>
    <cellStyle name="Input 2 4 2 2 8 6" xfId="32252"/>
    <cellStyle name="Input 2 4 2 2 8 7" xfId="32253"/>
    <cellStyle name="Input 2 4 2 2 8 8" xfId="32254"/>
    <cellStyle name="Input 2 4 2 2 8 9" xfId="32255"/>
    <cellStyle name="Input 2 4 2 2 9" xfId="32256"/>
    <cellStyle name="Input 2 4 2 20" xfId="32257"/>
    <cellStyle name="Input 2 4 2 21" xfId="32258"/>
    <cellStyle name="Input 2 4 2 22" xfId="32259"/>
    <cellStyle name="Input 2 4 2 23" xfId="32260"/>
    <cellStyle name="Input 2 4 2 24" xfId="32261"/>
    <cellStyle name="Input 2 4 2 25" xfId="32262"/>
    <cellStyle name="Input 2 4 2 26" xfId="32263"/>
    <cellStyle name="Input 2 4 2 27" xfId="32264"/>
    <cellStyle name="Input 2 4 2 3" xfId="32265"/>
    <cellStyle name="Input 2 4 2 3 10" xfId="32266"/>
    <cellStyle name="Input 2 4 2 3 11" xfId="32267"/>
    <cellStyle name="Input 2 4 2 3 12" xfId="32268"/>
    <cellStyle name="Input 2 4 2 3 13" xfId="32269"/>
    <cellStyle name="Input 2 4 2 3 14" xfId="32270"/>
    <cellStyle name="Input 2 4 2 3 15" xfId="32271"/>
    <cellStyle name="Input 2 4 2 3 16" xfId="32272"/>
    <cellStyle name="Input 2 4 2 3 17" xfId="32273"/>
    <cellStyle name="Input 2 4 2 3 2" xfId="32274"/>
    <cellStyle name="Input 2 4 2 3 2 10" xfId="32275"/>
    <cellStyle name="Input 2 4 2 3 2 11" xfId="32276"/>
    <cellStyle name="Input 2 4 2 3 2 12" xfId="32277"/>
    <cellStyle name="Input 2 4 2 3 2 13" xfId="32278"/>
    <cellStyle name="Input 2 4 2 3 2 2" xfId="32279"/>
    <cellStyle name="Input 2 4 2 3 2 2 10" xfId="32280"/>
    <cellStyle name="Input 2 4 2 3 2 2 2" xfId="32281"/>
    <cellStyle name="Input 2 4 2 3 2 2 2 2" xfId="32282"/>
    <cellStyle name="Input 2 4 2 3 2 2 2 3" xfId="32283"/>
    <cellStyle name="Input 2 4 2 3 2 2 2 4" xfId="32284"/>
    <cellStyle name="Input 2 4 2 3 2 2 2 5" xfId="32285"/>
    <cellStyle name="Input 2 4 2 3 2 2 2 6" xfId="32286"/>
    <cellStyle name="Input 2 4 2 3 2 2 2 7" xfId="32287"/>
    <cellStyle name="Input 2 4 2 3 2 2 2 8" xfId="32288"/>
    <cellStyle name="Input 2 4 2 3 2 2 2 9" xfId="32289"/>
    <cellStyle name="Input 2 4 2 3 2 2 3" xfId="32290"/>
    <cellStyle name="Input 2 4 2 3 2 2 4" xfId="32291"/>
    <cellStyle name="Input 2 4 2 3 2 2 5" xfId="32292"/>
    <cellStyle name="Input 2 4 2 3 2 2 6" xfId="32293"/>
    <cellStyle name="Input 2 4 2 3 2 2 7" xfId="32294"/>
    <cellStyle name="Input 2 4 2 3 2 2 8" xfId="32295"/>
    <cellStyle name="Input 2 4 2 3 2 2 9" xfId="32296"/>
    <cellStyle name="Input 2 4 2 3 2 3" xfId="32297"/>
    <cellStyle name="Input 2 4 2 3 2 3 2" xfId="32298"/>
    <cellStyle name="Input 2 4 2 3 2 3 3" xfId="32299"/>
    <cellStyle name="Input 2 4 2 3 2 3 4" xfId="32300"/>
    <cellStyle name="Input 2 4 2 3 2 3 5" xfId="32301"/>
    <cellStyle name="Input 2 4 2 3 2 3 6" xfId="32302"/>
    <cellStyle name="Input 2 4 2 3 2 3 7" xfId="32303"/>
    <cellStyle name="Input 2 4 2 3 2 3 8" xfId="32304"/>
    <cellStyle name="Input 2 4 2 3 2 4" xfId="32305"/>
    <cellStyle name="Input 2 4 2 3 2 4 2" xfId="32306"/>
    <cellStyle name="Input 2 4 2 3 2 4 3" xfId="32307"/>
    <cellStyle name="Input 2 4 2 3 2 4 4" xfId="32308"/>
    <cellStyle name="Input 2 4 2 3 2 4 5" xfId="32309"/>
    <cellStyle name="Input 2 4 2 3 2 4 6" xfId="32310"/>
    <cellStyle name="Input 2 4 2 3 2 4 7" xfId="32311"/>
    <cellStyle name="Input 2 4 2 3 2 4 8" xfId="32312"/>
    <cellStyle name="Input 2 4 2 3 2 4 9" xfId="32313"/>
    <cellStyle name="Input 2 4 2 3 2 5" xfId="32314"/>
    <cellStyle name="Input 2 4 2 3 2 6" xfId="32315"/>
    <cellStyle name="Input 2 4 2 3 2 7" xfId="32316"/>
    <cellStyle name="Input 2 4 2 3 2 8" xfId="32317"/>
    <cellStyle name="Input 2 4 2 3 2 9" xfId="32318"/>
    <cellStyle name="Input 2 4 2 3 3" xfId="32319"/>
    <cellStyle name="Input 2 4 2 3 3 10" xfId="32320"/>
    <cellStyle name="Input 2 4 2 3 3 11" xfId="32321"/>
    <cellStyle name="Input 2 4 2 3 3 12" xfId="32322"/>
    <cellStyle name="Input 2 4 2 3 3 13" xfId="32323"/>
    <cellStyle name="Input 2 4 2 3 3 2" xfId="32324"/>
    <cellStyle name="Input 2 4 2 3 3 2 10" xfId="32325"/>
    <cellStyle name="Input 2 4 2 3 3 2 2" xfId="32326"/>
    <cellStyle name="Input 2 4 2 3 3 2 2 2" xfId="32327"/>
    <cellStyle name="Input 2 4 2 3 3 2 2 3" xfId="32328"/>
    <cellStyle name="Input 2 4 2 3 3 2 2 4" xfId="32329"/>
    <cellStyle name="Input 2 4 2 3 3 2 2 5" xfId="32330"/>
    <cellStyle name="Input 2 4 2 3 3 2 2 6" xfId="32331"/>
    <cellStyle name="Input 2 4 2 3 3 2 2 7" xfId="32332"/>
    <cellStyle name="Input 2 4 2 3 3 2 2 8" xfId="32333"/>
    <cellStyle name="Input 2 4 2 3 3 2 2 9" xfId="32334"/>
    <cellStyle name="Input 2 4 2 3 3 2 3" xfId="32335"/>
    <cellStyle name="Input 2 4 2 3 3 2 4" xfId="32336"/>
    <cellStyle name="Input 2 4 2 3 3 2 5" xfId="32337"/>
    <cellStyle name="Input 2 4 2 3 3 2 6" xfId="32338"/>
    <cellStyle name="Input 2 4 2 3 3 2 7" xfId="32339"/>
    <cellStyle name="Input 2 4 2 3 3 2 8" xfId="32340"/>
    <cellStyle name="Input 2 4 2 3 3 2 9" xfId="32341"/>
    <cellStyle name="Input 2 4 2 3 3 3" xfId="32342"/>
    <cellStyle name="Input 2 4 2 3 3 3 2" xfId="32343"/>
    <cellStyle name="Input 2 4 2 3 3 3 3" xfId="32344"/>
    <cellStyle name="Input 2 4 2 3 3 3 4" xfId="32345"/>
    <cellStyle name="Input 2 4 2 3 3 3 5" xfId="32346"/>
    <cellStyle name="Input 2 4 2 3 3 3 6" xfId="32347"/>
    <cellStyle name="Input 2 4 2 3 3 3 7" xfId="32348"/>
    <cellStyle name="Input 2 4 2 3 3 3 8" xfId="32349"/>
    <cellStyle name="Input 2 4 2 3 3 4" xfId="32350"/>
    <cellStyle name="Input 2 4 2 3 3 4 2" xfId="32351"/>
    <cellStyle name="Input 2 4 2 3 3 4 3" xfId="32352"/>
    <cellStyle name="Input 2 4 2 3 3 4 4" xfId="32353"/>
    <cellStyle name="Input 2 4 2 3 3 4 5" xfId="32354"/>
    <cellStyle name="Input 2 4 2 3 3 4 6" xfId="32355"/>
    <cellStyle name="Input 2 4 2 3 3 4 7" xfId="32356"/>
    <cellStyle name="Input 2 4 2 3 3 4 8" xfId="32357"/>
    <cellStyle name="Input 2 4 2 3 3 4 9" xfId="32358"/>
    <cellStyle name="Input 2 4 2 3 3 5" xfId="32359"/>
    <cellStyle name="Input 2 4 2 3 3 6" xfId="32360"/>
    <cellStyle name="Input 2 4 2 3 3 7" xfId="32361"/>
    <cellStyle name="Input 2 4 2 3 3 8" xfId="32362"/>
    <cellStyle name="Input 2 4 2 3 3 9" xfId="32363"/>
    <cellStyle name="Input 2 4 2 3 4" xfId="32364"/>
    <cellStyle name="Input 2 4 2 3 4 10" xfId="32365"/>
    <cellStyle name="Input 2 4 2 3 4 11" xfId="32366"/>
    <cellStyle name="Input 2 4 2 3 4 12" xfId="32367"/>
    <cellStyle name="Input 2 4 2 3 4 13" xfId="32368"/>
    <cellStyle name="Input 2 4 2 3 4 2" xfId="32369"/>
    <cellStyle name="Input 2 4 2 3 4 2 10" xfId="32370"/>
    <cellStyle name="Input 2 4 2 3 4 2 2" xfId="32371"/>
    <cellStyle name="Input 2 4 2 3 4 2 2 2" xfId="32372"/>
    <cellStyle name="Input 2 4 2 3 4 2 2 3" xfId="32373"/>
    <cellStyle name="Input 2 4 2 3 4 2 2 4" xfId="32374"/>
    <cellStyle name="Input 2 4 2 3 4 2 2 5" xfId="32375"/>
    <cellStyle name="Input 2 4 2 3 4 2 2 6" xfId="32376"/>
    <cellStyle name="Input 2 4 2 3 4 2 2 7" xfId="32377"/>
    <cellStyle name="Input 2 4 2 3 4 2 2 8" xfId="32378"/>
    <cellStyle name="Input 2 4 2 3 4 2 2 9" xfId="32379"/>
    <cellStyle name="Input 2 4 2 3 4 2 3" xfId="32380"/>
    <cellStyle name="Input 2 4 2 3 4 2 4" xfId="32381"/>
    <cellStyle name="Input 2 4 2 3 4 2 5" xfId="32382"/>
    <cellStyle name="Input 2 4 2 3 4 2 6" xfId="32383"/>
    <cellStyle name="Input 2 4 2 3 4 2 7" xfId="32384"/>
    <cellStyle name="Input 2 4 2 3 4 2 8" xfId="32385"/>
    <cellStyle name="Input 2 4 2 3 4 2 9" xfId="32386"/>
    <cellStyle name="Input 2 4 2 3 4 3" xfId="32387"/>
    <cellStyle name="Input 2 4 2 3 4 3 2" xfId="32388"/>
    <cellStyle name="Input 2 4 2 3 4 3 3" xfId="32389"/>
    <cellStyle name="Input 2 4 2 3 4 3 4" xfId="32390"/>
    <cellStyle name="Input 2 4 2 3 4 3 5" xfId="32391"/>
    <cellStyle name="Input 2 4 2 3 4 3 6" xfId="32392"/>
    <cellStyle name="Input 2 4 2 3 4 3 7" xfId="32393"/>
    <cellStyle name="Input 2 4 2 3 4 3 8" xfId="32394"/>
    <cellStyle name="Input 2 4 2 3 4 4" xfId="32395"/>
    <cellStyle name="Input 2 4 2 3 4 4 2" xfId="32396"/>
    <cellStyle name="Input 2 4 2 3 4 4 3" xfId="32397"/>
    <cellStyle name="Input 2 4 2 3 4 4 4" xfId="32398"/>
    <cellStyle name="Input 2 4 2 3 4 4 5" xfId="32399"/>
    <cellStyle name="Input 2 4 2 3 4 4 6" xfId="32400"/>
    <cellStyle name="Input 2 4 2 3 4 4 7" xfId="32401"/>
    <cellStyle name="Input 2 4 2 3 4 4 8" xfId="32402"/>
    <cellStyle name="Input 2 4 2 3 4 4 9" xfId="32403"/>
    <cellStyle name="Input 2 4 2 3 4 5" xfId="32404"/>
    <cellStyle name="Input 2 4 2 3 4 6" xfId="32405"/>
    <cellStyle name="Input 2 4 2 3 4 7" xfId="32406"/>
    <cellStyle name="Input 2 4 2 3 4 8" xfId="32407"/>
    <cellStyle name="Input 2 4 2 3 4 9" xfId="32408"/>
    <cellStyle name="Input 2 4 2 3 5" xfId="32409"/>
    <cellStyle name="Input 2 4 2 3 5 10" xfId="32410"/>
    <cellStyle name="Input 2 4 2 3 5 2" xfId="32411"/>
    <cellStyle name="Input 2 4 2 3 5 2 2" xfId="32412"/>
    <cellStyle name="Input 2 4 2 3 5 2 3" xfId="32413"/>
    <cellStyle name="Input 2 4 2 3 5 2 4" xfId="32414"/>
    <cellStyle name="Input 2 4 2 3 5 2 5" xfId="32415"/>
    <cellStyle name="Input 2 4 2 3 5 2 6" xfId="32416"/>
    <cellStyle name="Input 2 4 2 3 5 2 7" xfId="32417"/>
    <cellStyle name="Input 2 4 2 3 5 2 8" xfId="32418"/>
    <cellStyle name="Input 2 4 2 3 5 2 9" xfId="32419"/>
    <cellStyle name="Input 2 4 2 3 5 3" xfId="32420"/>
    <cellStyle name="Input 2 4 2 3 5 4" xfId="32421"/>
    <cellStyle name="Input 2 4 2 3 5 5" xfId="32422"/>
    <cellStyle name="Input 2 4 2 3 5 6" xfId="32423"/>
    <cellStyle name="Input 2 4 2 3 5 7" xfId="32424"/>
    <cellStyle name="Input 2 4 2 3 5 8" xfId="32425"/>
    <cellStyle name="Input 2 4 2 3 5 9" xfId="32426"/>
    <cellStyle name="Input 2 4 2 3 6" xfId="32427"/>
    <cellStyle name="Input 2 4 2 3 6 2" xfId="32428"/>
    <cellStyle name="Input 2 4 2 3 6 3" xfId="32429"/>
    <cellStyle name="Input 2 4 2 3 6 4" xfId="32430"/>
    <cellStyle name="Input 2 4 2 3 6 5" xfId="32431"/>
    <cellStyle name="Input 2 4 2 3 6 6" xfId="32432"/>
    <cellStyle name="Input 2 4 2 3 6 7" xfId="32433"/>
    <cellStyle name="Input 2 4 2 3 6 8" xfId="32434"/>
    <cellStyle name="Input 2 4 2 3 7" xfId="32435"/>
    <cellStyle name="Input 2 4 2 3 7 2" xfId="32436"/>
    <cellStyle name="Input 2 4 2 3 7 3" xfId="32437"/>
    <cellStyle name="Input 2 4 2 3 7 4" xfId="32438"/>
    <cellStyle name="Input 2 4 2 3 7 5" xfId="32439"/>
    <cellStyle name="Input 2 4 2 3 7 6" xfId="32440"/>
    <cellStyle name="Input 2 4 2 3 7 7" xfId="32441"/>
    <cellStyle name="Input 2 4 2 3 7 8" xfId="32442"/>
    <cellStyle name="Input 2 4 2 3 7 9" xfId="32443"/>
    <cellStyle name="Input 2 4 2 3 8" xfId="32444"/>
    <cellStyle name="Input 2 4 2 3 9" xfId="32445"/>
    <cellStyle name="Input 2 4 2 4" xfId="32446"/>
    <cellStyle name="Input 2 4 2 4 10" xfId="32447"/>
    <cellStyle name="Input 2 4 2 4 11" xfId="32448"/>
    <cellStyle name="Input 2 4 2 4 12" xfId="32449"/>
    <cellStyle name="Input 2 4 2 4 13" xfId="32450"/>
    <cellStyle name="Input 2 4 2 4 2" xfId="32451"/>
    <cellStyle name="Input 2 4 2 4 2 10" xfId="32452"/>
    <cellStyle name="Input 2 4 2 4 2 2" xfId="32453"/>
    <cellStyle name="Input 2 4 2 4 2 2 2" xfId="32454"/>
    <cellStyle name="Input 2 4 2 4 2 2 3" xfId="32455"/>
    <cellStyle name="Input 2 4 2 4 2 2 4" xfId="32456"/>
    <cellStyle name="Input 2 4 2 4 2 2 5" xfId="32457"/>
    <cellStyle name="Input 2 4 2 4 2 2 6" xfId="32458"/>
    <cellStyle name="Input 2 4 2 4 2 2 7" xfId="32459"/>
    <cellStyle name="Input 2 4 2 4 2 2 8" xfId="32460"/>
    <cellStyle name="Input 2 4 2 4 2 2 9" xfId="32461"/>
    <cellStyle name="Input 2 4 2 4 2 3" xfId="32462"/>
    <cellStyle name="Input 2 4 2 4 2 4" xfId="32463"/>
    <cellStyle name="Input 2 4 2 4 2 5" xfId="32464"/>
    <cellStyle name="Input 2 4 2 4 2 6" xfId="32465"/>
    <cellStyle name="Input 2 4 2 4 2 7" xfId="32466"/>
    <cellStyle name="Input 2 4 2 4 2 8" xfId="32467"/>
    <cellStyle name="Input 2 4 2 4 2 9" xfId="32468"/>
    <cellStyle name="Input 2 4 2 4 3" xfId="32469"/>
    <cellStyle name="Input 2 4 2 4 3 2" xfId="32470"/>
    <cellStyle name="Input 2 4 2 4 3 3" xfId="32471"/>
    <cellStyle name="Input 2 4 2 4 3 4" xfId="32472"/>
    <cellStyle name="Input 2 4 2 4 3 5" xfId="32473"/>
    <cellStyle name="Input 2 4 2 4 3 6" xfId="32474"/>
    <cellStyle name="Input 2 4 2 4 3 7" xfId="32475"/>
    <cellStyle name="Input 2 4 2 4 3 8" xfId="32476"/>
    <cellStyle name="Input 2 4 2 4 4" xfId="32477"/>
    <cellStyle name="Input 2 4 2 4 4 2" xfId="32478"/>
    <cellStyle name="Input 2 4 2 4 4 3" xfId="32479"/>
    <cellStyle name="Input 2 4 2 4 4 4" xfId="32480"/>
    <cellStyle name="Input 2 4 2 4 4 5" xfId="32481"/>
    <cellStyle name="Input 2 4 2 4 4 6" xfId="32482"/>
    <cellStyle name="Input 2 4 2 4 4 7" xfId="32483"/>
    <cellStyle name="Input 2 4 2 4 4 8" xfId="32484"/>
    <cellStyle name="Input 2 4 2 4 4 9" xfId="32485"/>
    <cellStyle name="Input 2 4 2 4 5" xfId="32486"/>
    <cellStyle name="Input 2 4 2 4 6" xfId="32487"/>
    <cellStyle name="Input 2 4 2 4 7" xfId="32488"/>
    <cellStyle name="Input 2 4 2 4 8" xfId="32489"/>
    <cellStyle name="Input 2 4 2 4 9" xfId="32490"/>
    <cellStyle name="Input 2 4 2 5" xfId="32491"/>
    <cellStyle name="Input 2 4 2 5 2" xfId="32492"/>
    <cellStyle name="Input 2 4 2 5 3" xfId="32493"/>
    <cellStyle name="Input 2 4 2 5 4" xfId="32494"/>
    <cellStyle name="Input 2 4 2 5 5" xfId="32495"/>
    <cellStyle name="Input 2 4 2 5 6" xfId="32496"/>
    <cellStyle name="Input 2 4 2 5 7" xfId="32497"/>
    <cellStyle name="Input 2 4 2 5 8" xfId="32498"/>
    <cellStyle name="Input 2 4 2 5 9" xfId="32499"/>
    <cellStyle name="Input 2 4 2 6" xfId="32500"/>
    <cellStyle name="Input 2 4 2 6 2" xfId="32501"/>
    <cellStyle name="Input 2 4 2 6 3" xfId="32502"/>
    <cellStyle name="Input 2 4 2 6 4" xfId="32503"/>
    <cellStyle name="Input 2 4 2 6 5" xfId="32504"/>
    <cellStyle name="Input 2 4 2 6 6" xfId="32505"/>
    <cellStyle name="Input 2 4 2 6 7" xfId="32506"/>
    <cellStyle name="Input 2 4 2 6 8" xfId="32507"/>
    <cellStyle name="Input 2 4 2 6 9" xfId="32508"/>
    <cellStyle name="Input 2 4 2 7" xfId="32509"/>
    <cellStyle name="Input 2 4 2 7 2" xfId="32510"/>
    <cellStyle name="Input 2 4 2 7 3" xfId="32511"/>
    <cellStyle name="Input 2 4 2 7 4" xfId="32512"/>
    <cellStyle name="Input 2 4 2 7 5" xfId="32513"/>
    <cellStyle name="Input 2 4 2 7 6" xfId="32514"/>
    <cellStyle name="Input 2 4 2 7 7" xfId="32515"/>
    <cellStyle name="Input 2 4 2 7 8" xfId="32516"/>
    <cellStyle name="Input 2 4 2 8" xfId="32517"/>
    <cellStyle name="Input 2 4 2 8 2" xfId="32518"/>
    <cellStyle name="Input 2 4 2 8 3" xfId="32519"/>
    <cellStyle name="Input 2 4 2 8 4" xfId="32520"/>
    <cellStyle name="Input 2 4 2 8 5" xfId="32521"/>
    <cellStyle name="Input 2 4 2 8 6" xfId="32522"/>
    <cellStyle name="Input 2 4 2 8 7" xfId="32523"/>
    <cellStyle name="Input 2 4 2 8 8" xfId="32524"/>
    <cellStyle name="Input 2 4 2 9" xfId="32525"/>
    <cellStyle name="Input 2 4 2 9 2" xfId="32526"/>
    <cellStyle name="Input 2 4 2 9 3" xfId="32527"/>
    <cellStyle name="Input 2 4 2 9 4" xfId="32528"/>
    <cellStyle name="Input 2 4 2 9 5" xfId="32529"/>
    <cellStyle name="Input 2 4 2 9 6" xfId="32530"/>
    <cellStyle name="Input 2 4 2 9 7" xfId="32531"/>
    <cellStyle name="Input 2 4 2 9 8" xfId="32532"/>
    <cellStyle name="Input 2 4 20" xfId="32533"/>
    <cellStyle name="Input 2 4 21" xfId="32534"/>
    <cellStyle name="Input 2 4 22" xfId="32535"/>
    <cellStyle name="Input 2 4 23" xfId="32536"/>
    <cellStyle name="Input 2 4 24" xfId="32537"/>
    <cellStyle name="Input 2 4 25" xfId="32538"/>
    <cellStyle name="Input 2 4 26" xfId="32539"/>
    <cellStyle name="Input 2 4 3" xfId="32540"/>
    <cellStyle name="Input 2 4 3 10" xfId="32541"/>
    <cellStyle name="Input 2 4 3 11" xfId="32542"/>
    <cellStyle name="Input 2 4 3 12" xfId="32543"/>
    <cellStyle name="Input 2 4 3 13" xfId="32544"/>
    <cellStyle name="Input 2 4 3 14" xfId="32545"/>
    <cellStyle name="Input 2 4 3 15" xfId="32546"/>
    <cellStyle name="Input 2 4 3 16" xfId="32547"/>
    <cellStyle name="Input 2 4 3 17" xfId="32548"/>
    <cellStyle name="Input 2 4 3 18" xfId="32549"/>
    <cellStyle name="Input 2 4 3 19" xfId="32550"/>
    <cellStyle name="Input 2 4 3 2" xfId="32551"/>
    <cellStyle name="Input 2 4 3 2 10" xfId="32552"/>
    <cellStyle name="Input 2 4 3 2 11" xfId="32553"/>
    <cellStyle name="Input 2 4 3 2 12" xfId="32554"/>
    <cellStyle name="Input 2 4 3 2 13" xfId="32555"/>
    <cellStyle name="Input 2 4 3 2 2" xfId="32556"/>
    <cellStyle name="Input 2 4 3 2 2 10" xfId="32557"/>
    <cellStyle name="Input 2 4 3 2 2 2" xfId="32558"/>
    <cellStyle name="Input 2 4 3 2 2 2 2" xfId="32559"/>
    <cellStyle name="Input 2 4 3 2 2 2 3" xfId="32560"/>
    <cellStyle name="Input 2 4 3 2 2 2 4" xfId="32561"/>
    <cellStyle name="Input 2 4 3 2 2 2 5" xfId="32562"/>
    <cellStyle name="Input 2 4 3 2 2 2 6" xfId="32563"/>
    <cellStyle name="Input 2 4 3 2 2 2 7" xfId="32564"/>
    <cellStyle name="Input 2 4 3 2 2 2 8" xfId="32565"/>
    <cellStyle name="Input 2 4 3 2 2 2 9" xfId="32566"/>
    <cellStyle name="Input 2 4 3 2 2 3" xfId="32567"/>
    <cellStyle name="Input 2 4 3 2 2 4" xfId="32568"/>
    <cellStyle name="Input 2 4 3 2 2 5" xfId="32569"/>
    <cellStyle name="Input 2 4 3 2 2 6" xfId="32570"/>
    <cellStyle name="Input 2 4 3 2 2 7" xfId="32571"/>
    <cellStyle name="Input 2 4 3 2 2 8" xfId="32572"/>
    <cellStyle name="Input 2 4 3 2 2 9" xfId="32573"/>
    <cellStyle name="Input 2 4 3 2 3" xfId="32574"/>
    <cellStyle name="Input 2 4 3 2 3 2" xfId="32575"/>
    <cellStyle name="Input 2 4 3 2 3 3" xfId="32576"/>
    <cellStyle name="Input 2 4 3 2 3 4" xfId="32577"/>
    <cellStyle name="Input 2 4 3 2 3 5" xfId="32578"/>
    <cellStyle name="Input 2 4 3 2 3 6" xfId="32579"/>
    <cellStyle name="Input 2 4 3 2 3 7" xfId="32580"/>
    <cellStyle name="Input 2 4 3 2 3 8" xfId="32581"/>
    <cellStyle name="Input 2 4 3 2 4" xfId="32582"/>
    <cellStyle name="Input 2 4 3 2 4 2" xfId="32583"/>
    <cellStyle name="Input 2 4 3 2 4 3" xfId="32584"/>
    <cellStyle name="Input 2 4 3 2 4 4" xfId="32585"/>
    <cellStyle name="Input 2 4 3 2 4 5" xfId="32586"/>
    <cellStyle name="Input 2 4 3 2 4 6" xfId="32587"/>
    <cellStyle name="Input 2 4 3 2 4 7" xfId="32588"/>
    <cellStyle name="Input 2 4 3 2 4 8" xfId="32589"/>
    <cellStyle name="Input 2 4 3 2 4 9" xfId="32590"/>
    <cellStyle name="Input 2 4 3 2 5" xfId="32591"/>
    <cellStyle name="Input 2 4 3 2 6" xfId="32592"/>
    <cellStyle name="Input 2 4 3 2 7" xfId="32593"/>
    <cellStyle name="Input 2 4 3 2 8" xfId="32594"/>
    <cellStyle name="Input 2 4 3 2 9" xfId="32595"/>
    <cellStyle name="Input 2 4 3 20" xfId="32596"/>
    <cellStyle name="Input 2 4 3 21" xfId="32597"/>
    <cellStyle name="Input 2 4 3 22" xfId="32598"/>
    <cellStyle name="Input 2 4 3 23" xfId="32599"/>
    <cellStyle name="Input 2 4 3 24" xfId="32600"/>
    <cellStyle name="Input 2 4 3 3" xfId="32601"/>
    <cellStyle name="Input 2 4 3 3 10" xfId="32602"/>
    <cellStyle name="Input 2 4 3 3 11" xfId="32603"/>
    <cellStyle name="Input 2 4 3 3 12" xfId="32604"/>
    <cellStyle name="Input 2 4 3 3 13" xfId="32605"/>
    <cellStyle name="Input 2 4 3 3 2" xfId="32606"/>
    <cellStyle name="Input 2 4 3 3 2 10" xfId="32607"/>
    <cellStyle name="Input 2 4 3 3 2 2" xfId="32608"/>
    <cellStyle name="Input 2 4 3 3 2 2 2" xfId="32609"/>
    <cellStyle name="Input 2 4 3 3 2 2 3" xfId="32610"/>
    <cellStyle name="Input 2 4 3 3 2 2 4" xfId="32611"/>
    <cellStyle name="Input 2 4 3 3 2 2 5" xfId="32612"/>
    <cellStyle name="Input 2 4 3 3 2 2 6" xfId="32613"/>
    <cellStyle name="Input 2 4 3 3 2 2 7" xfId="32614"/>
    <cellStyle name="Input 2 4 3 3 2 2 8" xfId="32615"/>
    <cellStyle name="Input 2 4 3 3 2 2 9" xfId="32616"/>
    <cellStyle name="Input 2 4 3 3 2 3" xfId="32617"/>
    <cellStyle name="Input 2 4 3 3 2 4" xfId="32618"/>
    <cellStyle name="Input 2 4 3 3 2 5" xfId="32619"/>
    <cellStyle name="Input 2 4 3 3 2 6" xfId="32620"/>
    <cellStyle name="Input 2 4 3 3 2 7" xfId="32621"/>
    <cellStyle name="Input 2 4 3 3 2 8" xfId="32622"/>
    <cellStyle name="Input 2 4 3 3 2 9" xfId="32623"/>
    <cellStyle name="Input 2 4 3 3 3" xfId="32624"/>
    <cellStyle name="Input 2 4 3 3 3 2" xfId="32625"/>
    <cellStyle name="Input 2 4 3 3 3 3" xfId="32626"/>
    <cellStyle name="Input 2 4 3 3 3 4" xfId="32627"/>
    <cellStyle name="Input 2 4 3 3 3 5" xfId="32628"/>
    <cellStyle name="Input 2 4 3 3 3 6" xfId="32629"/>
    <cellStyle name="Input 2 4 3 3 3 7" xfId="32630"/>
    <cellStyle name="Input 2 4 3 3 3 8" xfId="32631"/>
    <cellStyle name="Input 2 4 3 3 4" xfId="32632"/>
    <cellStyle name="Input 2 4 3 3 4 2" xfId="32633"/>
    <cellStyle name="Input 2 4 3 3 4 3" xfId="32634"/>
    <cellStyle name="Input 2 4 3 3 4 4" xfId="32635"/>
    <cellStyle name="Input 2 4 3 3 4 5" xfId="32636"/>
    <cellStyle name="Input 2 4 3 3 4 6" xfId="32637"/>
    <cellStyle name="Input 2 4 3 3 4 7" xfId="32638"/>
    <cellStyle name="Input 2 4 3 3 4 8" xfId="32639"/>
    <cellStyle name="Input 2 4 3 3 4 9" xfId="32640"/>
    <cellStyle name="Input 2 4 3 3 5" xfId="32641"/>
    <cellStyle name="Input 2 4 3 3 6" xfId="32642"/>
    <cellStyle name="Input 2 4 3 3 7" xfId="32643"/>
    <cellStyle name="Input 2 4 3 3 8" xfId="32644"/>
    <cellStyle name="Input 2 4 3 3 9" xfId="32645"/>
    <cellStyle name="Input 2 4 3 4" xfId="32646"/>
    <cellStyle name="Input 2 4 3 4 10" xfId="32647"/>
    <cellStyle name="Input 2 4 3 4 11" xfId="32648"/>
    <cellStyle name="Input 2 4 3 4 12" xfId="32649"/>
    <cellStyle name="Input 2 4 3 4 13" xfId="32650"/>
    <cellStyle name="Input 2 4 3 4 2" xfId="32651"/>
    <cellStyle name="Input 2 4 3 4 2 10" xfId="32652"/>
    <cellStyle name="Input 2 4 3 4 2 2" xfId="32653"/>
    <cellStyle name="Input 2 4 3 4 2 2 2" xfId="32654"/>
    <cellStyle name="Input 2 4 3 4 2 2 3" xfId="32655"/>
    <cellStyle name="Input 2 4 3 4 2 2 4" xfId="32656"/>
    <cellStyle name="Input 2 4 3 4 2 2 5" xfId="32657"/>
    <cellStyle name="Input 2 4 3 4 2 2 6" xfId="32658"/>
    <cellStyle name="Input 2 4 3 4 2 2 7" xfId="32659"/>
    <cellStyle name="Input 2 4 3 4 2 2 8" xfId="32660"/>
    <cellStyle name="Input 2 4 3 4 2 2 9" xfId="32661"/>
    <cellStyle name="Input 2 4 3 4 2 3" xfId="32662"/>
    <cellStyle name="Input 2 4 3 4 2 4" xfId="32663"/>
    <cellStyle name="Input 2 4 3 4 2 5" xfId="32664"/>
    <cellStyle name="Input 2 4 3 4 2 6" xfId="32665"/>
    <cellStyle name="Input 2 4 3 4 2 7" xfId="32666"/>
    <cellStyle name="Input 2 4 3 4 2 8" xfId="32667"/>
    <cellStyle name="Input 2 4 3 4 2 9" xfId="32668"/>
    <cellStyle name="Input 2 4 3 4 3" xfId="32669"/>
    <cellStyle name="Input 2 4 3 4 3 2" xfId="32670"/>
    <cellStyle name="Input 2 4 3 4 3 3" xfId="32671"/>
    <cellStyle name="Input 2 4 3 4 3 4" xfId="32672"/>
    <cellStyle name="Input 2 4 3 4 3 5" xfId="32673"/>
    <cellStyle name="Input 2 4 3 4 3 6" xfId="32674"/>
    <cellStyle name="Input 2 4 3 4 3 7" xfId="32675"/>
    <cellStyle name="Input 2 4 3 4 3 8" xfId="32676"/>
    <cellStyle name="Input 2 4 3 4 4" xfId="32677"/>
    <cellStyle name="Input 2 4 3 4 4 2" xfId="32678"/>
    <cellStyle name="Input 2 4 3 4 4 3" xfId="32679"/>
    <cellStyle name="Input 2 4 3 4 4 4" xfId="32680"/>
    <cellStyle name="Input 2 4 3 4 4 5" xfId="32681"/>
    <cellStyle name="Input 2 4 3 4 4 6" xfId="32682"/>
    <cellStyle name="Input 2 4 3 4 4 7" xfId="32683"/>
    <cellStyle name="Input 2 4 3 4 4 8" xfId="32684"/>
    <cellStyle name="Input 2 4 3 4 4 9" xfId="32685"/>
    <cellStyle name="Input 2 4 3 4 5" xfId="32686"/>
    <cellStyle name="Input 2 4 3 4 6" xfId="32687"/>
    <cellStyle name="Input 2 4 3 4 7" xfId="32688"/>
    <cellStyle name="Input 2 4 3 4 8" xfId="32689"/>
    <cellStyle name="Input 2 4 3 4 9" xfId="32690"/>
    <cellStyle name="Input 2 4 3 5" xfId="32691"/>
    <cellStyle name="Input 2 4 3 5 10" xfId="32692"/>
    <cellStyle name="Input 2 4 3 5 11" xfId="32693"/>
    <cellStyle name="Input 2 4 3 5 12" xfId="32694"/>
    <cellStyle name="Input 2 4 3 5 13" xfId="32695"/>
    <cellStyle name="Input 2 4 3 5 2" xfId="32696"/>
    <cellStyle name="Input 2 4 3 5 2 10" xfId="32697"/>
    <cellStyle name="Input 2 4 3 5 2 2" xfId="32698"/>
    <cellStyle name="Input 2 4 3 5 2 2 2" xfId="32699"/>
    <cellStyle name="Input 2 4 3 5 2 2 3" xfId="32700"/>
    <cellStyle name="Input 2 4 3 5 2 2 4" xfId="32701"/>
    <cellStyle name="Input 2 4 3 5 2 2 5" xfId="32702"/>
    <cellStyle name="Input 2 4 3 5 2 2 6" xfId="32703"/>
    <cellStyle name="Input 2 4 3 5 2 2 7" xfId="32704"/>
    <cellStyle name="Input 2 4 3 5 2 2 8" xfId="32705"/>
    <cellStyle name="Input 2 4 3 5 2 2 9" xfId="32706"/>
    <cellStyle name="Input 2 4 3 5 2 3" xfId="32707"/>
    <cellStyle name="Input 2 4 3 5 2 4" xfId="32708"/>
    <cellStyle name="Input 2 4 3 5 2 5" xfId="32709"/>
    <cellStyle name="Input 2 4 3 5 2 6" xfId="32710"/>
    <cellStyle name="Input 2 4 3 5 2 7" xfId="32711"/>
    <cellStyle name="Input 2 4 3 5 2 8" xfId="32712"/>
    <cellStyle name="Input 2 4 3 5 2 9" xfId="32713"/>
    <cellStyle name="Input 2 4 3 5 3" xfId="32714"/>
    <cellStyle name="Input 2 4 3 5 3 2" xfId="32715"/>
    <cellStyle name="Input 2 4 3 5 3 3" xfId="32716"/>
    <cellStyle name="Input 2 4 3 5 3 4" xfId="32717"/>
    <cellStyle name="Input 2 4 3 5 3 5" xfId="32718"/>
    <cellStyle name="Input 2 4 3 5 3 6" xfId="32719"/>
    <cellStyle name="Input 2 4 3 5 3 7" xfId="32720"/>
    <cellStyle name="Input 2 4 3 5 3 8" xfId="32721"/>
    <cellStyle name="Input 2 4 3 5 4" xfId="32722"/>
    <cellStyle name="Input 2 4 3 5 4 2" xfId="32723"/>
    <cellStyle name="Input 2 4 3 5 4 3" xfId="32724"/>
    <cellStyle name="Input 2 4 3 5 4 4" xfId="32725"/>
    <cellStyle name="Input 2 4 3 5 4 5" xfId="32726"/>
    <cellStyle name="Input 2 4 3 5 4 6" xfId="32727"/>
    <cellStyle name="Input 2 4 3 5 4 7" xfId="32728"/>
    <cellStyle name="Input 2 4 3 5 4 8" xfId="32729"/>
    <cellStyle name="Input 2 4 3 5 4 9" xfId="32730"/>
    <cellStyle name="Input 2 4 3 5 5" xfId="32731"/>
    <cellStyle name="Input 2 4 3 5 6" xfId="32732"/>
    <cellStyle name="Input 2 4 3 5 7" xfId="32733"/>
    <cellStyle name="Input 2 4 3 5 8" xfId="32734"/>
    <cellStyle name="Input 2 4 3 5 9" xfId="32735"/>
    <cellStyle name="Input 2 4 3 6" xfId="32736"/>
    <cellStyle name="Input 2 4 3 6 10" xfId="32737"/>
    <cellStyle name="Input 2 4 3 6 2" xfId="32738"/>
    <cellStyle name="Input 2 4 3 6 2 2" xfId="32739"/>
    <cellStyle name="Input 2 4 3 6 2 3" xfId="32740"/>
    <cellStyle name="Input 2 4 3 6 2 4" xfId="32741"/>
    <cellStyle name="Input 2 4 3 6 2 5" xfId="32742"/>
    <cellStyle name="Input 2 4 3 6 2 6" xfId="32743"/>
    <cellStyle name="Input 2 4 3 6 2 7" xfId="32744"/>
    <cellStyle name="Input 2 4 3 6 2 8" xfId="32745"/>
    <cellStyle name="Input 2 4 3 6 2 9" xfId="32746"/>
    <cellStyle name="Input 2 4 3 6 3" xfId="32747"/>
    <cellStyle name="Input 2 4 3 6 4" xfId="32748"/>
    <cellStyle name="Input 2 4 3 6 5" xfId="32749"/>
    <cellStyle name="Input 2 4 3 6 6" xfId="32750"/>
    <cellStyle name="Input 2 4 3 6 7" xfId="32751"/>
    <cellStyle name="Input 2 4 3 6 8" xfId="32752"/>
    <cellStyle name="Input 2 4 3 6 9" xfId="32753"/>
    <cellStyle name="Input 2 4 3 7" xfId="32754"/>
    <cellStyle name="Input 2 4 3 7 2" xfId="32755"/>
    <cellStyle name="Input 2 4 3 7 3" xfId="32756"/>
    <cellStyle name="Input 2 4 3 7 4" xfId="32757"/>
    <cellStyle name="Input 2 4 3 7 5" xfId="32758"/>
    <cellStyle name="Input 2 4 3 7 6" xfId="32759"/>
    <cellStyle name="Input 2 4 3 7 7" xfId="32760"/>
    <cellStyle name="Input 2 4 3 7 8" xfId="32761"/>
    <cellStyle name="Input 2 4 3 8" xfId="32762"/>
    <cellStyle name="Input 2 4 3 8 2" xfId="32763"/>
    <cellStyle name="Input 2 4 3 8 3" xfId="32764"/>
    <cellStyle name="Input 2 4 3 8 4" xfId="32765"/>
    <cellStyle name="Input 2 4 3 8 5" xfId="32766"/>
    <cellStyle name="Input 2 4 3 8 6" xfId="32767"/>
    <cellStyle name="Input 2 4 3 8 7" xfId="32768"/>
    <cellStyle name="Input 2 4 3 8 8" xfId="32769"/>
    <cellStyle name="Input 2 4 3 8 9" xfId="32770"/>
    <cellStyle name="Input 2 4 3 9" xfId="32771"/>
    <cellStyle name="Input 2 4 4" xfId="32772"/>
    <cellStyle name="Input 2 4 4 10" xfId="32773"/>
    <cellStyle name="Input 2 4 4 11" xfId="32774"/>
    <cellStyle name="Input 2 4 4 12" xfId="32775"/>
    <cellStyle name="Input 2 4 4 13" xfId="32776"/>
    <cellStyle name="Input 2 4 4 14" xfId="32777"/>
    <cellStyle name="Input 2 4 4 15" xfId="32778"/>
    <cellStyle name="Input 2 4 4 16" xfId="32779"/>
    <cellStyle name="Input 2 4 4 17" xfId="32780"/>
    <cellStyle name="Input 2 4 4 18" xfId="32781"/>
    <cellStyle name="Input 2 4 4 2" xfId="32782"/>
    <cellStyle name="Input 2 4 4 2 10" xfId="32783"/>
    <cellStyle name="Input 2 4 4 2 11" xfId="32784"/>
    <cellStyle name="Input 2 4 4 2 12" xfId="32785"/>
    <cellStyle name="Input 2 4 4 2 13" xfId="32786"/>
    <cellStyle name="Input 2 4 4 2 2" xfId="32787"/>
    <cellStyle name="Input 2 4 4 2 2 10" xfId="32788"/>
    <cellStyle name="Input 2 4 4 2 2 2" xfId="32789"/>
    <cellStyle name="Input 2 4 4 2 2 2 2" xfId="32790"/>
    <cellStyle name="Input 2 4 4 2 2 2 3" xfId="32791"/>
    <cellStyle name="Input 2 4 4 2 2 2 4" xfId="32792"/>
    <cellStyle name="Input 2 4 4 2 2 2 5" xfId="32793"/>
    <cellStyle name="Input 2 4 4 2 2 2 6" xfId="32794"/>
    <cellStyle name="Input 2 4 4 2 2 2 7" xfId="32795"/>
    <cellStyle name="Input 2 4 4 2 2 2 8" xfId="32796"/>
    <cellStyle name="Input 2 4 4 2 2 2 9" xfId="32797"/>
    <cellStyle name="Input 2 4 4 2 2 3" xfId="32798"/>
    <cellStyle name="Input 2 4 4 2 2 4" xfId="32799"/>
    <cellStyle name="Input 2 4 4 2 2 5" xfId="32800"/>
    <cellStyle name="Input 2 4 4 2 2 6" xfId="32801"/>
    <cellStyle name="Input 2 4 4 2 2 7" xfId="32802"/>
    <cellStyle name="Input 2 4 4 2 2 8" xfId="32803"/>
    <cellStyle name="Input 2 4 4 2 2 9" xfId="32804"/>
    <cellStyle name="Input 2 4 4 2 3" xfId="32805"/>
    <cellStyle name="Input 2 4 4 2 3 2" xfId="32806"/>
    <cellStyle name="Input 2 4 4 2 3 3" xfId="32807"/>
    <cellStyle name="Input 2 4 4 2 3 4" xfId="32808"/>
    <cellStyle name="Input 2 4 4 2 3 5" xfId="32809"/>
    <cellStyle name="Input 2 4 4 2 3 6" xfId="32810"/>
    <cellStyle name="Input 2 4 4 2 3 7" xfId="32811"/>
    <cellStyle name="Input 2 4 4 2 3 8" xfId="32812"/>
    <cellStyle name="Input 2 4 4 2 4" xfId="32813"/>
    <cellStyle name="Input 2 4 4 2 4 2" xfId="32814"/>
    <cellStyle name="Input 2 4 4 2 4 3" xfId="32815"/>
    <cellStyle name="Input 2 4 4 2 4 4" xfId="32816"/>
    <cellStyle name="Input 2 4 4 2 4 5" xfId="32817"/>
    <cellStyle name="Input 2 4 4 2 4 6" xfId="32818"/>
    <cellStyle name="Input 2 4 4 2 4 7" xfId="32819"/>
    <cellStyle name="Input 2 4 4 2 4 8" xfId="32820"/>
    <cellStyle name="Input 2 4 4 2 4 9" xfId="32821"/>
    <cellStyle name="Input 2 4 4 2 5" xfId="32822"/>
    <cellStyle name="Input 2 4 4 2 6" xfId="32823"/>
    <cellStyle name="Input 2 4 4 2 7" xfId="32824"/>
    <cellStyle name="Input 2 4 4 2 8" xfId="32825"/>
    <cellStyle name="Input 2 4 4 2 9" xfId="32826"/>
    <cellStyle name="Input 2 4 4 3" xfId="32827"/>
    <cellStyle name="Input 2 4 4 3 10" xfId="32828"/>
    <cellStyle name="Input 2 4 4 3 11" xfId="32829"/>
    <cellStyle name="Input 2 4 4 3 12" xfId="32830"/>
    <cellStyle name="Input 2 4 4 3 13" xfId="32831"/>
    <cellStyle name="Input 2 4 4 3 2" xfId="32832"/>
    <cellStyle name="Input 2 4 4 3 2 10" xfId="32833"/>
    <cellStyle name="Input 2 4 4 3 2 2" xfId="32834"/>
    <cellStyle name="Input 2 4 4 3 2 2 2" xfId="32835"/>
    <cellStyle name="Input 2 4 4 3 2 2 3" xfId="32836"/>
    <cellStyle name="Input 2 4 4 3 2 2 4" xfId="32837"/>
    <cellStyle name="Input 2 4 4 3 2 2 5" xfId="32838"/>
    <cellStyle name="Input 2 4 4 3 2 2 6" xfId="32839"/>
    <cellStyle name="Input 2 4 4 3 2 2 7" xfId="32840"/>
    <cellStyle name="Input 2 4 4 3 2 2 8" xfId="32841"/>
    <cellStyle name="Input 2 4 4 3 2 2 9" xfId="32842"/>
    <cellStyle name="Input 2 4 4 3 2 3" xfId="32843"/>
    <cellStyle name="Input 2 4 4 3 2 4" xfId="32844"/>
    <cellStyle name="Input 2 4 4 3 2 5" xfId="32845"/>
    <cellStyle name="Input 2 4 4 3 2 6" xfId="32846"/>
    <cellStyle name="Input 2 4 4 3 2 7" xfId="32847"/>
    <cellStyle name="Input 2 4 4 3 2 8" xfId="32848"/>
    <cellStyle name="Input 2 4 4 3 2 9" xfId="32849"/>
    <cellStyle name="Input 2 4 4 3 3" xfId="32850"/>
    <cellStyle name="Input 2 4 4 3 3 2" xfId="32851"/>
    <cellStyle name="Input 2 4 4 3 3 3" xfId="32852"/>
    <cellStyle name="Input 2 4 4 3 3 4" xfId="32853"/>
    <cellStyle name="Input 2 4 4 3 3 5" xfId="32854"/>
    <cellStyle name="Input 2 4 4 3 3 6" xfId="32855"/>
    <cellStyle name="Input 2 4 4 3 3 7" xfId="32856"/>
    <cellStyle name="Input 2 4 4 3 3 8" xfId="32857"/>
    <cellStyle name="Input 2 4 4 3 4" xfId="32858"/>
    <cellStyle name="Input 2 4 4 3 4 2" xfId="32859"/>
    <cellStyle name="Input 2 4 4 3 4 3" xfId="32860"/>
    <cellStyle name="Input 2 4 4 3 4 4" xfId="32861"/>
    <cellStyle name="Input 2 4 4 3 4 5" xfId="32862"/>
    <cellStyle name="Input 2 4 4 3 4 6" xfId="32863"/>
    <cellStyle name="Input 2 4 4 3 4 7" xfId="32864"/>
    <cellStyle name="Input 2 4 4 3 4 8" xfId="32865"/>
    <cellStyle name="Input 2 4 4 3 4 9" xfId="32866"/>
    <cellStyle name="Input 2 4 4 3 5" xfId="32867"/>
    <cellStyle name="Input 2 4 4 3 6" xfId="32868"/>
    <cellStyle name="Input 2 4 4 3 7" xfId="32869"/>
    <cellStyle name="Input 2 4 4 3 8" xfId="32870"/>
    <cellStyle name="Input 2 4 4 3 9" xfId="32871"/>
    <cellStyle name="Input 2 4 4 4" xfId="32872"/>
    <cellStyle name="Input 2 4 4 4 10" xfId="32873"/>
    <cellStyle name="Input 2 4 4 4 11" xfId="32874"/>
    <cellStyle name="Input 2 4 4 4 12" xfId="32875"/>
    <cellStyle name="Input 2 4 4 4 13" xfId="32876"/>
    <cellStyle name="Input 2 4 4 4 2" xfId="32877"/>
    <cellStyle name="Input 2 4 4 4 2 10" xfId="32878"/>
    <cellStyle name="Input 2 4 4 4 2 2" xfId="32879"/>
    <cellStyle name="Input 2 4 4 4 2 2 2" xfId="32880"/>
    <cellStyle name="Input 2 4 4 4 2 2 3" xfId="32881"/>
    <cellStyle name="Input 2 4 4 4 2 2 4" xfId="32882"/>
    <cellStyle name="Input 2 4 4 4 2 2 5" xfId="32883"/>
    <cellStyle name="Input 2 4 4 4 2 2 6" xfId="32884"/>
    <cellStyle name="Input 2 4 4 4 2 2 7" xfId="32885"/>
    <cellStyle name="Input 2 4 4 4 2 2 8" xfId="32886"/>
    <cellStyle name="Input 2 4 4 4 2 2 9" xfId="32887"/>
    <cellStyle name="Input 2 4 4 4 2 3" xfId="32888"/>
    <cellStyle name="Input 2 4 4 4 2 4" xfId="32889"/>
    <cellStyle name="Input 2 4 4 4 2 5" xfId="32890"/>
    <cellStyle name="Input 2 4 4 4 2 6" xfId="32891"/>
    <cellStyle name="Input 2 4 4 4 2 7" xfId="32892"/>
    <cellStyle name="Input 2 4 4 4 2 8" xfId="32893"/>
    <cellStyle name="Input 2 4 4 4 2 9" xfId="32894"/>
    <cellStyle name="Input 2 4 4 4 3" xfId="32895"/>
    <cellStyle name="Input 2 4 4 4 3 2" xfId="32896"/>
    <cellStyle name="Input 2 4 4 4 3 3" xfId="32897"/>
    <cellStyle name="Input 2 4 4 4 3 4" xfId="32898"/>
    <cellStyle name="Input 2 4 4 4 3 5" xfId="32899"/>
    <cellStyle name="Input 2 4 4 4 3 6" xfId="32900"/>
    <cellStyle name="Input 2 4 4 4 3 7" xfId="32901"/>
    <cellStyle name="Input 2 4 4 4 3 8" xfId="32902"/>
    <cellStyle name="Input 2 4 4 4 4" xfId="32903"/>
    <cellStyle name="Input 2 4 4 4 4 2" xfId="32904"/>
    <cellStyle name="Input 2 4 4 4 4 3" xfId="32905"/>
    <cellStyle name="Input 2 4 4 4 4 4" xfId="32906"/>
    <cellStyle name="Input 2 4 4 4 4 5" xfId="32907"/>
    <cellStyle name="Input 2 4 4 4 4 6" xfId="32908"/>
    <cellStyle name="Input 2 4 4 4 4 7" xfId="32909"/>
    <cellStyle name="Input 2 4 4 4 4 8" xfId="32910"/>
    <cellStyle name="Input 2 4 4 4 4 9" xfId="32911"/>
    <cellStyle name="Input 2 4 4 4 5" xfId="32912"/>
    <cellStyle name="Input 2 4 4 4 6" xfId="32913"/>
    <cellStyle name="Input 2 4 4 4 7" xfId="32914"/>
    <cellStyle name="Input 2 4 4 4 8" xfId="32915"/>
    <cellStyle name="Input 2 4 4 4 9" xfId="32916"/>
    <cellStyle name="Input 2 4 4 5" xfId="32917"/>
    <cellStyle name="Input 2 4 4 5 10" xfId="32918"/>
    <cellStyle name="Input 2 4 4 5 11" xfId="32919"/>
    <cellStyle name="Input 2 4 4 5 12" xfId="32920"/>
    <cellStyle name="Input 2 4 4 5 13" xfId="32921"/>
    <cellStyle name="Input 2 4 4 5 2" xfId="32922"/>
    <cellStyle name="Input 2 4 4 5 2 10" xfId="32923"/>
    <cellStyle name="Input 2 4 4 5 2 2" xfId="32924"/>
    <cellStyle name="Input 2 4 4 5 2 2 2" xfId="32925"/>
    <cellStyle name="Input 2 4 4 5 2 2 3" xfId="32926"/>
    <cellStyle name="Input 2 4 4 5 2 2 4" xfId="32927"/>
    <cellStyle name="Input 2 4 4 5 2 2 5" xfId="32928"/>
    <cellStyle name="Input 2 4 4 5 2 2 6" xfId="32929"/>
    <cellStyle name="Input 2 4 4 5 2 2 7" xfId="32930"/>
    <cellStyle name="Input 2 4 4 5 2 2 8" xfId="32931"/>
    <cellStyle name="Input 2 4 4 5 2 2 9" xfId="32932"/>
    <cellStyle name="Input 2 4 4 5 2 3" xfId="32933"/>
    <cellStyle name="Input 2 4 4 5 2 4" xfId="32934"/>
    <cellStyle name="Input 2 4 4 5 2 5" xfId="32935"/>
    <cellStyle name="Input 2 4 4 5 2 6" xfId="32936"/>
    <cellStyle name="Input 2 4 4 5 2 7" xfId="32937"/>
    <cellStyle name="Input 2 4 4 5 2 8" xfId="32938"/>
    <cellStyle name="Input 2 4 4 5 2 9" xfId="32939"/>
    <cellStyle name="Input 2 4 4 5 3" xfId="32940"/>
    <cellStyle name="Input 2 4 4 5 3 2" xfId="32941"/>
    <cellStyle name="Input 2 4 4 5 3 3" xfId="32942"/>
    <cellStyle name="Input 2 4 4 5 3 4" xfId="32943"/>
    <cellStyle name="Input 2 4 4 5 3 5" xfId="32944"/>
    <cellStyle name="Input 2 4 4 5 3 6" xfId="32945"/>
    <cellStyle name="Input 2 4 4 5 3 7" xfId="32946"/>
    <cellStyle name="Input 2 4 4 5 3 8" xfId="32947"/>
    <cellStyle name="Input 2 4 4 5 4" xfId="32948"/>
    <cellStyle name="Input 2 4 4 5 4 2" xfId="32949"/>
    <cellStyle name="Input 2 4 4 5 4 3" xfId="32950"/>
    <cellStyle name="Input 2 4 4 5 4 4" xfId="32951"/>
    <cellStyle name="Input 2 4 4 5 4 5" xfId="32952"/>
    <cellStyle name="Input 2 4 4 5 4 6" xfId="32953"/>
    <cellStyle name="Input 2 4 4 5 4 7" xfId="32954"/>
    <cellStyle name="Input 2 4 4 5 4 8" xfId="32955"/>
    <cellStyle name="Input 2 4 4 5 4 9" xfId="32956"/>
    <cellStyle name="Input 2 4 4 5 5" xfId="32957"/>
    <cellStyle name="Input 2 4 4 5 6" xfId="32958"/>
    <cellStyle name="Input 2 4 4 5 7" xfId="32959"/>
    <cellStyle name="Input 2 4 4 5 8" xfId="32960"/>
    <cellStyle name="Input 2 4 4 5 9" xfId="32961"/>
    <cellStyle name="Input 2 4 4 6" xfId="32962"/>
    <cellStyle name="Input 2 4 4 6 10" xfId="32963"/>
    <cellStyle name="Input 2 4 4 6 2" xfId="32964"/>
    <cellStyle name="Input 2 4 4 6 2 2" xfId="32965"/>
    <cellStyle name="Input 2 4 4 6 2 3" xfId="32966"/>
    <cellStyle name="Input 2 4 4 6 2 4" xfId="32967"/>
    <cellStyle name="Input 2 4 4 6 2 5" xfId="32968"/>
    <cellStyle name="Input 2 4 4 6 2 6" xfId="32969"/>
    <cellStyle name="Input 2 4 4 6 2 7" xfId="32970"/>
    <cellStyle name="Input 2 4 4 6 2 8" xfId="32971"/>
    <cellStyle name="Input 2 4 4 6 2 9" xfId="32972"/>
    <cellStyle name="Input 2 4 4 6 3" xfId="32973"/>
    <cellStyle name="Input 2 4 4 6 4" xfId="32974"/>
    <cellStyle name="Input 2 4 4 6 5" xfId="32975"/>
    <cellStyle name="Input 2 4 4 6 6" xfId="32976"/>
    <cellStyle name="Input 2 4 4 6 7" xfId="32977"/>
    <cellStyle name="Input 2 4 4 6 8" xfId="32978"/>
    <cellStyle name="Input 2 4 4 6 9" xfId="32979"/>
    <cellStyle name="Input 2 4 4 7" xfId="32980"/>
    <cellStyle name="Input 2 4 4 7 2" xfId="32981"/>
    <cellStyle name="Input 2 4 4 7 3" xfId="32982"/>
    <cellStyle name="Input 2 4 4 7 4" xfId="32983"/>
    <cellStyle name="Input 2 4 4 7 5" xfId="32984"/>
    <cellStyle name="Input 2 4 4 7 6" xfId="32985"/>
    <cellStyle name="Input 2 4 4 7 7" xfId="32986"/>
    <cellStyle name="Input 2 4 4 7 8" xfId="32987"/>
    <cellStyle name="Input 2 4 4 8" xfId="32988"/>
    <cellStyle name="Input 2 4 4 8 2" xfId="32989"/>
    <cellStyle name="Input 2 4 4 8 3" xfId="32990"/>
    <cellStyle name="Input 2 4 4 8 4" xfId="32991"/>
    <cellStyle name="Input 2 4 4 8 5" xfId="32992"/>
    <cellStyle name="Input 2 4 4 8 6" xfId="32993"/>
    <cellStyle name="Input 2 4 4 8 7" xfId="32994"/>
    <cellStyle name="Input 2 4 4 8 8" xfId="32995"/>
    <cellStyle name="Input 2 4 4 8 9" xfId="32996"/>
    <cellStyle name="Input 2 4 4 9" xfId="32997"/>
    <cellStyle name="Input 2 4 5" xfId="32998"/>
    <cellStyle name="Input 2 4 5 10" xfId="32999"/>
    <cellStyle name="Input 2 4 5 11" xfId="33000"/>
    <cellStyle name="Input 2 4 5 12" xfId="33001"/>
    <cellStyle name="Input 2 4 5 13" xfId="33002"/>
    <cellStyle name="Input 2 4 5 14" xfId="33003"/>
    <cellStyle name="Input 2 4 5 15" xfId="33004"/>
    <cellStyle name="Input 2 4 5 16" xfId="33005"/>
    <cellStyle name="Input 2 4 5 17" xfId="33006"/>
    <cellStyle name="Input 2 4 5 18" xfId="33007"/>
    <cellStyle name="Input 2 4 5 2" xfId="33008"/>
    <cellStyle name="Input 2 4 5 2 10" xfId="33009"/>
    <cellStyle name="Input 2 4 5 2 2" xfId="33010"/>
    <cellStyle name="Input 2 4 5 2 2 2" xfId="33011"/>
    <cellStyle name="Input 2 4 5 2 2 3" xfId="33012"/>
    <cellStyle name="Input 2 4 5 2 2 4" xfId="33013"/>
    <cellStyle name="Input 2 4 5 2 2 5" xfId="33014"/>
    <cellStyle name="Input 2 4 5 2 2 6" xfId="33015"/>
    <cellStyle name="Input 2 4 5 2 2 7" xfId="33016"/>
    <cellStyle name="Input 2 4 5 2 2 8" xfId="33017"/>
    <cellStyle name="Input 2 4 5 2 2 9" xfId="33018"/>
    <cellStyle name="Input 2 4 5 2 3" xfId="33019"/>
    <cellStyle name="Input 2 4 5 2 4" xfId="33020"/>
    <cellStyle name="Input 2 4 5 2 5" xfId="33021"/>
    <cellStyle name="Input 2 4 5 2 6" xfId="33022"/>
    <cellStyle name="Input 2 4 5 2 7" xfId="33023"/>
    <cellStyle name="Input 2 4 5 2 8" xfId="33024"/>
    <cellStyle name="Input 2 4 5 2 9" xfId="33025"/>
    <cellStyle name="Input 2 4 5 3" xfId="33026"/>
    <cellStyle name="Input 2 4 5 3 2" xfId="33027"/>
    <cellStyle name="Input 2 4 5 3 3" xfId="33028"/>
    <cellStyle name="Input 2 4 5 3 4" xfId="33029"/>
    <cellStyle name="Input 2 4 5 3 5" xfId="33030"/>
    <cellStyle name="Input 2 4 5 3 6" xfId="33031"/>
    <cellStyle name="Input 2 4 5 3 7" xfId="33032"/>
    <cellStyle name="Input 2 4 5 3 8" xfId="33033"/>
    <cellStyle name="Input 2 4 5 4" xfId="33034"/>
    <cellStyle name="Input 2 4 5 4 2" xfId="33035"/>
    <cellStyle name="Input 2 4 5 4 3" xfId="33036"/>
    <cellStyle name="Input 2 4 5 4 4" xfId="33037"/>
    <cellStyle name="Input 2 4 5 4 5" xfId="33038"/>
    <cellStyle name="Input 2 4 5 4 6" xfId="33039"/>
    <cellStyle name="Input 2 4 5 4 7" xfId="33040"/>
    <cellStyle name="Input 2 4 5 4 8" xfId="33041"/>
    <cellStyle name="Input 2 4 5 4 9" xfId="33042"/>
    <cellStyle name="Input 2 4 5 5" xfId="33043"/>
    <cellStyle name="Input 2 4 5 6" xfId="33044"/>
    <cellStyle name="Input 2 4 5 7" xfId="33045"/>
    <cellStyle name="Input 2 4 5 8" xfId="33046"/>
    <cellStyle name="Input 2 4 5 9" xfId="33047"/>
    <cellStyle name="Input 2 4 6" xfId="33048"/>
    <cellStyle name="Input 2 4 6 10" xfId="33049"/>
    <cellStyle name="Input 2 4 6 11" xfId="33050"/>
    <cellStyle name="Input 2 4 6 12" xfId="33051"/>
    <cellStyle name="Input 2 4 6 13" xfId="33052"/>
    <cellStyle name="Input 2 4 6 14" xfId="33053"/>
    <cellStyle name="Input 2 4 6 15" xfId="33054"/>
    <cellStyle name="Input 2 4 6 16" xfId="33055"/>
    <cellStyle name="Input 2 4 6 17" xfId="33056"/>
    <cellStyle name="Input 2 4 6 18" xfId="33057"/>
    <cellStyle name="Input 2 4 6 2" xfId="33058"/>
    <cellStyle name="Input 2 4 6 2 10" xfId="33059"/>
    <cellStyle name="Input 2 4 6 2 2" xfId="33060"/>
    <cellStyle name="Input 2 4 6 2 2 2" xfId="33061"/>
    <cellStyle name="Input 2 4 6 2 2 3" xfId="33062"/>
    <cellStyle name="Input 2 4 6 2 2 4" xfId="33063"/>
    <cellStyle name="Input 2 4 6 2 2 5" xfId="33064"/>
    <cellStyle name="Input 2 4 6 2 2 6" xfId="33065"/>
    <cellStyle name="Input 2 4 6 2 2 7" xfId="33066"/>
    <cellStyle name="Input 2 4 6 2 2 8" xfId="33067"/>
    <cellStyle name="Input 2 4 6 2 2 9" xfId="33068"/>
    <cellStyle name="Input 2 4 6 2 3" xfId="33069"/>
    <cellStyle name="Input 2 4 6 2 4" xfId="33070"/>
    <cellStyle name="Input 2 4 6 2 5" xfId="33071"/>
    <cellStyle name="Input 2 4 6 2 6" xfId="33072"/>
    <cellStyle name="Input 2 4 6 2 7" xfId="33073"/>
    <cellStyle name="Input 2 4 6 2 8" xfId="33074"/>
    <cellStyle name="Input 2 4 6 2 9" xfId="33075"/>
    <cellStyle name="Input 2 4 6 3" xfId="33076"/>
    <cellStyle name="Input 2 4 6 3 2" xfId="33077"/>
    <cellStyle name="Input 2 4 6 3 3" xfId="33078"/>
    <cellStyle name="Input 2 4 6 3 4" xfId="33079"/>
    <cellStyle name="Input 2 4 6 3 5" xfId="33080"/>
    <cellStyle name="Input 2 4 6 3 6" xfId="33081"/>
    <cellStyle name="Input 2 4 6 3 7" xfId="33082"/>
    <cellStyle name="Input 2 4 6 3 8" xfId="33083"/>
    <cellStyle name="Input 2 4 6 4" xfId="33084"/>
    <cellStyle name="Input 2 4 6 4 2" xfId="33085"/>
    <cellStyle name="Input 2 4 6 4 3" xfId="33086"/>
    <cellStyle name="Input 2 4 6 4 4" xfId="33087"/>
    <cellStyle name="Input 2 4 6 4 5" xfId="33088"/>
    <cellStyle name="Input 2 4 6 4 6" xfId="33089"/>
    <cellStyle name="Input 2 4 6 4 7" xfId="33090"/>
    <cellStyle name="Input 2 4 6 4 8" xfId="33091"/>
    <cellStyle name="Input 2 4 6 4 9" xfId="33092"/>
    <cellStyle name="Input 2 4 6 5" xfId="33093"/>
    <cellStyle name="Input 2 4 6 6" xfId="33094"/>
    <cellStyle name="Input 2 4 6 7" xfId="33095"/>
    <cellStyle name="Input 2 4 6 8" xfId="33096"/>
    <cellStyle name="Input 2 4 6 9" xfId="33097"/>
    <cellStyle name="Input 2 4 7" xfId="33098"/>
    <cellStyle name="Input 2 4 7 2" xfId="33099"/>
    <cellStyle name="Input 2 4 7 3" xfId="33100"/>
    <cellStyle name="Input 2 4 7 4" xfId="33101"/>
    <cellStyle name="Input 2 4 7 5" xfId="33102"/>
    <cellStyle name="Input 2 4 7 6" xfId="33103"/>
    <cellStyle name="Input 2 4 7 7" xfId="33104"/>
    <cellStyle name="Input 2 4 7 8" xfId="33105"/>
    <cellStyle name="Input 2 4 7 9" xfId="33106"/>
    <cellStyle name="Input 2 4 8" xfId="33107"/>
    <cellStyle name="Input 2 4 8 2" xfId="33108"/>
    <cellStyle name="Input 2 4 8 3" xfId="33109"/>
    <cellStyle name="Input 2 4 8 4" xfId="33110"/>
    <cellStyle name="Input 2 4 8 5" xfId="33111"/>
    <cellStyle name="Input 2 4 8 6" xfId="33112"/>
    <cellStyle name="Input 2 4 8 7" xfId="33113"/>
    <cellStyle name="Input 2 4 8 8" xfId="33114"/>
    <cellStyle name="Input 2 4 8 9" xfId="33115"/>
    <cellStyle name="Input 2 4 9" xfId="33116"/>
    <cellStyle name="Input 2 4 9 2" xfId="33117"/>
    <cellStyle name="Input 2 4 9 3" xfId="33118"/>
    <cellStyle name="Input 2 4 9 4" xfId="33119"/>
    <cellStyle name="Input 2 4 9 5" xfId="33120"/>
    <cellStyle name="Input 2 4 9 6" xfId="33121"/>
    <cellStyle name="Input 2 4 9 7" xfId="33122"/>
    <cellStyle name="Input 2 4 9 8" xfId="33123"/>
    <cellStyle name="Input 2 5" xfId="2312"/>
    <cellStyle name="Input 2 5 10" xfId="33124"/>
    <cellStyle name="Input 2 5 10 2" xfId="33125"/>
    <cellStyle name="Input 2 5 10 3" xfId="33126"/>
    <cellStyle name="Input 2 5 10 4" xfId="33127"/>
    <cellStyle name="Input 2 5 10 5" xfId="33128"/>
    <cellStyle name="Input 2 5 10 6" xfId="33129"/>
    <cellStyle name="Input 2 5 10 7" xfId="33130"/>
    <cellStyle name="Input 2 5 10 8" xfId="33131"/>
    <cellStyle name="Input 2 5 11" xfId="33132"/>
    <cellStyle name="Input 2 5 11 2" xfId="33133"/>
    <cellStyle name="Input 2 5 11 3" xfId="33134"/>
    <cellStyle name="Input 2 5 11 4" xfId="33135"/>
    <cellStyle name="Input 2 5 11 5" xfId="33136"/>
    <cellStyle name="Input 2 5 11 6" xfId="33137"/>
    <cellStyle name="Input 2 5 11 7" xfId="33138"/>
    <cellStyle name="Input 2 5 11 8" xfId="33139"/>
    <cellStyle name="Input 2 5 12" xfId="33140"/>
    <cellStyle name="Input 2 5 13" xfId="33141"/>
    <cellStyle name="Input 2 5 14" xfId="33142"/>
    <cellStyle name="Input 2 5 15" xfId="33143"/>
    <cellStyle name="Input 2 5 16" xfId="33144"/>
    <cellStyle name="Input 2 5 17" xfId="33145"/>
    <cellStyle name="Input 2 5 18" xfId="33146"/>
    <cellStyle name="Input 2 5 19" xfId="33147"/>
    <cellStyle name="Input 2 5 2" xfId="33148"/>
    <cellStyle name="Input 2 5 2 10" xfId="33149"/>
    <cellStyle name="Input 2 5 2 10 2" xfId="33150"/>
    <cellStyle name="Input 2 5 2 10 3" xfId="33151"/>
    <cellStyle name="Input 2 5 2 10 4" xfId="33152"/>
    <cellStyle name="Input 2 5 2 10 5" xfId="33153"/>
    <cellStyle name="Input 2 5 2 10 6" xfId="33154"/>
    <cellStyle name="Input 2 5 2 10 7" xfId="33155"/>
    <cellStyle name="Input 2 5 2 10 8" xfId="33156"/>
    <cellStyle name="Input 2 5 2 11" xfId="33157"/>
    <cellStyle name="Input 2 5 2 12" xfId="33158"/>
    <cellStyle name="Input 2 5 2 13" xfId="33159"/>
    <cellStyle name="Input 2 5 2 14" xfId="33160"/>
    <cellStyle name="Input 2 5 2 15" xfId="33161"/>
    <cellStyle name="Input 2 5 2 16" xfId="33162"/>
    <cellStyle name="Input 2 5 2 17" xfId="33163"/>
    <cellStyle name="Input 2 5 2 18" xfId="33164"/>
    <cellStyle name="Input 2 5 2 19" xfId="33165"/>
    <cellStyle name="Input 2 5 2 2" xfId="33166"/>
    <cellStyle name="Input 2 5 2 2 10" xfId="33167"/>
    <cellStyle name="Input 2 5 2 2 11" xfId="33168"/>
    <cellStyle name="Input 2 5 2 2 12" xfId="33169"/>
    <cellStyle name="Input 2 5 2 2 13" xfId="33170"/>
    <cellStyle name="Input 2 5 2 2 14" xfId="33171"/>
    <cellStyle name="Input 2 5 2 2 15" xfId="33172"/>
    <cellStyle name="Input 2 5 2 2 16" xfId="33173"/>
    <cellStyle name="Input 2 5 2 2 17" xfId="33174"/>
    <cellStyle name="Input 2 5 2 2 18" xfId="33175"/>
    <cellStyle name="Input 2 5 2 2 19" xfId="33176"/>
    <cellStyle name="Input 2 5 2 2 2" xfId="33177"/>
    <cellStyle name="Input 2 5 2 2 2 10" xfId="33178"/>
    <cellStyle name="Input 2 5 2 2 2 11" xfId="33179"/>
    <cellStyle name="Input 2 5 2 2 2 12" xfId="33180"/>
    <cellStyle name="Input 2 5 2 2 2 13" xfId="33181"/>
    <cellStyle name="Input 2 5 2 2 2 14" xfId="33182"/>
    <cellStyle name="Input 2 5 2 2 2 15" xfId="33183"/>
    <cellStyle name="Input 2 5 2 2 2 2" xfId="33184"/>
    <cellStyle name="Input 2 5 2 2 2 2 2" xfId="33185"/>
    <cellStyle name="Input 2 5 2 2 2 2 3" xfId="33186"/>
    <cellStyle name="Input 2 5 2 2 2 2 4" xfId="33187"/>
    <cellStyle name="Input 2 5 2 2 2 2 5" xfId="33188"/>
    <cellStyle name="Input 2 5 2 2 2 2 6" xfId="33189"/>
    <cellStyle name="Input 2 5 2 2 2 2 7" xfId="33190"/>
    <cellStyle name="Input 2 5 2 2 2 2 8" xfId="33191"/>
    <cellStyle name="Input 2 5 2 2 2 2 9" xfId="33192"/>
    <cellStyle name="Input 2 5 2 2 2 3" xfId="33193"/>
    <cellStyle name="Input 2 5 2 2 2 3 2" xfId="33194"/>
    <cellStyle name="Input 2 5 2 2 2 3 3" xfId="33195"/>
    <cellStyle name="Input 2 5 2 2 2 3 4" xfId="33196"/>
    <cellStyle name="Input 2 5 2 2 2 3 5" xfId="33197"/>
    <cellStyle name="Input 2 5 2 2 2 3 6" xfId="33198"/>
    <cellStyle name="Input 2 5 2 2 2 3 7" xfId="33199"/>
    <cellStyle name="Input 2 5 2 2 2 3 8" xfId="33200"/>
    <cellStyle name="Input 2 5 2 2 2 3 9" xfId="33201"/>
    <cellStyle name="Input 2 5 2 2 2 4" xfId="33202"/>
    <cellStyle name="Input 2 5 2 2 2 4 2" xfId="33203"/>
    <cellStyle name="Input 2 5 2 2 2 4 3" xfId="33204"/>
    <cellStyle name="Input 2 5 2 2 2 4 4" xfId="33205"/>
    <cellStyle name="Input 2 5 2 2 2 4 5" xfId="33206"/>
    <cellStyle name="Input 2 5 2 2 2 4 6" xfId="33207"/>
    <cellStyle name="Input 2 5 2 2 2 4 7" xfId="33208"/>
    <cellStyle name="Input 2 5 2 2 2 4 8" xfId="33209"/>
    <cellStyle name="Input 2 5 2 2 2 4 9" xfId="33210"/>
    <cellStyle name="Input 2 5 2 2 2 5" xfId="33211"/>
    <cellStyle name="Input 2 5 2 2 2 5 2" xfId="33212"/>
    <cellStyle name="Input 2 5 2 2 2 5 3" xfId="33213"/>
    <cellStyle name="Input 2 5 2 2 2 5 4" xfId="33214"/>
    <cellStyle name="Input 2 5 2 2 2 5 5" xfId="33215"/>
    <cellStyle name="Input 2 5 2 2 2 5 6" xfId="33216"/>
    <cellStyle name="Input 2 5 2 2 2 5 7" xfId="33217"/>
    <cellStyle name="Input 2 5 2 2 2 5 8" xfId="33218"/>
    <cellStyle name="Input 2 5 2 2 2 6" xfId="33219"/>
    <cellStyle name="Input 2 5 2 2 2 6 2" xfId="33220"/>
    <cellStyle name="Input 2 5 2 2 2 6 3" xfId="33221"/>
    <cellStyle name="Input 2 5 2 2 2 6 4" xfId="33222"/>
    <cellStyle name="Input 2 5 2 2 2 6 5" xfId="33223"/>
    <cellStyle name="Input 2 5 2 2 2 6 6" xfId="33224"/>
    <cellStyle name="Input 2 5 2 2 2 6 7" xfId="33225"/>
    <cellStyle name="Input 2 5 2 2 2 6 8" xfId="33226"/>
    <cellStyle name="Input 2 5 2 2 2 7" xfId="33227"/>
    <cellStyle name="Input 2 5 2 2 2 7 2" xfId="33228"/>
    <cellStyle name="Input 2 5 2 2 2 7 3" xfId="33229"/>
    <cellStyle name="Input 2 5 2 2 2 7 4" xfId="33230"/>
    <cellStyle name="Input 2 5 2 2 2 7 5" xfId="33231"/>
    <cellStyle name="Input 2 5 2 2 2 7 6" xfId="33232"/>
    <cellStyle name="Input 2 5 2 2 2 7 7" xfId="33233"/>
    <cellStyle name="Input 2 5 2 2 2 7 8" xfId="33234"/>
    <cellStyle name="Input 2 5 2 2 2 8" xfId="33235"/>
    <cellStyle name="Input 2 5 2 2 2 9" xfId="33236"/>
    <cellStyle name="Input 2 5 2 2 20" xfId="33237"/>
    <cellStyle name="Input 2 5 2 2 21" xfId="33238"/>
    <cellStyle name="Input 2 5 2 2 22" xfId="33239"/>
    <cellStyle name="Input 2 5 2 2 23" xfId="33240"/>
    <cellStyle name="Input 2 5 2 2 24" xfId="33241"/>
    <cellStyle name="Input 2 5 2 2 25" xfId="33242"/>
    <cellStyle name="Input 2 5 2 2 26" xfId="33243"/>
    <cellStyle name="Input 2 5 2 2 27" xfId="33244"/>
    <cellStyle name="Input 2 5 2 2 3" xfId="33245"/>
    <cellStyle name="Input 2 5 2 2 3 10" xfId="33246"/>
    <cellStyle name="Input 2 5 2 2 3 11" xfId="33247"/>
    <cellStyle name="Input 2 5 2 2 3 12" xfId="33248"/>
    <cellStyle name="Input 2 5 2 2 3 13" xfId="33249"/>
    <cellStyle name="Input 2 5 2 2 3 14" xfId="33250"/>
    <cellStyle name="Input 2 5 2 2 3 15" xfId="33251"/>
    <cellStyle name="Input 2 5 2 2 3 2" xfId="33252"/>
    <cellStyle name="Input 2 5 2 2 3 2 2" xfId="33253"/>
    <cellStyle name="Input 2 5 2 2 3 2 3" xfId="33254"/>
    <cellStyle name="Input 2 5 2 2 3 2 4" xfId="33255"/>
    <cellStyle name="Input 2 5 2 2 3 2 5" xfId="33256"/>
    <cellStyle name="Input 2 5 2 2 3 2 6" xfId="33257"/>
    <cellStyle name="Input 2 5 2 2 3 2 7" xfId="33258"/>
    <cellStyle name="Input 2 5 2 2 3 2 8" xfId="33259"/>
    <cellStyle name="Input 2 5 2 2 3 3" xfId="33260"/>
    <cellStyle name="Input 2 5 2 2 3 3 2" xfId="33261"/>
    <cellStyle name="Input 2 5 2 2 3 3 3" xfId="33262"/>
    <cellStyle name="Input 2 5 2 2 3 3 4" xfId="33263"/>
    <cellStyle name="Input 2 5 2 2 3 3 5" xfId="33264"/>
    <cellStyle name="Input 2 5 2 2 3 3 6" xfId="33265"/>
    <cellStyle name="Input 2 5 2 2 3 3 7" xfId="33266"/>
    <cellStyle name="Input 2 5 2 2 3 3 8" xfId="33267"/>
    <cellStyle name="Input 2 5 2 2 3 4" xfId="33268"/>
    <cellStyle name="Input 2 5 2 2 3 4 2" xfId="33269"/>
    <cellStyle name="Input 2 5 2 2 3 4 3" xfId="33270"/>
    <cellStyle name="Input 2 5 2 2 3 4 4" xfId="33271"/>
    <cellStyle name="Input 2 5 2 2 3 4 5" xfId="33272"/>
    <cellStyle name="Input 2 5 2 2 3 4 6" xfId="33273"/>
    <cellStyle name="Input 2 5 2 2 3 4 7" xfId="33274"/>
    <cellStyle name="Input 2 5 2 2 3 4 8" xfId="33275"/>
    <cellStyle name="Input 2 5 2 2 3 5" xfId="33276"/>
    <cellStyle name="Input 2 5 2 2 3 5 2" xfId="33277"/>
    <cellStyle name="Input 2 5 2 2 3 5 3" xfId="33278"/>
    <cellStyle name="Input 2 5 2 2 3 5 4" xfId="33279"/>
    <cellStyle name="Input 2 5 2 2 3 5 5" xfId="33280"/>
    <cellStyle name="Input 2 5 2 2 3 5 6" xfId="33281"/>
    <cellStyle name="Input 2 5 2 2 3 5 7" xfId="33282"/>
    <cellStyle name="Input 2 5 2 2 3 5 8" xfId="33283"/>
    <cellStyle name="Input 2 5 2 2 3 6" xfId="33284"/>
    <cellStyle name="Input 2 5 2 2 3 6 2" xfId="33285"/>
    <cellStyle name="Input 2 5 2 2 3 6 3" xfId="33286"/>
    <cellStyle name="Input 2 5 2 2 3 6 4" xfId="33287"/>
    <cellStyle name="Input 2 5 2 2 3 6 5" xfId="33288"/>
    <cellStyle name="Input 2 5 2 2 3 6 6" xfId="33289"/>
    <cellStyle name="Input 2 5 2 2 3 6 7" xfId="33290"/>
    <cellStyle name="Input 2 5 2 2 3 6 8" xfId="33291"/>
    <cellStyle name="Input 2 5 2 2 3 7" xfId="33292"/>
    <cellStyle name="Input 2 5 2 2 3 7 2" xfId="33293"/>
    <cellStyle name="Input 2 5 2 2 3 7 3" xfId="33294"/>
    <cellStyle name="Input 2 5 2 2 3 7 4" xfId="33295"/>
    <cellStyle name="Input 2 5 2 2 3 7 5" xfId="33296"/>
    <cellStyle name="Input 2 5 2 2 3 7 6" xfId="33297"/>
    <cellStyle name="Input 2 5 2 2 3 7 7" xfId="33298"/>
    <cellStyle name="Input 2 5 2 2 3 7 8" xfId="33299"/>
    <cellStyle name="Input 2 5 2 2 3 8" xfId="33300"/>
    <cellStyle name="Input 2 5 2 2 3 9" xfId="33301"/>
    <cellStyle name="Input 2 5 2 2 4" xfId="33302"/>
    <cellStyle name="Input 2 5 2 2 4 2" xfId="33303"/>
    <cellStyle name="Input 2 5 2 2 4 3" xfId="33304"/>
    <cellStyle name="Input 2 5 2 2 4 4" xfId="33305"/>
    <cellStyle name="Input 2 5 2 2 4 5" xfId="33306"/>
    <cellStyle name="Input 2 5 2 2 4 6" xfId="33307"/>
    <cellStyle name="Input 2 5 2 2 4 7" xfId="33308"/>
    <cellStyle name="Input 2 5 2 2 4 8" xfId="33309"/>
    <cellStyle name="Input 2 5 2 2 4 9" xfId="33310"/>
    <cellStyle name="Input 2 5 2 2 5" xfId="33311"/>
    <cellStyle name="Input 2 5 2 2 5 2" xfId="33312"/>
    <cellStyle name="Input 2 5 2 2 5 3" xfId="33313"/>
    <cellStyle name="Input 2 5 2 2 5 4" xfId="33314"/>
    <cellStyle name="Input 2 5 2 2 5 5" xfId="33315"/>
    <cellStyle name="Input 2 5 2 2 5 6" xfId="33316"/>
    <cellStyle name="Input 2 5 2 2 5 7" xfId="33317"/>
    <cellStyle name="Input 2 5 2 2 5 8" xfId="33318"/>
    <cellStyle name="Input 2 5 2 2 5 9" xfId="33319"/>
    <cellStyle name="Input 2 5 2 2 6" xfId="33320"/>
    <cellStyle name="Input 2 5 2 2 6 2" xfId="33321"/>
    <cellStyle name="Input 2 5 2 2 6 3" xfId="33322"/>
    <cellStyle name="Input 2 5 2 2 6 4" xfId="33323"/>
    <cellStyle name="Input 2 5 2 2 6 5" xfId="33324"/>
    <cellStyle name="Input 2 5 2 2 6 6" xfId="33325"/>
    <cellStyle name="Input 2 5 2 2 6 7" xfId="33326"/>
    <cellStyle name="Input 2 5 2 2 6 8" xfId="33327"/>
    <cellStyle name="Input 2 5 2 2 6 9" xfId="33328"/>
    <cellStyle name="Input 2 5 2 2 7" xfId="33329"/>
    <cellStyle name="Input 2 5 2 2 7 2" xfId="33330"/>
    <cellStyle name="Input 2 5 2 2 7 3" xfId="33331"/>
    <cellStyle name="Input 2 5 2 2 7 4" xfId="33332"/>
    <cellStyle name="Input 2 5 2 2 7 5" xfId="33333"/>
    <cellStyle name="Input 2 5 2 2 7 6" xfId="33334"/>
    <cellStyle name="Input 2 5 2 2 7 7" xfId="33335"/>
    <cellStyle name="Input 2 5 2 2 7 8" xfId="33336"/>
    <cellStyle name="Input 2 5 2 2 8" xfId="33337"/>
    <cellStyle name="Input 2 5 2 2 8 2" xfId="33338"/>
    <cellStyle name="Input 2 5 2 2 8 3" xfId="33339"/>
    <cellStyle name="Input 2 5 2 2 8 4" xfId="33340"/>
    <cellStyle name="Input 2 5 2 2 8 5" xfId="33341"/>
    <cellStyle name="Input 2 5 2 2 8 6" xfId="33342"/>
    <cellStyle name="Input 2 5 2 2 8 7" xfId="33343"/>
    <cellStyle name="Input 2 5 2 2 8 8" xfId="33344"/>
    <cellStyle name="Input 2 5 2 2 9" xfId="33345"/>
    <cellStyle name="Input 2 5 2 2 9 2" xfId="33346"/>
    <cellStyle name="Input 2 5 2 2 9 3" xfId="33347"/>
    <cellStyle name="Input 2 5 2 2 9 4" xfId="33348"/>
    <cellStyle name="Input 2 5 2 2 9 5" xfId="33349"/>
    <cellStyle name="Input 2 5 2 2 9 6" xfId="33350"/>
    <cellStyle name="Input 2 5 2 2 9 7" xfId="33351"/>
    <cellStyle name="Input 2 5 2 2 9 8" xfId="33352"/>
    <cellStyle name="Input 2 5 2 20" xfId="33353"/>
    <cellStyle name="Input 2 5 2 21" xfId="33354"/>
    <cellStyle name="Input 2 5 2 22" xfId="33355"/>
    <cellStyle name="Input 2 5 2 23" xfId="33356"/>
    <cellStyle name="Input 2 5 2 24" xfId="33357"/>
    <cellStyle name="Input 2 5 2 25" xfId="33358"/>
    <cellStyle name="Input 2 5 2 26" xfId="33359"/>
    <cellStyle name="Input 2 5 2 3" xfId="33360"/>
    <cellStyle name="Input 2 5 2 3 10" xfId="33361"/>
    <cellStyle name="Input 2 5 2 3 11" xfId="33362"/>
    <cellStyle name="Input 2 5 2 3 12" xfId="33363"/>
    <cellStyle name="Input 2 5 2 3 13" xfId="33364"/>
    <cellStyle name="Input 2 5 2 3 14" xfId="33365"/>
    <cellStyle name="Input 2 5 2 3 15" xfId="33366"/>
    <cellStyle name="Input 2 5 2 3 16" xfId="33367"/>
    <cellStyle name="Input 2 5 2 3 17" xfId="33368"/>
    <cellStyle name="Input 2 5 2 3 18" xfId="33369"/>
    <cellStyle name="Input 2 5 2 3 19" xfId="33370"/>
    <cellStyle name="Input 2 5 2 3 2" xfId="33371"/>
    <cellStyle name="Input 2 5 2 3 2 10" xfId="33372"/>
    <cellStyle name="Input 2 5 2 3 2 2" xfId="33373"/>
    <cellStyle name="Input 2 5 2 3 2 2 2" xfId="33374"/>
    <cellStyle name="Input 2 5 2 3 2 2 3" xfId="33375"/>
    <cellStyle name="Input 2 5 2 3 2 2 4" xfId="33376"/>
    <cellStyle name="Input 2 5 2 3 2 2 5" xfId="33377"/>
    <cellStyle name="Input 2 5 2 3 2 2 6" xfId="33378"/>
    <cellStyle name="Input 2 5 2 3 2 2 7" xfId="33379"/>
    <cellStyle name="Input 2 5 2 3 2 2 8" xfId="33380"/>
    <cellStyle name="Input 2 5 2 3 2 2 9" xfId="33381"/>
    <cellStyle name="Input 2 5 2 3 2 3" xfId="33382"/>
    <cellStyle name="Input 2 5 2 3 2 4" xfId="33383"/>
    <cellStyle name="Input 2 5 2 3 2 5" xfId="33384"/>
    <cellStyle name="Input 2 5 2 3 2 6" xfId="33385"/>
    <cellStyle name="Input 2 5 2 3 2 7" xfId="33386"/>
    <cellStyle name="Input 2 5 2 3 2 8" xfId="33387"/>
    <cellStyle name="Input 2 5 2 3 2 9" xfId="33388"/>
    <cellStyle name="Input 2 5 2 3 20" xfId="33389"/>
    <cellStyle name="Input 2 5 2 3 21" xfId="33390"/>
    <cellStyle name="Input 2 5 2 3 22" xfId="33391"/>
    <cellStyle name="Input 2 5 2 3 23" xfId="33392"/>
    <cellStyle name="Input 2 5 2 3 24" xfId="33393"/>
    <cellStyle name="Input 2 5 2 3 3" xfId="33394"/>
    <cellStyle name="Input 2 5 2 3 3 2" xfId="33395"/>
    <cellStyle name="Input 2 5 2 3 3 3" xfId="33396"/>
    <cellStyle name="Input 2 5 2 3 3 4" xfId="33397"/>
    <cellStyle name="Input 2 5 2 3 3 5" xfId="33398"/>
    <cellStyle name="Input 2 5 2 3 3 6" xfId="33399"/>
    <cellStyle name="Input 2 5 2 3 3 7" xfId="33400"/>
    <cellStyle name="Input 2 5 2 3 3 8" xfId="33401"/>
    <cellStyle name="Input 2 5 2 3 3 9" xfId="33402"/>
    <cellStyle name="Input 2 5 2 3 4" xfId="33403"/>
    <cellStyle name="Input 2 5 2 3 4 2" xfId="33404"/>
    <cellStyle name="Input 2 5 2 3 4 3" xfId="33405"/>
    <cellStyle name="Input 2 5 2 3 4 4" xfId="33406"/>
    <cellStyle name="Input 2 5 2 3 4 5" xfId="33407"/>
    <cellStyle name="Input 2 5 2 3 4 6" xfId="33408"/>
    <cellStyle name="Input 2 5 2 3 4 7" xfId="33409"/>
    <cellStyle name="Input 2 5 2 3 4 8" xfId="33410"/>
    <cellStyle name="Input 2 5 2 3 4 9" xfId="33411"/>
    <cellStyle name="Input 2 5 2 3 5" xfId="33412"/>
    <cellStyle name="Input 2 5 2 3 5 2" xfId="33413"/>
    <cellStyle name="Input 2 5 2 3 5 3" xfId="33414"/>
    <cellStyle name="Input 2 5 2 3 5 4" xfId="33415"/>
    <cellStyle name="Input 2 5 2 3 5 5" xfId="33416"/>
    <cellStyle name="Input 2 5 2 3 5 6" xfId="33417"/>
    <cellStyle name="Input 2 5 2 3 5 7" xfId="33418"/>
    <cellStyle name="Input 2 5 2 3 5 8" xfId="33419"/>
    <cellStyle name="Input 2 5 2 3 6" xfId="33420"/>
    <cellStyle name="Input 2 5 2 3 6 2" xfId="33421"/>
    <cellStyle name="Input 2 5 2 3 6 3" xfId="33422"/>
    <cellStyle name="Input 2 5 2 3 6 4" xfId="33423"/>
    <cellStyle name="Input 2 5 2 3 6 5" xfId="33424"/>
    <cellStyle name="Input 2 5 2 3 6 6" xfId="33425"/>
    <cellStyle name="Input 2 5 2 3 6 7" xfId="33426"/>
    <cellStyle name="Input 2 5 2 3 6 8" xfId="33427"/>
    <cellStyle name="Input 2 5 2 3 7" xfId="33428"/>
    <cellStyle name="Input 2 5 2 3 7 2" xfId="33429"/>
    <cellStyle name="Input 2 5 2 3 7 3" xfId="33430"/>
    <cellStyle name="Input 2 5 2 3 7 4" xfId="33431"/>
    <cellStyle name="Input 2 5 2 3 7 5" xfId="33432"/>
    <cellStyle name="Input 2 5 2 3 7 6" xfId="33433"/>
    <cellStyle name="Input 2 5 2 3 7 7" xfId="33434"/>
    <cellStyle name="Input 2 5 2 3 7 8" xfId="33435"/>
    <cellStyle name="Input 2 5 2 3 8" xfId="33436"/>
    <cellStyle name="Input 2 5 2 3 9" xfId="33437"/>
    <cellStyle name="Input 2 5 2 4" xfId="33438"/>
    <cellStyle name="Input 2 5 2 4 10" xfId="33439"/>
    <cellStyle name="Input 2 5 2 4 11" xfId="33440"/>
    <cellStyle name="Input 2 5 2 4 12" xfId="33441"/>
    <cellStyle name="Input 2 5 2 4 13" xfId="33442"/>
    <cellStyle name="Input 2 5 2 4 14" xfId="33443"/>
    <cellStyle name="Input 2 5 2 4 15" xfId="33444"/>
    <cellStyle name="Input 2 5 2 4 16" xfId="33445"/>
    <cellStyle name="Input 2 5 2 4 17" xfId="33446"/>
    <cellStyle name="Input 2 5 2 4 18" xfId="33447"/>
    <cellStyle name="Input 2 5 2 4 2" xfId="33448"/>
    <cellStyle name="Input 2 5 2 4 2 10" xfId="33449"/>
    <cellStyle name="Input 2 5 2 4 2 2" xfId="33450"/>
    <cellStyle name="Input 2 5 2 4 2 2 2" xfId="33451"/>
    <cellStyle name="Input 2 5 2 4 2 2 3" xfId="33452"/>
    <cellStyle name="Input 2 5 2 4 2 2 4" xfId="33453"/>
    <cellStyle name="Input 2 5 2 4 2 2 5" xfId="33454"/>
    <cellStyle name="Input 2 5 2 4 2 2 6" xfId="33455"/>
    <cellStyle name="Input 2 5 2 4 2 2 7" xfId="33456"/>
    <cellStyle name="Input 2 5 2 4 2 2 8" xfId="33457"/>
    <cellStyle name="Input 2 5 2 4 2 2 9" xfId="33458"/>
    <cellStyle name="Input 2 5 2 4 2 3" xfId="33459"/>
    <cellStyle name="Input 2 5 2 4 2 4" xfId="33460"/>
    <cellStyle name="Input 2 5 2 4 2 5" xfId="33461"/>
    <cellStyle name="Input 2 5 2 4 2 6" xfId="33462"/>
    <cellStyle name="Input 2 5 2 4 2 7" xfId="33463"/>
    <cellStyle name="Input 2 5 2 4 2 8" xfId="33464"/>
    <cellStyle name="Input 2 5 2 4 2 9" xfId="33465"/>
    <cellStyle name="Input 2 5 2 4 3" xfId="33466"/>
    <cellStyle name="Input 2 5 2 4 3 2" xfId="33467"/>
    <cellStyle name="Input 2 5 2 4 3 3" xfId="33468"/>
    <cellStyle name="Input 2 5 2 4 3 4" xfId="33469"/>
    <cellStyle name="Input 2 5 2 4 3 5" xfId="33470"/>
    <cellStyle name="Input 2 5 2 4 3 6" xfId="33471"/>
    <cellStyle name="Input 2 5 2 4 3 7" xfId="33472"/>
    <cellStyle name="Input 2 5 2 4 3 8" xfId="33473"/>
    <cellStyle name="Input 2 5 2 4 4" xfId="33474"/>
    <cellStyle name="Input 2 5 2 4 4 2" xfId="33475"/>
    <cellStyle name="Input 2 5 2 4 4 3" xfId="33476"/>
    <cellStyle name="Input 2 5 2 4 4 4" xfId="33477"/>
    <cellStyle name="Input 2 5 2 4 4 5" xfId="33478"/>
    <cellStyle name="Input 2 5 2 4 4 6" xfId="33479"/>
    <cellStyle name="Input 2 5 2 4 4 7" xfId="33480"/>
    <cellStyle name="Input 2 5 2 4 4 8" xfId="33481"/>
    <cellStyle name="Input 2 5 2 4 4 9" xfId="33482"/>
    <cellStyle name="Input 2 5 2 4 5" xfId="33483"/>
    <cellStyle name="Input 2 5 2 4 6" xfId="33484"/>
    <cellStyle name="Input 2 5 2 4 7" xfId="33485"/>
    <cellStyle name="Input 2 5 2 4 8" xfId="33486"/>
    <cellStyle name="Input 2 5 2 4 9" xfId="33487"/>
    <cellStyle name="Input 2 5 2 5" xfId="33488"/>
    <cellStyle name="Input 2 5 2 5 10" xfId="33489"/>
    <cellStyle name="Input 2 5 2 5 11" xfId="33490"/>
    <cellStyle name="Input 2 5 2 5 12" xfId="33491"/>
    <cellStyle name="Input 2 5 2 5 13" xfId="33492"/>
    <cellStyle name="Input 2 5 2 5 14" xfId="33493"/>
    <cellStyle name="Input 2 5 2 5 15" xfId="33494"/>
    <cellStyle name="Input 2 5 2 5 16" xfId="33495"/>
    <cellStyle name="Input 2 5 2 5 17" xfId="33496"/>
    <cellStyle name="Input 2 5 2 5 18" xfId="33497"/>
    <cellStyle name="Input 2 5 2 5 2" xfId="33498"/>
    <cellStyle name="Input 2 5 2 5 2 10" xfId="33499"/>
    <cellStyle name="Input 2 5 2 5 2 2" xfId="33500"/>
    <cellStyle name="Input 2 5 2 5 2 2 2" xfId="33501"/>
    <cellStyle name="Input 2 5 2 5 2 2 3" xfId="33502"/>
    <cellStyle name="Input 2 5 2 5 2 2 4" xfId="33503"/>
    <cellStyle name="Input 2 5 2 5 2 2 5" xfId="33504"/>
    <cellStyle name="Input 2 5 2 5 2 2 6" xfId="33505"/>
    <cellStyle name="Input 2 5 2 5 2 2 7" xfId="33506"/>
    <cellStyle name="Input 2 5 2 5 2 2 8" xfId="33507"/>
    <cellStyle name="Input 2 5 2 5 2 2 9" xfId="33508"/>
    <cellStyle name="Input 2 5 2 5 2 3" xfId="33509"/>
    <cellStyle name="Input 2 5 2 5 2 4" xfId="33510"/>
    <cellStyle name="Input 2 5 2 5 2 5" xfId="33511"/>
    <cellStyle name="Input 2 5 2 5 2 6" xfId="33512"/>
    <cellStyle name="Input 2 5 2 5 2 7" xfId="33513"/>
    <cellStyle name="Input 2 5 2 5 2 8" xfId="33514"/>
    <cellStyle name="Input 2 5 2 5 2 9" xfId="33515"/>
    <cellStyle name="Input 2 5 2 5 3" xfId="33516"/>
    <cellStyle name="Input 2 5 2 5 3 2" xfId="33517"/>
    <cellStyle name="Input 2 5 2 5 3 3" xfId="33518"/>
    <cellStyle name="Input 2 5 2 5 3 4" xfId="33519"/>
    <cellStyle name="Input 2 5 2 5 3 5" xfId="33520"/>
    <cellStyle name="Input 2 5 2 5 3 6" xfId="33521"/>
    <cellStyle name="Input 2 5 2 5 3 7" xfId="33522"/>
    <cellStyle name="Input 2 5 2 5 3 8" xfId="33523"/>
    <cellStyle name="Input 2 5 2 5 4" xfId="33524"/>
    <cellStyle name="Input 2 5 2 5 4 2" xfId="33525"/>
    <cellStyle name="Input 2 5 2 5 4 3" xfId="33526"/>
    <cellStyle name="Input 2 5 2 5 4 4" xfId="33527"/>
    <cellStyle name="Input 2 5 2 5 4 5" xfId="33528"/>
    <cellStyle name="Input 2 5 2 5 4 6" xfId="33529"/>
    <cellStyle name="Input 2 5 2 5 4 7" xfId="33530"/>
    <cellStyle name="Input 2 5 2 5 4 8" xfId="33531"/>
    <cellStyle name="Input 2 5 2 5 4 9" xfId="33532"/>
    <cellStyle name="Input 2 5 2 5 5" xfId="33533"/>
    <cellStyle name="Input 2 5 2 5 6" xfId="33534"/>
    <cellStyle name="Input 2 5 2 5 7" xfId="33535"/>
    <cellStyle name="Input 2 5 2 5 8" xfId="33536"/>
    <cellStyle name="Input 2 5 2 5 9" xfId="33537"/>
    <cellStyle name="Input 2 5 2 6" xfId="33538"/>
    <cellStyle name="Input 2 5 2 6 10" xfId="33539"/>
    <cellStyle name="Input 2 5 2 6 11" xfId="33540"/>
    <cellStyle name="Input 2 5 2 6 12" xfId="33541"/>
    <cellStyle name="Input 2 5 2 6 13" xfId="33542"/>
    <cellStyle name="Input 2 5 2 6 14" xfId="33543"/>
    <cellStyle name="Input 2 5 2 6 15" xfId="33544"/>
    <cellStyle name="Input 2 5 2 6 16" xfId="33545"/>
    <cellStyle name="Input 2 5 2 6 17" xfId="33546"/>
    <cellStyle name="Input 2 5 2 6 18" xfId="33547"/>
    <cellStyle name="Input 2 5 2 6 2" xfId="33548"/>
    <cellStyle name="Input 2 5 2 6 2 2" xfId="33549"/>
    <cellStyle name="Input 2 5 2 6 2 3" xfId="33550"/>
    <cellStyle name="Input 2 5 2 6 2 4" xfId="33551"/>
    <cellStyle name="Input 2 5 2 6 2 5" xfId="33552"/>
    <cellStyle name="Input 2 5 2 6 2 6" xfId="33553"/>
    <cellStyle name="Input 2 5 2 6 2 7" xfId="33554"/>
    <cellStyle name="Input 2 5 2 6 2 8" xfId="33555"/>
    <cellStyle name="Input 2 5 2 6 2 9" xfId="33556"/>
    <cellStyle name="Input 2 5 2 6 3" xfId="33557"/>
    <cellStyle name="Input 2 5 2 6 4" xfId="33558"/>
    <cellStyle name="Input 2 5 2 6 5" xfId="33559"/>
    <cellStyle name="Input 2 5 2 6 6" xfId="33560"/>
    <cellStyle name="Input 2 5 2 6 7" xfId="33561"/>
    <cellStyle name="Input 2 5 2 6 8" xfId="33562"/>
    <cellStyle name="Input 2 5 2 6 9" xfId="33563"/>
    <cellStyle name="Input 2 5 2 7" xfId="33564"/>
    <cellStyle name="Input 2 5 2 7 2" xfId="33565"/>
    <cellStyle name="Input 2 5 2 7 3" xfId="33566"/>
    <cellStyle name="Input 2 5 2 7 4" xfId="33567"/>
    <cellStyle name="Input 2 5 2 7 5" xfId="33568"/>
    <cellStyle name="Input 2 5 2 7 6" xfId="33569"/>
    <cellStyle name="Input 2 5 2 7 7" xfId="33570"/>
    <cellStyle name="Input 2 5 2 7 8" xfId="33571"/>
    <cellStyle name="Input 2 5 2 7 9" xfId="33572"/>
    <cellStyle name="Input 2 5 2 8" xfId="33573"/>
    <cellStyle name="Input 2 5 2 8 2" xfId="33574"/>
    <cellStyle name="Input 2 5 2 8 3" xfId="33575"/>
    <cellStyle name="Input 2 5 2 8 4" xfId="33576"/>
    <cellStyle name="Input 2 5 2 8 5" xfId="33577"/>
    <cellStyle name="Input 2 5 2 8 6" xfId="33578"/>
    <cellStyle name="Input 2 5 2 8 7" xfId="33579"/>
    <cellStyle name="Input 2 5 2 8 8" xfId="33580"/>
    <cellStyle name="Input 2 5 2 8 9" xfId="33581"/>
    <cellStyle name="Input 2 5 2 9" xfId="33582"/>
    <cellStyle name="Input 2 5 2 9 2" xfId="33583"/>
    <cellStyle name="Input 2 5 2 9 3" xfId="33584"/>
    <cellStyle name="Input 2 5 2 9 4" xfId="33585"/>
    <cellStyle name="Input 2 5 2 9 5" xfId="33586"/>
    <cellStyle name="Input 2 5 2 9 6" xfId="33587"/>
    <cellStyle name="Input 2 5 2 9 7" xfId="33588"/>
    <cellStyle name="Input 2 5 2 9 8" xfId="33589"/>
    <cellStyle name="Input 2 5 20" xfId="33590"/>
    <cellStyle name="Input 2 5 21" xfId="33591"/>
    <cellStyle name="Input 2 5 22" xfId="33592"/>
    <cellStyle name="Input 2 5 23" xfId="33593"/>
    <cellStyle name="Input 2 5 24" xfId="33594"/>
    <cellStyle name="Input 2 5 25" xfId="33595"/>
    <cellStyle name="Input 2 5 26" xfId="33596"/>
    <cellStyle name="Input 2 5 27" xfId="33597"/>
    <cellStyle name="Input 2 5 3" xfId="33598"/>
    <cellStyle name="Input 2 5 3 10" xfId="33599"/>
    <cellStyle name="Input 2 5 3 11" xfId="33600"/>
    <cellStyle name="Input 2 5 3 12" xfId="33601"/>
    <cellStyle name="Input 2 5 3 13" xfId="33602"/>
    <cellStyle name="Input 2 5 3 14" xfId="33603"/>
    <cellStyle name="Input 2 5 3 15" xfId="33604"/>
    <cellStyle name="Input 2 5 3 16" xfId="33605"/>
    <cellStyle name="Input 2 5 3 17" xfId="33606"/>
    <cellStyle name="Input 2 5 3 18" xfId="33607"/>
    <cellStyle name="Input 2 5 3 19" xfId="33608"/>
    <cellStyle name="Input 2 5 3 2" xfId="33609"/>
    <cellStyle name="Input 2 5 3 2 10" xfId="33610"/>
    <cellStyle name="Input 2 5 3 2 11" xfId="33611"/>
    <cellStyle name="Input 2 5 3 2 12" xfId="33612"/>
    <cellStyle name="Input 2 5 3 2 13" xfId="33613"/>
    <cellStyle name="Input 2 5 3 2 14" xfId="33614"/>
    <cellStyle name="Input 2 5 3 2 15" xfId="33615"/>
    <cellStyle name="Input 2 5 3 2 2" xfId="33616"/>
    <cellStyle name="Input 2 5 3 2 2 10" xfId="33617"/>
    <cellStyle name="Input 2 5 3 2 2 2" xfId="33618"/>
    <cellStyle name="Input 2 5 3 2 2 2 2" xfId="33619"/>
    <cellStyle name="Input 2 5 3 2 2 2 3" xfId="33620"/>
    <cellStyle name="Input 2 5 3 2 2 2 4" xfId="33621"/>
    <cellStyle name="Input 2 5 3 2 2 2 5" xfId="33622"/>
    <cellStyle name="Input 2 5 3 2 2 2 6" xfId="33623"/>
    <cellStyle name="Input 2 5 3 2 2 2 7" xfId="33624"/>
    <cellStyle name="Input 2 5 3 2 2 2 8" xfId="33625"/>
    <cellStyle name="Input 2 5 3 2 2 2 9" xfId="33626"/>
    <cellStyle name="Input 2 5 3 2 2 3" xfId="33627"/>
    <cellStyle name="Input 2 5 3 2 2 4" xfId="33628"/>
    <cellStyle name="Input 2 5 3 2 2 5" xfId="33629"/>
    <cellStyle name="Input 2 5 3 2 2 6" xfId="33630"/>
    <cellStyle name="Input 2 5 3 2 2 7" xfId="33631"/>
    <cellStyle name="Input 2 5 3 2 2 8" xfId="33632"/>
    <cellStyle name="Input 2 5 3 2 2 9" xfId="33633"/>
    <cellStyle name="Input 2 5 3 2 3" xfId="33634"/>
    <cellStyle name="Input 2 5 3 2 3 2" xfId="33635"/>
    <cellStyle name="Input 2 5 3 2 3 3" xfId="33636"/>
    <cellStyle name="Input 2 5 3 2 3 4" xfId="33637"/>
    <cellStyle name="Input 2 5 3 2 3 5" xfId="33638"/>
    <cellStyle name="Input 2 5 3 2 3 6" xfId="33639"/>
    <cellStyle name="Input 2 5 3 2 3 7" xfId="33640"/>
    <cellStyle name="Input 2 5 3 2 3 8" xfId="33641"/>
    <cellStyle name="Input 2 5 3 2 3 9" xfId="33642"/>
    <cellStyle name="Input 2 5 3 2 4" xfId="33643"/>
    <cellStyle name="Input 2 5 3 2 4 2" xfId="33644"/>
    <cellStyle name="Input 2 5 3 2 4 3" xfId="33645"/>
    <cellStyle name="Input 2 5 3 2 4 4" xfId="33646"/>
    <cellStyle name="Input 2 5 3 2 4 5" xfId="33647"/>
    <cellStyle name="Input 2 5 3 2 4 6" xfId="33648"/>
    <cellStyle name="Input 2 5 3 2 4 7" xfId="33649"/>
    <cellStyle name="Input 2 5 3 2 4 8" xfId="33650"/>
    <cellStyle name="Input 2 5 3 2 4 9" xfId="33651"/>
    <cellStyle name="Input 2 5 3 2 5" xfId="33652"/>
    <cellStyle name="Input 2 5 3 2 5 2" xfId="33653"/>
    <cellStyle name="Input 2 5 3 2 5 3" xfId="33654"/>
    <cellStyle name="Input 2 5 3 2 5 4" xfId="33655"/>
    <cellStyle name="Input 2 5 3 2 5 5" xfId="33656"/>
    <cellStyle name="Input 2 5 3 2 5 6" xfId="33657"/>
    <cellStyle name="Input 2 5 3 2 5 7" xfId="33658"/>
    <cellStyle name="Input 2 5 3 2 5 8" xfId="33659"/>
    <cellStyle name="Input 2 5 3 2 6" xfId="33660"/>
    <cellStyle name="Input 2 5 3 2 6 2" xfId="33661"/>
    <cellStyle name="Input 2 5 3 2 6 3" xfId="33662"/>
    <cellStyle name="Input 2 5 3 2 6 4" xfId="33663"/>
    <cellStyle name="Input 2 5 3 2 6 5" xfId="33664"/>
    <cellStyle name="Input 2 5 3 2 6 6" xfId="33665"/>
    <cellStyle name="Input 2 5 3 2 6 7" xfId="33666"/>
    <cellStyle name="Input 2 5 3 2 6 8" xfId="33667"/>
    <cellStyle name="Input 2 5 3 2 7" xfId="33668"/>
    <cellStyle name="Input 2 5 3 2 7 2" xfId="33669"/>
    <cellStyle name="Input 2 5 3 2 7 3" xfId="33670"/>
    <cellStyle name="Input 2 5 3 2 7 4" xfId="33671"/>
    <cellStyle name="Input 2 5 3 2 7 5" xfId="33672"/>
    <cellStyle name="Input 2 5 3 2 7 6" xfId="33673"/>
    <cellStyle name="Input 2 5 3 2 7 7" xfId="33674"/>
    <cellStyle name="Input 2 5 3 2 7 8" xfId="33675"/>
    <cellStyle name="Input 2 5 3 2 8" xfId="33676"/>
    <cellStyle name="Input 2 5 3 2 9" xfId="33677"/>
    <cellStyle name="Input 2 5 3 20" xfId="33678"/>
    <cellStyle name="Input 2 5 3 21" xfId="33679"/>
    <cellStyle name="Input 2 5 3 22" xfId="33680"/>
    <cellStyle name="Input 2 5 3 23" xfId="33681"/>
    <cellStyle name="Input 2 5 3 24" xfId="33682"/>
    <cellStyle name="Input 2 5 3 25" xfId="33683"/>
    <cellStyle name="Input 2 5 3 26" xfId="33684"/>
    <cellStyle name="Input 2 5 3 27" xfId="33685"/>
    <cellStyle name="Input 2 5 3 3" xfId="33686"/>
    <cellStyle name="Input 2 5 3 3 10" xfId="33687"/>
    <cellStyle name="Input 2 5 3 3 11" xfId="33688"/>
    <cellStyle name="Input 2 5 3 3 12" xfId="33689"/>
    <cellStyle name="Input 2 5 3 3 13" xfId="33690"/>
    <cellStyle name="Input 2 5 3 3 14" xfId="33691"/>
    <cellStyle name="Input 2 5 3 3 15" xfId="33692"/>
    <cellStyle name="Input 2 5 3 3 2" xfId="33693"/>
    <cellStyle name="Input 2 5 3 3 2 10" xfId="33694"/>
    <cellStyle name="Input 2 5 3 3 2 2" xfId="33695"/>
    <cellStyle name="Input 2 5 3 3 2 2 2" xfId="33696"/>
    <cellStyle name="Input 2 5 3 3 2 2 3" xfId="33697"/>
    <cellStyle name="Input 2 5 3 3 2 2 4" xfId="33698"/>
    <cellStyle name="Input 2 5 3 3 2 2 5" xfId="33699"/>
    <cellStyle name="Input 2 5 3 3 2 2 6" xfId="33700"/>
    <cellStyle name="Input 2 5 3 3 2 2 7" xfId="33701"/>
    <cellStyle name="Input 2 5 3 3 2 2 8" xfId="33702"/>
    <cellStyle name="Input 2 5 3 3 2 2 9" xfId="33703"/>
    <cellStyle name="Input 2 5 3 3 2 3" xfId="33704"/>
    <cellStyle name="Input 2 5 3 3 2 4" xfId="33705"/>
    <cellStyle name="Input 2 5 3 3 2 5" xfId="33706"/>
    <cellStyle name="Input 2 5 3 3 2 6" xfId="33707"/>
    <cellStyle name="Input 2 5 3 3 2 7" xfId="33708"/>
    <cellStyle name="Input 2 5 3 3 2 8" xfId="33709"/>
    <cellStyle name="Input 2 5 3 3 2 9" xfId="33710"/>
    <cellStyle name="Input 2 5 3 3 3" xfId="33711"/>
    <cellStyle name="Input 2 5 3 3 3 2" xfId="33712"/>
    <cellStyle name="Input 2 5 3 3 3 3" xfId="33713"/>
    <cellStyle name="Input 2 5 3 3 3 4" xfId="33714"/>
    <cellStyle name="Input 2 5 3 3 3 5" xfId="33715"/>
    <cellStyle name="Input 2 5 3 3 3 6" xfId="33716"/>
    <cellStyle name="Input 2 5 3 3 3 7" xfId="33717"/>
    <cellStyle name="Input 2 5 3 3 3 8" xfId="33718"/>
    <cellStyle name="Input 2 5 3 3 4" xfId="33719"/>
    <cellStyle name="Input 2 5 3 3 4 2" xfId="33720"/>
    <cellStyle name="Input 2 5 3 3 4 3" xfId="33721"/>
    <cellStyle name="Input 2 5 3 3 4 4" xfId="33722"/>
    <cellStyle name="Input 2 5 3 3 4 5" xfId="33723"/>
    <cellStyle name="Input 2 5 3 3 4 6" xfId="33724"/>
    <cellStyle name="Input 2 5 3 3 4 7" xfId="33725"/>
    <cellStyle name="Input 2 5 3 3 4 8" xfId="33726"/>
    <cellStyle name="Input 2 5 3 3 4 9" xfId="33727"/>
    <cellStyle name="Input 2 5 3 3 5" xfId="33728"/>
    <cellStyle name="Input 2 5 3 3 5 2" xfId="33729"/>
    <cellStyle name="Input 2 5 3 3 5 3" xfId="33730"/>
    <cellStyle name="Input 2 5 3 3 5 4" xfId="33731"/>
    <cellStyle name="Input 2 5 3 3 5 5" xfId="33732"/>
    <cellStyle name="Input 2 5 3 3 5 6" xfId="33733"/>
    <cellStyle name="Input 2 5 3 3 5 7" xfId="33734"/>
    <cellStyle name="Input 2 5 3 3 5 8" xfId="33735"/>
    <cellStyle name="Input 2 5 3 3 6" xfId="33736"/>
    <cellStyle name="Input 2 5 3 3 6 2" xfId="33737"/>
    <cellStyle name="Input 2 5 3 3 6 3" xfId="33738"/>
    <cellStyle name="Input 2 5 3 3 6 4" xfId="33739"/>
    <cellStyle name="Input 2 5 3 3 6 5" xfId="33740"/>
    <cellStyle name="Input 2 5 3 3 6 6" xfId="33741"/>
    <cellStyle name="Input 2 5 3 3 6 7" xfId="33742"/>
    <cellStyle name="Input 2 5 3 3 6 8" xfId="33743"/>
    <cellStyle name="Input 2 5 3 3 7" xfId="33744"/>
    <cellStyle name="Input 2 5 3 3 7 2" xfId="33745"/>
    <cellStyle name="Input 2 5 3 3 7 3" xfId="33746"/>
    <cellStyle name="Input 2 5 3 3 7 4" xfId="33747"/>
    <cellStyle name="Input 2 5 3 3 7 5" xfId="33748"/>
    <cellStyle name="Input 2 5 3 3 7 6" xfId="33749"/>
    <cellStyle name="Input 2 5 3 3 7 7" xfId="33750"/>
    <cellStyle name="Input 2 5 3 3 7 8" xfId="33751"/>
    <cellStyle name="Input 2 5 3 3 8" xfId="33752"/>
    <cellStyle name="Input 2 5 3 3 9" xfId="33753"/>
    <cellStyle name="Input 2 5 3 4" xfId="33754"/>
    <cellStyle name="Input 2 5 3 4 10" xfId="33755"/>
    <cellStyle name="Input 2 5 3 4 11" xfId="33756"/>
    <cellStyle name="Input 2 5 3 4 12" xfId="33757"/>
    <cellStyle name="Input 2 5 3 4 13" xfId="33758"/>
    <cellStyle name="Input 2 5 3 4 2" xfId="33759"/>
    <cellStyle name="Input 2 5 3 4 2 10" xfId="33760"/>
    <cellStyle name="Input 2 5 3 4 2 2" xfId="33761"/>
    <cellStyle name="Input 2 5 3 4 2 2 2" xfId="33762"/>
    <cellStyle name="Input 2 5 3 4 2 2 3" xfId="33763"/>
    <cellStyle name="Input 2 5 3 4 2 2 4" xfId="33764"/>
    <cellStyle name="Input 2 5 3 4 2 2 5" xfId="33765"/>
    <cellStyle name="Input 2 5 3 4 2 2 6" xfId="33766"/>
    <cellStyle name="Input 2 5 3 4 2 2 7" xfId="33767"/>
    <cellStyle name="Input 2 5 3 4 2 2 8" xfId="33768"/>
    <cellStyle name="Input 2 5 3 4 2 2 9" xfId="33769"/>
    <cellStyle name="Input 2 5 3 4 2 3" xfId="33770"/>
    <cellStyle name="Input 2 5 3 4 2 4" xfId="33771"/>
    <cellStyle name="Input 2 5 3 4 2 5" xfId="33772"/>
    <cellStyle name="Input 2 5 3 4 2 6" xfId="33773"/>
    <cellStyle name="Input 2 5 3 4 2 7" xfId="33774"/>
    <cellStyle name="Input 2 5 3 4 2 8" xfId="33775"/>
    <cellStyle name="Input 2 5 3 4 2 9" xfId="33776"/>
    <cellStyle name="Input 2 5 3 4 3" xfId="33777"/>
    <cellStyle name="Input 2 5 3 4 3 2" xfId="33778"/>
    <cellStyle name="Input 2 5 3 4 3 3" xfId="33779"/>
    <cellStyle name="Input 2 5 3 4 3 4" xfId="33780"/>
    <cellStyle name="Input 2 5 3 4 3 5" xfId="33781"/>
    <cellStyle name="Input 2 5 3 4 3 6" xfId="33782"/>
    <cellStyle name="Input 2 5 3 4 3 7" xfId="33783"/>
    <cellStyle name="Input 2 5 3 4 3 8" xfId="33784"/>
    <cellStyle name="Input 2 5 3 4 4" xfId="33785"/>
    <cellStyle name="Input 2 5 3 4 4 2" xfId="33786"/>
    <cellStyle name="Input 2 5 3 4 4 3" xfId="33787"/>
    <cellStyle name="Input 2 5 3 4 4 4" xfId="33788"/>
    <cellStyle name="Input 2 5 3 4 4 5" xfId="33789"/>
    <cellStyle name="Input 2 5 3 4 4 6" xfId="33790"/>
    <cellStyle name="Input 2 5 3 4 4 7" xfId="33791"/>
    <cellStyle name="Input 2 5 3 4 4 8" xfId="33792"/>
    <cellStyle name="Input 2 5 3 4 4 9" xfId="33793"/>
    <cellStyle name="Input 2 5 3 4 5" xfId="33794"/>
    <cellStyle name="Input 2 5 3 4 6" xfId="33795"/>
    <cellStyle name="Input 2 5 3 4 7" xfId="33796"/>
    <cellStyle name="Input 2 5 3 4 8" xfId="33797"/>
    <cellStyle name="Input 2 5 3 4 9" xfId="33798"/>
    <cellStyle name="Input 2 5 3 5" xfId="33799"/>
    <cellStyle name="Input 2 5 3 5 10" xfId="33800"/>
    <cellStyle name="Input 2 5 3 5 11" xfId="33801"/>
    <cellStyle name="Input 2 5 3 5 12" xfId="33802"/>
    <cellStyle name="Input 2 5 3 5 13" xfId="33803"/>
    <cellStyle name="Input 2 5 3 5 2" xfId="33804"/>
    <cellStyle name="Input 2 5 3 5 2 10" xfId="33805"/>
    <cellStyle name="Input 2 5 3 5 2 2" xfId="33806"/>
    <cellStyle name="Input 2 5 3 5 2 2 2" xfId="33807"/>
    <cellStyle name="Input 2 5 3 5 2 2 3" xfId="33808"/>
    <cellStyle name="Input 2 5 3 5 2 2 4" xfId="33809"/>
    <cellStyle name="Input 2 5 3 5 2 2 5" xfId="33810"/>
    <cellStyle name="Input 2 5 3 5 2 2 6" xfId="33811"/>
    <cellStyle name="Input 2 5 3 5 2 2 7" xfId="33812"/>
    <cellStyle name="Input 2 5 3 5 2 2 8" xfId="33813"/>
    <cellStyle name="Input 2 5 3 5 2 2 9" xfId="33814"/>
    <cellStyle name="Input 2 5 3 5 2 3" xfId="33815"/>
    <cellStyle name="Input 2 5 3 5 2 4" xfId="33816"/>
    <cellStyle name="Input 2 5 3 5 2 5" xfId="33817"/>
    <cellStyle name="Input 2 5 3 5 2 6" xfId="33818"/>
    <cellStyle name="Input 2 5 3 5 2 7" xfId="33819"/>
    <cellStyle name="Input 2 5 3 5 2 8" xfId="33820"/>
    <cellStyle name="Input 2 5 3 5 2 9" xfId="33821"/>
    <cellStyle name="Input 2 5 3 5 3" xfId="33822"/>
    <cellStyle name="Input 2 5 3 5 3 2" xfId="33823"/>
    <cellStyle name="Input 2 5 3 5 3 3" xfId="33824"/>
    <cellStyle name="Input 2 5 3 5 3 4" xfId="33825"/>
    <cellStyle name="Input 2 5 3 5 3 5" xfId="33826"/>
    <cellStyle name="Input 2 5 3 5 3 6" xfId="33827"/>
    <cellStyle name="Input 2 5 3 5 3 7" xfId="33828"/>
    <cellStyle name="Input 2 5 3 5 3 8" xfId="33829"/>
    <cellStyle name="Input 2 5 3 5 4" xfId="33830"/>
    <cellStyle name="Input 2 5 3 5 4 2" xfId="33831"/>
    <cellStyle name="Input 2 5 3 5 4 3" xfId="33832"/>
    <cellStyle name="Input 2 5 3 5 4 4" xfId="33833"/>
    <cellStyle name="Input 2 5 3 5 4 5" xfId="33834"/>
    <cellStyle name="Input 2 5 3 5 4 6" xfId="33835"/>
    <cellStyle name="Input 2 5 3 5 4 7" xfId="33836"/>
    <cellStyle name="Input 2 5 3 5 4 8" xfId="33837"/>
    <cellStyle name="Input 2 5 3 5 4 9" xfId="33838"/>
    <cellStyle name="Input 2 5 3 5 5" xfId="33839"/>
    <cellStyle name="Input 2 5 3 5 6" xfId="33840"/>
    <cellStyle name="Input 2 5 3 5 7" xfId="33841"/>
    <cellStyle name="Input 2 5 3 5 8" xfId="33842"/>
    <cellStyle name="Input 2 5 3 5 9" xfId="33843"/>
    <cellStyle name="Input 2 5 3 6" xfId="33844"/>
    <cellStyle name="Input 2 5 3 6 10" xfId="33845"/>
    <cellStyle name="Input 2 5 3 6 2" xfId="33846"/>
    <cellStyle name="Input 2 5 3 6 2 2" xfId="33847"/>
    <cellStyle name="Input 2 5 3 6 2 3" xfId="33848"/>
    <cellStyle name="Input 2 5 3 6 2 4" xfId="33849"/>
    <cellStyle name="Input 2 5 3 6 2 5" xfId="33850"/>
    <cellStyle name="Input 2 5 3 6 2 6" xfId="33851"/>
    <cellStyle name="Input 2 5 3 6 2 7" xfId="33852"/>
    <cellStyle name="Input 2 5 3 6 2 8" xfId="33853"/>
    <cellStyle name="Input 2 5 3 6 2 9" xfId="33854"/>
    <cellStyle name="Input 2 5 3 6 3" xfId="33855"/>
    <cellStyle name="Input 2 5 3 6 4" xfId="33856"/>
    <cellStyle name="Input 2 5 3 6 5" xfId="33857"/>
    <cellStyle name="Input 2 5 3 6 6" xfId="33858"/>
    <cellStyle name="Input 2 5 3 6 7" xfId="33859"/>
    <cellStyle name="Input 2 5 3 6 8" xfId="33860"/>
    <cellStyle name="Input 2 5 3 6 9" xfId="33861"/>
    <cellStyle name="Input 2 5 3 7" xfId="33862"/>
    <cellStyle name="Input 2 5 3 7 2" xfId="33863"/>
    <cellStyle name="Input 2 5 3 7 3" xfId="33864"/>
    <cellStyle name="Input 2 5 3 7 4" xfId="33865"/>
    <cellStyle name="Input 2 5 3 7 5" xfId="33866"/>
    <cellStyle name="Input 2 5 3 7 6" xfId="33867"/>
    <cellStyle name="Input 2 5 3 7 7" xfId="33868"/>
    <cellStyle name="Input 2 5 3 7 8" xfId="33869"/>
    <cellStyle name="Input 2 5 3 8" xfId="33870"/>
    <cellStyle name="Input 2 5 3 8 2" xfId="33871"/>
    <cellStyle name="Input 2 5 3 8 3" xfId="33872"/>
    <cellStyle name="Input 2 5 3 8 4" xfId="33873"/>
    <cellStyle name="Input 2 5 3 8 5" xfId="33874"/>
    <cellStyle name="Input 2 5 3 8 6" xfId="33875"/>
    <cellStyle name="Input 2 5 3 8 7" xfId="33876"/>
    <cellStyle name="Input 2 5 3 8 8" xfId="33877"/>
    <cellStyle name="Input 2 5 3 8 9" xfId="33878"/>
    <cellStyle name="Input 2 5 3 9" xfId="33879"/>
    <cellStyle name="Input 2 5 3 9 2" xfId="33880"/>
    <cellStyle name="Input 2 5 3 9 3" xfId="33881"/>
    <cellStyle name="Input 2 5 3 9 4" xfId="33882"/>
    <cellStyle name="Input 2 5 3 9 5" xfId="33883"/>
    <cellStyle name="Input 2 5 3 9 6" xfId="33884"/>
    <cellStyle name="Input 2 5 3 9 7" xfId="33885"/>
    <cellStyle name="Input 2 5 3 9 8" xfId="33886"/>
    <cellStyle name="Input 2 5 4" xfId="33887"/>
    <cellStyle name="Input 2 5 4 10" xfId="33888"/>
    <cellStyle name="Input 2 5 4 11" xfId="33889"/>
    <cellStyle name="Input 2 5 4 12" xfId="33890"/>
    <cellStyle name="Input 2 5 4 13" xfId="33891"/>
    <cellStyle name="Input 2 5 4 14" xfId="33892"/>
    <cellStyle name="Input 2 5 4 15" xfId="33893"/>
    <cellStyle name="Input 2 5 4 16" xfId="33894"/>
    <cellStyle name="Input 2 5 4 17" xfId="33895"/>
    <cellStyle name="Input 2 5 4 18" xfId="33896"/>
    <cellStyle name="Input 2 5 4 19" xfId="33897"/>
    <cellStyle name="Input 2 5 4 2" xfId="33898"/>
    <cellStyle name="Input 2 5 4 2 2" xfId="33899"/>
    <cellStyle name="Input 2 5 4 2 3" xfId="33900"/>
    <cellStyle name="Input 2 5 4 2 4" xfId="33901"/>
    <cellStyle name="Input 2 5 4 2 5" xfId="33902"/>
    <cellStyle name="Input 2 5 4 2 6" xfId="33903"/>
    <cellStyle name="Input 2 5 4 2 7" xfId="33904"/>
    <cellStyle name="Input 2 5 4 2 8" xfId="33905"/>
    <cellStyle name="Input 2 5 4 2 9" xfId="33906"/>
    <cellStyle name="Input 2 5 4 20" xfId="33907"/>
    <cellStyle name="Input 2 5 4 21" xfId="33908"/>
    <cellStyle name="Input 2 5 4 22" xfId="33909"/>
    <cellStyle name="Input 2 5 4 23" xfId="33910"/>
    <cellStyle name="Input 2 5 4 24" xfId="33911"/>
    <cellStyle name="Input 2 5 4 3" xfId="33912"/>
    <cellStyle name="Input 2 5 4 3 2" xfId="33913"/>
    <cellStyle name="Input 2 5 4 3 3" xfId="33914"/>
    <cellStyle name="Input 2 5 4 3 4" xfId="33915"/>
    <cellStyle name="Input 2 5 4 3 5" xfId="33916"/>
    <cellStyle name="Input 2 5 4 3 6" xfId="33917"/>
    <cellStyle name="Input 2 5 4 3 7" xfId="33918"/>
    <cellStyle name="Input 2 5 4 3 8" xfId="33919"/>
    <cellStyle name="Input 2 5 4 3 9" xfId="33920"/>
    <cellStyle name="Input 2 5 4 4" xfId="33921"/>
    <cellStyle name="Input 2 5 4 4 2" xfId="33922"/>
    <cellStyle name="Input 2 5 4 4 3" xfId="33923"/>
    <cellStyle name="Input 2 5 4 4 4" xfId="33924"/>
    <cellStyle name="Input 2 5 4 4 5" xfId="33925"/>
    <cellStyle name="Input 2 5 4 4 6" xfId="33926"/>
    <cellStyle name="Input 2 5 4 4 7" xfId="33927"/>
    <cellStyle name="Input 2 5 4 4 8" xfId="33928"/>
    <cellStyle name="Input 2 5 4 4 9" xfId="33929"/>
    <cellStyle name="Input 2 5 4 5" xfId="33930"/>
    <cellStyle name="Input 2 5 4 5 2" xfId="33931"/>
    <cellStyle name="Input 2 5 4 5 3" xfId="33932"/>
    <cellStyle name="Input 2 5 4 5 4" xfId="33933"/>
    <cellStyle name="Input 2 5 4 5 5" xfId="33934"/>
    <cellStyle name="Input 2 5 4 5 6" xfId="33935"/>
    <cellStyle name="Input 2 5 4 5 7" xfId="33936"/>
    <cellStyle name="Input 2 5 4 5 8" xfId="33937"/>
    <cellStyle name="Input 2 5 4 6" xfId="33938"/>
    <cellStyle name="Input 2 5 4 6 2" xfId="33939"/>
    <cellStyle name="Input 2 5 4 6 3" xfId="33940"/>
    <cellStyle name="Input 2 5 4 6 4" xfId="33941"/>
    <cellStyle name="Input 2 5 4 6 5" xfId="33942"/>
    <cellStyle name="Input 2 5 4 6 6" xfId="33943"/>
    <cellStyle name="Input 2 5 4 6 7" xfId="33944"/>
    <cellStyle name="Input 2 5 4 6 8" xfId="33945"/>
    <cellStyle name="Input 2 5 4 7" xfId="33946"/>
    <cellStyle name="Input 2 5 4 7 2" xfId="33947"/>
    <cellStyle name="Input 2 5 4 7 3" xfId="33948"/>
    <cellStyle name="Input 2 5 4 7 4" xfId="33949"/>
    <cellStyle name="Input 2 5 4 7 5" xfId="33950"/>
    <cellStyle name="Input 2 5 4 7 6" xfId="33951"/>
    <cellStyle name="Input 2 5 4 7 7" xfId="33952"/>
    <cellStyle name="Input 2 5 4 7 8" xfId="33953"/>
    <cellStyle name="Input 2 5 4 8" xfId="33954"/>
    <cellStyle name="Input 2 5 4 9" xfId="33955"/>
    <cellStyle name="Input 2 5 5" xfId="33956"/>
    <cellStyle name="Input 2 5 5 10" xfId="33957"/>
    <cellStyle name="Input 2 5 5 11" xfId="33958"/>
    <cellStyle name="Input 2 5 5 12" xfId="33959"/>
    <cellStyle name="Input 2 5 5 13" xfId="33960"/>
    <cellStyle name="Input 2 5 5 14" xfId="33961"/>
    <cellStyle name="Input 2 5 5 15" xfId="33962"/>
    <cellStyle name="Input 2 5 5 16" xfId="33963"/>
    <cellStyle name="Input 2 5 5 17" xfId="33964"/>
    <cellStyle name="Input 2 5 5 18" xfId="33965"/>
    <cellStyle name="Input 2 5 5 2" xfId="33966"/>
    <cellStyle name="Input 2 5 5 2 10" xfId="33967"/>
    <cellStyle name="Input 2 5 5 2 2" xfId="33968"/>
    <cellStyle name="Input 2 5 5 2 2 2" xfId="33969"/>
    <cellStyle name="Input 2 5 5 2 2 3" xfId="33970"/>
    <cellStyle name="Input 2 5 5 2 2 4" xfId="33971"/>
    <cellStyle name="Input 2 5 5 2 2 5" xfId="33972"/>
    <cellStyle name="Input 2 5 5 2 2 6" xfId="33973"/>
    <cellStyle name="Input 2 5 5 2 2 7" xfId="33974"/>
    <cellStyle name="Input 2 5 5 2 2 8" xfId="33975"/>
    <cellStyle name="Input 2 5 5 2 2 9" xfId="33976"/>
    <cellStyle name="Input 2 5 5 2 3" xfId="33977"/>
    <cellStyle name="Input 2 5 5 2 4" xfId="33978"/>
    <cellStyle name="Input 2 5 5 2 5" xfId="33979"/>
    <cellStyle name="Input 2 5 5 2 6" xfId="33980"/>
    <cellStyle name="Input 2 5 5 2 7" xfId="33981"/>
    <cellStyle name="Input 2 5 5 2 8" xfId="33982"/>
    <cellStyle name="Input 2 5 5 2 9" xfId="33983"/>
    <cellStyle name="Input 2 5 5 3" xfId="33984"/>
    <cellStyle name="Input 2 5 5 3 2" xfId="33985"/>
    <cellStyle name="Input 2 5 5 3 3" xfId="33986"/>
    <cellStyle name="Input 2 5 5 3 4" xfId="33987"/>
    <cellStyle name="Input 2 5 5 3 5" xfId="33988"/>
    <cellStyle name="Input 2 5 5 3 6" xfId="33989"/>
    <cellStyle name="Input 2 5 5 3 7" xfId="33990"/>
    <cellStyle name="Input 2 5 5 3 8" xfId="33991"/>
    <cellStyle name="Input 2 5 5 4" xfId="33992"/>
    <cellStyle name="Input 2 5 5 4 2" xfId="33993"/>
    <cellStyle name="Input 2 5 5 4 3" xfId="33994"/>
    <cellStyle name="Input 2 5 5 4 4" xfId="33995"/>
    <cellStyle name="Input 2 5 5 4 5" xfId="33996"/>
    <cellStyle name="Input 2 5 5 4 6" xfId="33997"/>
    <cellStyle name="Input 2 5 5 4 7" xfId="33998"/>
    <cellStyle name="Input 2 5 5 4 8" xfId="33999"/>
    <cellStyle name="Input 2 5 5 4 9" xfId="34000"/>
    <cellStyle name="Input 2 5 5 5" xfId="34001"/>
    <cellStyle name="Input 2 5 5 6" xfId="34002"/>
    <cellStyle name="Input 2 5 5 7" xfId="34003"/>
    <cellStyle name="Input 2 5 5 8" xfId="34004"/>
    <cellStyle name="Input 2 5 5 9" xfId="34005"/>
    <cellStyle name="Input 2 5 6" xfId="34006"/>
    <cellStyle name="Input 2 5 6 10" xfId="34007"/>
    <cellStyle name="Input 2 5 6 11" xfId="34008"/>
    <cellStyle name="Input 2 5 6 12" xfId="34009"/>
    <cellStyle name="Input 2 5 6 13" xfId="34010"/>
    <cellStyle name="Input 2 5 6 14" xfId="34011"/>
    <cellStyle name="Input 2 5 6 15" xfId="34012"/>
    <cellStyle name="Input 2 5 6 16" xfId="34013"/>
    <cellStyle name="Input 2 5 6 17" xfId="34014"/>
    <cellStyle name="Input 2 5 6 18" xfId="34015"/>
    <cellStyle name="Input 2 5 6 2" xfId="34016"/>
    <cellStyle name="Input 2 5 6 2 10" xfId="34017"/>
    <cellStyle name="Input 2 5 6 2 2" xfId="34018"/>
    <cellStyle name="Input 2 5 6 2 2 2" xfId="34019"/>
    <cellStyle name="Input 2 5 6 2 2 3" xfId="34020"/>
    <cellStyle name="Input 2 5 6 2 2 4" xfId="34021"/>
    <cellStyle name="Input 2 5 6 2 2 5" xfId="34022"/>
    <cellStyle name="Input 2 5 6 2 2 6" xfId="34023"/>
    <cellStyle name="Input 2 5 6 2 2 7" xfId="34024"/>
    <cellStyle name="Input 2 5 6 2 2 8" xfId="34025"/>
    <cellStyle name="Input 2 5 6 2 2 9" xfId="34026"/>
    <cellStyle name="Input 2 5 6 2 3" xfId="34027"/>
    <cellStyle name="Input 2 5 6 2 4" xfId="34028"/>
    <cellStyle name="Input 2 5 6 2 5" xfId="34029"/>
    <cellStyle name="Input 2 5 6 2 6" xfId="34030"/>
    <cellStyle name="Input 2 5 6 2 7" xfId="34031"/>
    <cellStyle name="Input 2 5 6 2 8" xfId="34032"/>
    <cellStyle name="Input 2 5 6 2 9" xfId="34033"/>
    <cellStyle name="Input 2 5 6 3" xfId="34034"/>
    <cellStyle name="Input 2 5 6 3 2" xfId="34035"/>
    <cellStyle name="Input 2 5 6 3 3" xfId="34036"/>
    <cellStyle name="Input 2 5 6 3 4" xfId="34037"/>
    <cellStyle name="Input 2 5 6 3 5" xfId="34038"/>
    <cellStyle name="Input 2 5 6 3 6" xfId="34039"/>
    <cellStyle name="Input 2 5 6 3 7" xfId="34040"/>
    <cellStyle name="Input 2 5 6 3 8" xfId="34041"/>
    <cellStyle name="Input 2 5 6 4" xfId="34042"/>
    <cellStyle name="Input 2 5 6 4 2" xfId="34043"/>
    <cellStyle name="Input 2 5 6 4 3" xfId="34044"/>
    <cellStyle name="Input 2 5 6 4 4" xfId="34045"/>
    <cellStyle name="Input 2 5 6 4 5" xfId="34046"/>
    <cellStyle name="Input 2 5 6 4 6" xfId="34047"/>
    <cellStyle name="Input 2 5 6 4 7" xfId="34048"/>
    <cellStyle name="Input 2 5 6 4 8" xfId="34049"/>
    <cellStyle name="Input 2 5 6 4 9" xfId="34050"/>
    <cellStyle name="Input 2 5 6 5" xfId="34051"/>
    <cellStyle name="Input 2 5 6 6" xfId="34052"/>
    <cellStyle name="Input 2 5 6 7" xfId="34053"/>
    <cellStyle name="Input 2 5 6 8" xfId="34054"/>
    <cellStyle name="Input 2 5 6 9" xfId="34055"/>
    <cellStyle name="Input 2 5 7" xfId="34056"/>
    <cellStyle name="Input 2 5 7 10" xfId="34057"/>
    <cellStyle name="Input 2 5 7 11" xfId="34058"/>
    <cellStyle name="Input 2 5 7 12" xfId="34059"/>
    <cellStyle name="Input 2 5 7 13" xfId="34060"/>
    <cellStyle name="Input 2 5 7 14" xfId="34061"/>
    <cellStyle name="Input 2 5 7 15" xfId="34062"/>
    <cellStyle name="Input 2 5 7 16" xfId="34063"/>
    <cellStyle name="Input 2 5 7 17" xfId="34064"/>
    <cellStyle name="Input 2 5 7 18" xfId="34065"/>
    <cellStyle name="Input 2 5 7 2" xfId="34066"/>
    <cellStyle name="Input 2 5 7 3" xfId="34067"/>
    <cellStyle name="Input 2 5 7 4" xfId="34068"/>
    <cellStyle name="Input 2 5 7 5" xfId="34069"/>
    <cellStyle name="Input 2 5 7 6" xfId="34070"/>
    <cellStyle name="Input 2 5 7 7" xfId="34071"/>
    <cellStyle name="Input 2 5 7 8" xfId="34072"/>
    <cellStyle name="Input 2 5 7 9" xfId="34073"/>
    <cellStyle name="Input 2 5 8" xfId="34074"/>
    <cellStyle name="Input 2 5 8 2" xfId="34075"/>
    <cellStyle name="Input 2 5 8 3" xfId="34076"/>
    <cellStyle name="Input 2 5 8 4" xfId="34077"/>
    <cellStyle name="Input 2 5 8 5" xfId="34078"/>
    <cellStyle name="Input 2 5 8 6" xfId="34079"/>
    <cellStyle name="Input 2 5 8 7" xfId="34080"/>
    <cellStyle name="Input 2 5 8 8" xfId="34081"/>
    <cellStyle name="Input 2 5 8 9" xfId="34082"/>
    <cellStyle name="Input 2 5 9" xfId="34083"/>
    <cellStyle name="Input 2 5 9 2" xfId="34084"/>
    <cellStyle name="Input 2 5 9 3" xfId="34085"/>
    <cellStyle name="Input 2 5 9 4" xfId="34086"/>
    <cellStyle name="Input 2 5 9 5" xfId="34087"/>
    <cellStyle name="Input 2 5 9 6" xfId="34088"/>
    <cellStyle name="Input 2 5 9 7" xfId="34089"/>
    <cellStyle name="Input 2 5 9 8" xfId="34090"/>
    <cellStyle name="Input 2 5 9 9" xfId="34091"/>
    <cellStyle name="Input 2 6" xfId="2313"/>
    <cellStyle name="Input 2 6 10" xfId="34092"/>
    <cellStyle name="Input 2 6 11" xfId="34093"/>
    <cellStyle name="Input 2 6 12" xfId="34094"/>
    <cellStyle name="Input 2 6 13" xfId="34095"/>
    <cellStyle name="Input 2 6 14" xfId="34096"/>
    <cellStyle name="Input 2 6 15" xfId="34097"/>
    <cellStyle name="Input 2 6 16" xfId="34098"/>
    <cellStyle name="Input 2 6 17" xfId="34099"/>
    <cellStyle name="Input 2 6 18" xfId="34100"/>
    <cellStyle name="Input 2 6 19" xfId="34101"/>
    <cellStyle name="Input 2 6 2" xfId="34102"/>
    <cellStyle name="Input 2 6 2 10" xfId="34103"/>
    <cellStyle name="Input 2 6 2 11" xfId="34104"/>
    <cellStyle name="Input 2 6 2 12" xfId="34105"/>
    <cellStyle name="Input 2 6 2 13" xfId="34106"/>
    <cellStyle name="Input 2 6 2 14" xfId="34107"/>
    <cellStyle name="Input 2 6 2 15" xfId="34108"/>
    <cellStyle name="Input 2 6 2 16" xfId="34109"/>
    <cellStyle name="Input 2 6 2 17" xfId="34110"/>
    <cellStyle name="Input 2 6 2 18" xfId="34111"/>
    <cellStyle name="Input 2 6 2 19" xfId="34112"/>
    <cellStyle name="Input 2 6 2 2" xfId="34113"/>
    <cellStyle name="Input 2 6 2 2 10" xfId="34114"/>
    <cellStyle name="Input 2 6 2 2 11" xfId="34115"/>
    <cellStyle name="Input 2 6 2 2 12" xfId="34116"/>
    <cellStyle name="Input 2 6 2 2 13" xfId="34117"/>
    <cellStyle name="Input 2 6 2 2 14" xfId="34118"/>
    <cellStyle name="Input 2 6 2 2 15" xfId="34119"/>
    <cellStyle name="Input 2 6 2 2 2" xfId="34120"/>
    <cellStyle name="Input 2 6 2 2 2 2" xfId="34121"/>
    <cellStyle name="Input 2 6 2 2 2 3" xfId="34122"/>
    <cellStyle name="Input 2 6 2 2 2 4" xfId="34123"/>
    <cellStyle name="Input 2 6 2 2 2 5" xfId="34124"/>
    <cellStyle name="Input 2 6 2 2 2 6" xfId="34125"/>
    <cellStyle name="Input 2 6 2 2 2 7" xfId="34126"/>
    <cellStyle name="Input 2 6 2 2 2 8" xfId="34127"/>
    <cellStyle name="Input 2 6 2 2 2 9" xfId="34128"/>
    <cellStyle name="Input 2 6 2 2 3" xfId="34129"/>
    <cellStyle name="Input 2 6 2 2 3 2" xfId="34130"/>
    <cellStyle name="Input 2 6 2 2 3 3" xfId="34131"/>
    <cellStyle name="Input 2 6 2 2 3 4" xfId="34132"/>
    <cellStyle name="Input 2 6 2 2 3 5" xfId="34133"/>
    <cellStyle name="Input 2 6 2 2 3 6" xfId="34134"/>
    <cellStyle name="Input 2 6 2 2 3 7" xfId="34135"/>
    <cellStyle name="Input 2 6 2 2 3 8" xfId="34136"/>
    <cellStyle name="Input 2 6 2 2 4" xfId="34137"/>
    <cellStyle name="Input 2 6 2 2 4 2" xfId="34138"/>
    <cellStyle name="Input 2 6 2 2 4 3" xfId="34139"/>
    <cellStyle name="Input 2 6 2 2 4 4" xfId="34140"/>
    <cellStyle name="Input 2 6 2 2 4 5" xfId="34141"/>
    <cellStyle name="Input 2 6 2 2 4 6" xfId="34142"/>
    <cellStyle name="Input 2 6 2 2 4 7" xfId="34143"/>
    <cellStyle name="Input 2 6 2 2 4 8" xfId="34144"/>
    <cellStyle name="Input 2 6 2 2 5" xfId="34145"/>
    <cellStyle name="Input 2 6 2 2 5 2" xfId="34146"/>
    <cellStyle name="Input 2 6 2 2 5 3" xfId="34147"/>
    <cellStyle name="Input 2 6 2 2 5 4" xfId="34148"/>
    <cellStyle name="Input 2 6 2 2 5 5" xfId="34149"/>
    <cellStyle name="Input 2 6 2 2 5 6" xfId="34150"/>
    <cellStyle name="Input 2 6 2 2 5 7" xfId="34151"/>
    <cellStyle name="Input 2 6 2 2 5 8" xfId="34152"/>
    <cellStyle name="Input 2 6 2 2 6" xfId="34153"/>
    <cellStyle name="Input 2 6 2 2 6 2" xfId="34154"/>
    <cellStyle name="Input 2 6 2 2 6 3" xfId="34155"/>
    <cellStyle name="Input 2 6 2 2 6 4" xfId="34156"/>
    <cellStyle name="Input 2 6 2 2 6 5" xfId="34157"/>
    <cellStyle name="Input 2 6 2 2 6 6" xfId="34158"/>
    <cellStyle name="Input 2 6 2 2 6 7" xfId="34159"/>
    <cellStyle name="Input 2 6 2 2 6 8" xfId="34160"/>
    <cellStyle name="Input 2 6 2 2 7" xfId="34161"/>
    <cellStyle name="Input 2 6 2 2 7 2" xfId="34162"/>
    <cellStyle name="Input 2 6 2 2 7 3" xfId="34163"/>
    <cellStyle name="Input 2 6 2 2 7 4" xfId="34164"/>
    <cellStyle name="Input 2 6 2 2 7 5" xfId="34165"/>
    <cellStyle name="Input 2 6 2 2 7 6" xfId="34166"/>
    <cellStyle name="Input 2 6 2 2 7 7" xfId="34167"/>
    <cellStyle name="Input 2 6 2 2 7 8" xfId="34168"/>
    <cellStyle name="Input 2 6 2 2 8" xfId="34169"/>
    <cellStyle name="Input 2 6 2 2 9" xfId="34170"/>
    <cellStyle name="Input 2 6 2 20" xfId="34171"/>
    <cellStyle name="Input 2 6 2 21" xfId="34172"/>
    <cellStyle name="Input 2 6 2 22" xfId="34173"/>
    <cellStyle name="Input 2 6 2 23" xfId="34174"/>
    <cellStyle name="Input 2 6 2 24" xfId="34175"/>
    <cellStyle name="Input 2 6 2 25" xfId="34176"/>
    <cellStyle name="Input 2 6 2 26" xfId="34177"/>
    <cellStyle name="Input 2 6 2 27" xfId="34178"/>
    <cellStyle name="Input 2 6 2 3" xfId="34179"/>
    <cellStyle name="Input 2 6 2 3 10" xfId="34180"/>
    <cellStyle name="Input 2 6 2 3 11" xfId="34181"/>
    <cellStyle name="Input 2 6 2 3 12" xfId="34182"/>
    <cellStyle name="Input 2 6 2 3 13" xfId="34183"/>
    <cellStyle name="Input 2 6 2 3 14" xfId="34184"/>
    <cellStyle name="Input 2 6 2 3 15" xfId="34185"/>
    <cellStyle name="Input 2 6 2 3 2" xfId="34186"/>
    <cellStyle name="Input 2 6 2 3 2 2" xfId="34187"/>
    <cellStyle name="Input 2 6 2 3 2 3" xfId="34188"/>
    <cellStyle name="Input 2 6 2 3 2 4" xfId="34189"/>
    <cellStyle name="Input 2 6 2 3 2 5" xfId="34190"/>
    <cellStyle name="Input 2 6 2 3 2 6" xfId="34191"/>
    <cellStyle name="Input 2 6 2 3 2 7" xfId="34192"/>
    <cellStyle name="Input 2 6 2 3 2 8" xfId="34193"/>
    <cellStyle name="Input 2 6 2 3 3" xfId="34194"/>
    <cellStyle name="Input 2 6 2 3 3 2" xfId="34195"/>
    <cellStyle name="Input 2 6 2 3 3 3" xfId="34196"/>
    <cellStyle name="Input 2 6 2 3 3 4" xfId="34197"/>
    <cellStyle name="Input 2 6 2 3 3 5" xfId="34198"/>
    <cellStyle name="Input 2 6 2 3 3 6" xfId="34199"/>
    <cellStyle name="Input 2 6 2 3 3 7" xfId="34200"/>
    <cellStyle name="Input 2 6 2 3 3 8" xfId="34201"/>
    <cellStyle name="Input 2 6 2 3 4" xfId="34202"/>
    <cellStyle name="Input 2 6 2 3 4 2" xfId="34203"/>
    <cellStyle name="Input 2 6 2 3 4 3" xfId="34204"/>
    <cellStyle name="Input 2 6 2 3 4 4" xfId="34205"/>
    <cellStyle name="Input 2 6 2 3 4 5" xfId="34206"/>
    <cellStyle name="Input 2 6 2 3 4 6" xfId="34207"/>
    <cellStyle name="Input 2 6 2 3 4 7" xfId="34208"/>
    <cellStyle name="Input 2 6 2 3 4 8" xfId="34209"/>
    <cellStyle name="Input 2 6 2 3 5" xfId="34210"/>
    <cellStyle name="Input 2 6 2 3 5 2" xfId="34211"/>
    <cellStyle name="Input 2 6 2 3 5 3" xfId="34212"/>
    <cellStyle name="Input 2 6 2 3 5 4" xfId="34213"/>
    <cellStyle name="Input 2 6 2 3 5 5" xfId="34214"/>
    <cellStyle name="Input 2 6 2 3 5 6" xfId="34215"/>
    <cellStyle name="Input 2 6 2 3 5 7" xfId="34216"/>
    <cellStyle name="Input 2 6 2 3 5 8" xfId="34217"/>
    <cellStyle name="Input 2 6 2 3 6" xfId="34218"/>
    <cellStyle name="Input 2 6 2 3 6 2" xfId="34219"/>
    <cellStyle name="Input 2 6 2 3 6 3" xfId="34220"/>
    <cellStyle name="Input 2 6 2 3 6 4" xfId="34221"/>
    <cellStyle name="Input 2 6 2 3 6 5" xfId="34222"/>
    <cellStyle name="Input 2 6 2 3 6 6" xfId="34223"/>
    <cellStyle name="Input 2 6 2 3 6 7" xfId="34224"/>
    <cellStyle name="Input 2 6 2 3 6 8" xfId="34225"/>
    <cellStyle name="Input 2 6 2 3 7" xfId="34226"/>
    <cellStyle name="Input 2 6 2 3 7 2" xfId="34227"/>
    <cellStyle name="Input 2 6 2 3 7 3" xfId="34228"/>
    <cellStyle name="Input 2 6 2 3 7 4" xfId="34229"/>
    <cellStyle name="Input 2 6 2 3 7 5" xfId="34230"/>
    <cellStyle name="Input 2 6 2 3 7 6" xfId="34231"/>
    <cellStyle name="Input 2 6 2 3 7 7" xfId="34232"/>
    <cellStyle name="Input 2 6 2 3 7 8" xfId="34233"/>
    <cellStyle name="Input 2 6 2 3 8" xfId="34234"/>
    <cellStyle name="Input 2 6 2 3 9" xfId="34235"/>
    <cellStyle name="Input 2 6 2 4" xfId="34236"/>
    <cellStyle name="Input 2 6 2 4 2" xfId="34237"/>
    <cellStyle name="Input 2 6 2 4 3" xfId="34238"/>
    <cellStyle name="Input 2 6 2 4 4" xfId="34239"/>
    <cellStyle name="Input 2 6 2 4 5" xfId="34240"/>
    <cellStyle name="Input 2 6 2 4 6" xfId="34241"/>
    <cellStyle name="Input 2 6 2 4 7" xfId="34242"/>
    <cellStyle name="Input 2 6 2 4 8" xfId="34243"/>
    <cellStyle name="Input 2 6 2 4 9" xfId="34244"/>
    <cellStyle name="Input 2 6 2 5" xfId="34245"/>
    <cellStyle name="Input 2 6 2 5 2" xfId="34246"/>
    <cellStyle name="Input 2 6 2 5 3" xfId="34247"/>
    <cellStyle name="Input 2 6 2 5 4" xfId="34248"/>
    <cellStyle name="Input 2 6 2 5 5" xfId="34249"/>
    <cellStyle name="Input 2 6 2 5 6" xfId="34250"/>
    <cellStyle name="Input 2 6 2 5 7" xfId="34251"/>
    <cellStyle name="Input 2 6 2 5 8" xfId="34252"/>
    <cellStyle name="Input 2 6 2 6" xfId="34253"/>
    <cellStyle name="Input 2 6 2 6 2" xfId="34254"/>
    <cellStyle name="Input 2 6 2 6 3" xfId="34255"/>
    <cellStyle name="Input 2 6 2 6 4" xfId="34256"/>
    <cellStyle name="Input 2 6 2 6 5" xfId="34257"/>
    <cellStyle name="Input 2 6 2 6 6" xfId="34258"/>
    <cellStyle name="Input 2 6 2 6 7" xfId="34259"/>
    <cellStyle name="Input 2 6 2 6 8" xfId="34260"/>
    <cellStyle name="Input 2 6 2 7" xfId="34261"/>
    <cellStyle name="Input 2 6 2 7 2" xfId="34262"/>
    <cellStyle name="Input 2 6 2 7 3" xfId="34263"/>
    <cellStyle name="Input 2 6 2 7 4" xfId="34264"/>
    <cellStyle name="Input 2 6 2 7 5" xfId="34265"/>
    <cellStyle name="Input 2 6 2 7 6" xfId="34266"/>
    <cellStyle name="Input 2 6 2 7 7" xfId="34267"/>
    <cellStyle name="Input 2 6 2 7 8" xfId="34268"/>
    <cellStyle name="Input 2 6 2 8" xfId="34269"/>
    <cellStyle name="Input 2 6 2 8 2" xfId="34270"/>
    <cellStyle name="Input 2 6 2 8 3" xfId="34271"/>
    <cellStyle name="Input 2 6 2 8 4" xfId="34272"/>
    <cellStyle name="Input 2 6 2 8 5" xfId="34273"/>
    <cellStyle name="Input 2 6 2 8 6" xfId="34274"/>
    <cellStyle name="Input 2 6 2 8 7" xfId="34275"/>
    <cellStyle name="Input 2 6 2 8 8" xfId="34276"/>
    <cellStyle name="Input 2 6 2 9" xfId="34277"/>
    <cellStyle name="Input 2 6 2 9 2" xfId="34278"/>
    <cellStyle name="Input 2 6 2 9 3" xfId="34279"/>
    <cellStyle name="Input 2 6 2 9 4" xfId="34280"/>
    <cellStyle name="Input 2 6 2 9 5" xfId="34281"/>
    <cellStyle name="Input 2 6 2 9 6" xfId="34282"/>
    <cellStyle name="Input 2 6 2 9 7" xfId="34283"/>
    <cellStyle name="Input 2 6 2 9 8" xfId="34284"/>
    <cellStyle name="Input 2 6 20" xfId="34285"/>
    <cellStyle name="Input 2 6 21" xfId="34286"/>
    <cellStyle name="Input 2 6 22" xfId="34287"/>
    <cellStyle name="Input 2 6 23" xfId="34288"/>
    <cellStyle name="Input 2 6 24" xfId="34289"/>
    <cellStyle name="Input 2 6 3" xfId="34290"/>
    <cellStyle name="Input 2 6 3 10" xfId="34291"/>
    <cellStyle name="Input 2 6 3 11" xfId="34292"/>
    <cellStyle name="Input 2 6 3 12" xfId="34293"/>
    <cellStyle name="Input 2 6 3 13" xfId="34294"/>
    <cellStyle name="Input 2 6 3 14" xfId="34295"/>
    <cellStyle name="Input 2 6 3 15" xfId="34296"/>
    <cellStyle name="Input 2 6 3 16" xfId="34297"/>
    <cellStyle name="Input 2 6 3 17" xfId="34298"/>
    <cellStyle name="Input 2 6 3 18" xfId="34299"/>
    <cellStyle name="Input 2 6 3 19" xfId="34300"/>
    <cellStyle name="Input 2 6 3 2" xfId="34301"/>
    <cellStyle name="Input 2 6 3 2 10" xfId="34302"/>
    <cellStyle name="Input 2 6 3 2 2" xfId="34303"/>
    <cellStyle name="Input 2 6 3 2 2 2" xfId="34304"/>
    <cellStyle name="Input 2 6 3 2 2 3" xfId="34305"/>
    <cellStyle name="Input 2 6 3 2 2 4" xfId="34306"/>
    <cellStyle name="Input 2 6 3 2 2 5" xfId="34307"/>
    <cellStyle name="Input 2 6 3 2 2 6" xfId="34308"/>
    <cellStyle name="Input 2 6 3 2 2 7" xfId="34309"/>
    <cellStyle name="Input 2 6 3 2 2 8" xfId="34310"/>
    <cellStyle name="Input 2 6 3 2 2 9" xfId="34311"/>
    <cellStyle name="Input 2 6 3 2 3" xfId="34312"/>
    <cellStyle name="Input 2 6 3 2 4" xfId="34313"/>
    <cellStyle name="Input 2 6 3 2 5" xfId="34314"/>
    <cellStyle name="Input 2 6 3 2 6" xfId="34315"/>
    <cellStyle name="Input 2 6 3 2 7" xfId="34316"/>
    <cellStyle name="Input 2 6 3 2 8" xfId="34317"/>
    <cellStyle name="Input 2 6 3 2 9" xfId="34318"/>
    <cellStyle name="Input 2 6 3 20" xfId="34319"/>
    <cellStyle name="Input 2 6 3 21" xfId="34320"/>
    <cellStyle name="Input 2 6 3 22" xfId="34321"/>
    <cellStyle name="Input 2 6 3 23" xfId="34322"/>
    <cellStyle name="Input 2 6 3 24" xfId="34323"/>
    <cellStyle name="Input 2 6 3 3" xfId="34324"/>
    <cellStyle name="Input 2 6 3 3 2" xfId="34325"/>
    <cellStyle name="Input 2 6 3 3 3" xfId="34326"/>
    <cellStyle name="Input 2 6 3 3 4" xfId="34327"/>
    <cellStyle name="Input 2 6 3 3 5" xfId="34328"/>
    <cellStyle name="Input 2 6 3 3 6" xfId="34329"/>
    <cellStyle name="Input 2 6 3 3 7" xfId="34330"/>
    <cellStyle name="Input 2 6 3 3 8" xfId="34331"/>
    <cellStyle name="Input 2 6 3 4" xfId="34332"/>
    <cellStyle name="Input 2 6 3 4 2" xfId="34333"/>
    <cellStyle name="Input 2 6 3 4 3" xfId="34334"/>
    <cellStyle name="Input 2 6 3 4 4" xfId="34335"/>
    <cellStyle name="Input 2 6 3 4 5" xfId="34336"/>
    <cellStyle name="Input 2 6 3 4 6" xfId="34337"/>
    <cellStyle name="Input 2 6 3 4 7" xfId="34338"/>
    <cellStyle name="Input 2 6 3 4 8" xfId="34339"/>
    <cellStyle name="Input 2 6 3 4 9" xfId="34340"/>
    <cellStyle name="Input 2 6 3 5" xfId="34341"/>
    <cellStyle name="Input 2 6 3 5 2" xfId="34342"/>
    <cellStyle name="Input 2 6 3 5 3" xfId="34343"/>
    <cellStyle name="Input 2 6 3 5 4" xfId="34344"/>
    <cellStyle name="Input 2 6 3 5 5" xfId="34345"/>
    <cellStyle name="Input 2 6 3 5 6" xfId="34346"/>
    <cellStyle name="Input 2 6 3 5 7" xfId="34347"/>
    <cellStyle name="Input 2 6 3 5 8" xfId="34348"/>
    <cellStyle name="Input 2 6 3 6" xfId="34349"/>
    <cellStyle name="Input 2 6 3 6 2" xfId="34350"/>
    <cellStyle name="Input 2 6 3 6 3" xfId="34351"/>
    <cellStyle name="Input 2 6 3 6 4" xfId="34352"/>
    <cellStyle name="Input 2 6 3 6 5" xfId="34353"/>
    <cellStyle name="Input 2 6 3 6 6" xfId="34354"/>
    <cellStyle name="Input 2 6 3 6 7" xfId="34355"/>
    <cellStyle name="Input 2 6 3 6 8" xfId="34356"/>
    <cellStyle name="Input 2 6 3 7" xfId="34357"/>
    <cellStyle name="Input 2 6 3 7 2" xfId="34358"/>
    <cellStyle name="Input 2 6 3 7 3" xfId="34359"/>
    <cellStyle name="Input 2 6 3 7 4" xfId="34360"/>
    <cellStyle name="Input 2 6 3 7 5" xfId="34361"/>
    <cellStyle name="Input 2 6 3 7 6" xfId="34362"/>
    <cellStyle name="Input 2 6 3 7 7" xfId="34363"/>
    <cellStyle name="Input 2 6 3 7 8" xfId="34364"/>
    <cellStyle name="Input 2 6 3 8" xfId="34365"/>
    <cellStyle name="Input 2 6 3 9" xfId="34366"/>
    <cellStyle name="Input 2 6 4" xfId="34367"/>
    <cellStyle name="Input 2 6 4 10" xfId="34368"/>
    <cellStyle name="Input 2 6 4 11" xfId="34369"/>
    <cellStyle name="Input 2 6 4 12" xfId="34370"/>
    <cellStyle name="Input 2 6 4 13" xfId="34371"/>
    <cellStyle name="Input 2 6 4 14" xfId="34372"/>
    <cellStyle name="Input 2 6 4 15" xfId="34373"/>
    <cellStyle name="Input 2 6 4 16" xfId="34374"/>
    <cellStyle name="Input 2 6 4 17" xfId="34375"/>
    <cellStyle name="Input 2 6 4 18" xfId="34376"/>
    <cellStyle name="Input 2 6 4 2" xfId="34377"/>
    <cellStyle name="Input 2 6 4 2 10" xfId="34378"/>
    <cellStyle name="Input 2 6 4 2 2" xfId="34379"/>
    <cellStyle name="Input 2 6 4 2 2 2" xfId="34380"/>
    <cellStyle name="Input 2 6 4 2 2 3" xfId="34381"/>
    <cellStyle name="Input 2 6 4 2 2 4" xfId="34382"/>
    <cellStyle name="Input 2 6 4 2 2 5" xfId="34383"/>
    <cellStyle name="Input 2 6 4 2 2 6" xfId="34384"/>
    <cellStyle name="Input 2 6 4 2 2 7" xfId="34385"/>
    <cellStyle name="Input 2 6 4 2 2 8" xfId="34386"/>
    <cellStyle name="Input 2 6 4 2 2 9" xfId="34387"/>
    <cellStyle name="Input 2 6 4 2 3" xfId="34388"/>
    <cellStyle name="Input 2 6 4 2 4" xfId="34389"/>
    <cellStyle name="Input 2 6 4 2 5" xfId="34390"/>
    <cellStyle name="Input 2 6 4 2 6" xfId="34391"/>
    <cellStyle name="Input 2 6 4 2 7" xfId="34392"/>
    <cellStyle name="Input 2 6 4 2 8" xfId="34393"/>
    <cellStyle name="Input 2 6 4 2 9" xfId="34394"/>
    <cellStyle name="Input 2 6 4 3" xfId="34395"/>
    <cellStyle name="Input 2 6 4 3 2" xfId="34396"/>
    <cellStyle name="Input 2 6 4 3 3" xfId="34397"/>
    <cellStyle name="Input 2 6 4 3 4" xfId="34398"/>
    <cellStyle name="Input 2 6 4 3 5" xfId="34399"/>
    <cellStyle name="Input 2 6 4 3 6" xfId="34400"/>
    <cellStyle name="Input 2 6 4 3 7" xfId="34401"/>
    <cellStyle name="Input 2 6 4 3 8" xfId="34402"/>
    <cellStyle name="Input 2 6 4 4" xfId="34403"/>
    <cellStyle name="Input 2 6 4 4 2" xfId="34404"/>
    <cellStyle name="Input 2 6 4 4 3" xfId="34405"/>
    <cellStyle name="Input 2 6 4 4 4" xfId="34406"/>
    <cellStyle name="Input 2 6 4 4 5" xfId="34407"/>
    <cellStyle name="Input 2 6 4 4 6" xfId="34408"/>
    <cellStyle name="Input 2 6 4 4 7" xfId="34409"/>
    <cellStyle name="Input 2 6 4 4 8" xfId="34410"/>
    <cellStyle name="Input 2 6 4 4 9" xfId="34411"/>
    <cellStyle name="Input 2 6 4 5" xfId="34412"/>
    <cellStyle name="Input 2 6 4 6" xfId="34413"/>
    <cellStyle name="Input 2 6 4 7" xfId="34414"/>
    <cellStyle name="Input 2 6 4 8" xfId="34415"/>
    <cellStyle name="Input 2 6 4 9" xfId="34416"/>
    <cellStyle name="Input 2 6 5" xfId="34417"/>
    <cellStyle name="Input 2 6 5 10" xfId="34418"/>
    <cellStyle name="Input 2 6 5 11" xfId="34419"/>
    <cellStyle name="Input 2 6 5 12" xfId="34420"/>
    <cellStyle name="Input 2 6 5 13" xfId="34421"/>
    <cellStyle name="Input 2 6 5 14" xfId="34422"/>
    <cellStyle name="Input 2 6 5 15" xfId="34423"/>
    <cellStyle name="Input 2 6 5 16" xfId="34424"/>
    <cellStyle name="Input 2 6 5 17" xfId="34425"/>
    <cellStyle name="Input 2 6 5 18" xfId="34426"/>
    <cellStyle name="Input 2 6 5 2" xfId="34427"/>
    <cellStyle name="Input 2 6 5 2 10" xfId="34428"/>
    <cellStyle name="Input 2 6 5 2 2" xfId="34429"/>
    <cellStyle name="Input 2 6 5 2 2 2" xfId="34430"/>
    <cellStyle name="Input 2 6 5 2 2 3" xfId="34431"/>
    <cellStyle name="Input 2 6 5 2 2 4" xfId="34432"/>
    <cellStyle name="Input 2 6 5 2 2 5" xfId="34433"/>
    <cellStyle name="Input 2 6 5 2 2 6" xfId="34434"/>
    <cellStyle name="Input 2 6 5 2 2 7" xfId="34435"/>
    <cellStyle name="Input 2 6 5 2 2 8" xfId="34436"/>
    <cellStyle name="Input 2 6 5 2 2 9" xfId="34437"/>
    <cellStyle name="Input 2 6 5 2 3" xfId="34438"/>
    <cellStyle name="Input 2 6 5 2 4" xfId="34439"/>
    <cellStyle name="Input 2 6 5 2 5" xfId="34440"/>
    <cellStyle name="Input 2 6 5 2 6" xfId="34441"/>
    <cellStyle name="Input 2 6 5 2 7" xfId="34442"/>
    <cellStyle name="Input 2 6 5 2 8" xfId="34443"/>
    <cellStyle name="Input 2 6 5 2 9" xfId="34444"/>
    <cellStyle name="Input 2 6 5 3" xfId="34445"/>
    <cellStyle name="Input 2 6 5 3 2" xfId="34446"/>
    <cellStyle name="Input 2 6 5 3 3" xfId="34447"/>
    <cellStyle name="Input 2 6 5 3 4" xfId="34448"/>
    <cellStyle name="Input 2 6 5 3 5" xfId="34449"/>
    <cellStyle name="Input 2 6 5 3 6" xfId="34450"/>
    <cellStyle name="Input 2 6 5 3 7" xfId="34451"/>
    <cellStyle name="Input 2 6 5 3 8" xfId="34452"/>
    <cellStyle name="Input 2 6 5 4" xfId="34453"/>
    <cellStyle name="Input 2 6 5 4 2" xfId="34454"/>
    <cellStyle name="Input 2 6 5 4 3" xfId="34455"/>
    <cellStyle name="Input 2 6 5 4 4" xfId="34456"/>
    <cellStyle name="Input 2 6 5 4 5" xfId="34457"/>
    <cellStyle name="Input 2 6 5 4 6" xfId="34458"/>
    <cellStyle name="Input 2 6 5 4 7" xfId="34459"/>
    <cellStyle name="Input 2 6 5 4 8" xfId="34460"/>
    <cellStyle name="Input 2 6 5 4 9" xfId="34461"/>
    <cellStyle name="Input 2 6 5 5" xfId="34462"/>
    <cellStyle name="Input 2 6 5 6" xfId="34463"/>
    <cellStyle name="Input 2 6 5 7" xfId="34464"/>
    <cellStyle name="Input 2 6 5 8" xfId="34465"/>
    <cellStyle name="Input 2 6 5 9" xfId="34466"/>
    <cellStyle name="Input 2 6 6" xfId="34467"/>
    <cellStyle name="Input 2 6 6 10" xfId="34468"/>
    <cellStyle name="Input 2 6 6 11" xfId="34469"/>
    <cellStyle name="Input 2 6 6 12" xfId="34470"/>
    <cellStyle name="Input 2 6 6 13" xfId="34471"/>
    <cellStyle name="Input 2 6 6 14" xfId="34472"/>
    <cellStyle name="Input 2 6 6 15" xfId="34473"/>
    <cellStyle name="Input 2 6 6 16" xfId="34474"/>
    <cellStyle name="Input 2 6 6 17" xfId="34475"/>
    <cellStyle name="Input 2 6 6 18" xfId="34476"/>
    <cellStyle name="Input 2 6 6 2" xfId="34477"/>
    <cellStyle name="Input 2 6 6 2 2" xfId="34478"/>
    <cellStyle name="Input 2 6 6 2 3" xfId="34479"/>
    <cellStyle name="Input 2 6 6 2 4" xfId="34480"/>
    <cellStyle name="Input 2 6 6 2 5" xfId="34481"/>
    <cellStyle name="Input 2 6 6 2 6" xfId="34482"/>
    <cellStyle name="Input 2 6 6 2 7" xfId="34483"/>
    <cellStyle name="Input 2 6 6 2 8" xfId="34484"/>
    <cellStyle name="Input 2 6 6 2 9" xfId="34485"/>
    <cellStyle name="Input 2 6 6 3" xfId="34486"/>
    <cellStyle name="Input 2 6 6 4" xfId="34487"/>
    <cellStyle name="Input 2 6 6 5" xfId="34488"/>
    <cellStyle name="Input 2 6 6 6" xfId="34489"/>
    <cellStyle name="Input 2 6 6 7" xfId="34490"/>
    <cellStyle name="Input 2 6 6 8" xfId="34491"/>
    <cellStyle name="Input 2 6 6 9" xfId="34492"/>
    <cellStyle name="Input 2 6 7" xfId="34493"/>
    <cellStyle name="Input 2 6 7 2" xfId="34494"/>
    <cellStyle name="Input 2 6 7 3" xfId="34495"/>
    <cellStyle name="Input 2 6 7 4" xfId="34496"/>
    <cellStyle name="Input 2 6 7 5" xfId="34497"/>
    <cellStyle name="Input 2 6 7 6" xfId="34498"/>
    <cellStyle name="Input 2 6 7 7" xfId="34499"/>
    <cellStyle name="Input 2 6 7 8" xfId="34500"/>
    <cellStyle name="Input 2 6 7 9" xfId="34501"/>
    <cellStyle name="Input 2 6 8" xfId="34502"/>
    <cellStyle name="Input 2 6 8 2" xfId="34503"/>
    <cellStyle name="Input 2 6 8 3" xfId="34504"/>
    <cellStyle name="Input 2 6 8 4" xfId="34505"/>
    <cellStyle name="Input 2 6 8 5" xfId="34506"/>
    <cellStyle name="Input 2 6 8 6" xfId="34507"/>
    <cellStyle name="Input 2 6 8 7" xfId="34508"/>
    <cellStyle name="Input 2 6 8 8" xfId="34509"/>
    <cellStyle name="Input 2 6 8 9" xfId="34510"/>
    <cellStyle name="Input 2 6 9" xfId="34511"/>
    <cellStyle name="Input 2 7" xfId="2314"/>
    <cellStyle name="Input 2 7 10" xfId="34512"/>
    <cellStyle name="Input 2 7 11" xfId="34513"/>
    <cellStyle name="Input 2 7 12" xfId="34514"/>
    <cellStyle name="Input 2 7 13" xfId="34515"/>
    <cellStyle name="Input 2 7 14" xfId="34516"/>
    <cellStyle name="Input 2 7 15" xfId="34517"/>
    <cellStyle name="Input 2 7 16" xfId="34518"/>
    <cellStyle name="Input 2 7 17" xfId="34519"/>
    <cellStyle name="Input 2 7 18" xfId="34520"/>
    <cellStyle name="Input 2 7 19" xfId="34521"/>
    <cellStyle name="Input 2 7 2" xfId="34522"/>
    <cellStyle name="Input 2 7 2 10" xfId="34523"/>
    <cellStyle name="Input 2 7 2 11" xfId="34524"/>
    <cellStyle name="Input 2 7 2 12" xfId="34525"/>
    <cellStyle name="Input 2 7 2 13" xfId="34526"/>
    <cellStyle name="Input 2 7 2 2" xfId="34527"/>
    <cellStyle name="Input 2 7 2 2 10" xfId="34528"/>
    <cellStyle name="Input 2 7 2 2 2" xfId="34529"/>
    <cellStyle name="Input 2 7 2 2 2 2" xfId="34530"/>
    <cellStyle name="Input 2 7 2 2 2 3" xfId="34531"/>
    <cellStyle name="Input 2 7 2 2 2 4" xfId="34532"/>
    <cellStyle name="Input 2 7 2 2 2 5" xfId="34533"/>
    <cellStyle name="Input 2 7 2 2 2 6" xfId="34534"/>
    <cellStyle name="Input 2 7 2 2 2 7" xfId="34535"/>
    <cellStyle name="Input 2 7 2 2 2 8" xfId="34536"/>
    <cellStyle name="Input 2 7 2 2 2 9" xfId="34537"/>
    <cellStyle name="Input 2 7 2 2 3" xfId="34538"/>
    <cellStyle name="Input 2 7 2 2 4" xfId="34539"/>
    <cellStyle name="Input 2 7 2 2 5" xfId="34540"/>
    <cellStyle name="Input 2 7 2 2 6" xfId="34541"/>
    <cellStyle name="Input 2 7 2 2 7" xfId="34542"/>
    <cellStyle name="Input 2 7 2 2 8" xfId="34543"/>
    <cellStyle name="Input 2 7 2 2 9" xfId="34544"/>
    <cellStyle name="Input 2 7 2 3" xfId="34545"/>
    <cellStyle name="Input 2 7 2 3 2" xfId="34546"/>
    <cellStyle name="Input 2 7 2 3 3" xfId="34547"/>
    <cellStyle name="Input 2 7 2 3 4" xfId="34548"/>
    <cellStyle name="Input 2 7 2 3 5" xfId="34549"/>
    <cellStyle name="Input 2 7 2 3 6" xfId="34550"/>
    <cellStyle name="Input 2 7 2 3 7" xfId="34551"/>
    <cellStyle name="Input 2 7 2 3 8" xfId="34552"/>
    <cellStyle name="Input 2 7 2 4" xfId="34553"/>
    <cellStyle name="Input 2 7 2 4 2" xfId="34554"/>
    <cellStyle name="Input 2 7 2 4 3" xfId="34555"/>
    <cellStyle name="Input 2 7 2 4 4" xfId="34556"/>
    <cellStyle name="Input 2 7 2 4 5" xfId="34557"/>
    <cellStyle name="Input 2 7 2 4 6" xfId="34558"/>
    <cellStyle name="Input 2 7 2 4 7" xfId="34559"/>
    <cellStyle name="Input 2 7 2 4 8" xfId="34560"/>
    <cellStyle name="Input 2 7 2 4 9" xfId="34561"/>
    <cellStyle name="Input 2 7 2 5" xfId="34562"/>
    <cellStyle name="Input 2 7 2 6" xfId="34563"/>
    <cellStyle name="Input 2 7 2 7" xfId="34564"/>
    <cellStyle name="Input 2 7 2 8" xfId="34565"/>
    <cellStyle name="Input 2 7 2 9" xfId="34566"/>
    <cellStyle name="Input 2 7 3" xfId="34567"/>
    <cellStyle name="Input 2 7 3 10" xfId="34568"/>
    <cellStyle name="Input 2 7 3 11" xfId="34569"/>
    <cellStyle name="Input 2 7 3 12" xfId="34570"/>
    <cellStyle name="Input 2 7 3 13" xfId="34571"/>
    <cellStyle name="Input 2 7 3 2" xfId="34572"/>
    <cellStyle name="Input 2 7 3 2 10" xfId="34573"/>
    <cellStyle name="Input 2 7 3 2 2" xfId="34574"/>
    <cellStyle name="Input 2 7 3 2 2 2" xfId="34575"/>
    <cellStyle name="Input 2 7 3 2 2 3" xfId="34576"/>
    <cellStyle name="Input 2 7 3 2 2 4" xfId="34577"/>
    <cellStyle name="Input 2 7 3 2 2 5" xfId="34578"/>
    <cellStyle name="Input 2 7 3 2 2 6" xfId="34579"/>
    <cellStyle name="Input 2 7 3 2 2 7" xfId="34580"/>
    <cellStyle name="Input 2 7 3 2 2 8" xfId="34581"/>
    <cellStyle name="Input 2 7 3 2 2 9" xfId="34582"/>
    <cellStyle name="Input 2 7 3 2 3" xfId="34583"/>
    <cellStyle name="Input 2 7 3 2 4" xfId="34584"/>
    <cellStyle name="Input 2 7 3 2 5" xfId="34585"/>
    <cellStyle name="Input 2 7 3 2 6" xfId="34586"/>
    <cellStyle name="Input 2 7 3 2 7" xfId="34587"/>
    <cellStyle name="Input 2 7 3 2 8" xfId="34588"/>
    <cellStyle name="Input 2 7 3 2 9" xfId="34589"/>
    <cellStyle name="Input 2 7 3 3" xfId="34590"/>
    <cellStyle name="Input 2 7 3 3 2" xfId="34591"/>
    <cellStyle name="Input 2 7 3 3 3" xfId="34592"/>
    <cellStyle name="Input 2 7 3 3 4" xfId="34593"/>
    <cellStyle name="Input 2 7 3 3 5" xfId="34594"/>
    <cellStyle name="Input 2 7 3 3 6" xfId="34595"/>
    <cellStyle name="Input 2 7 3 3 7" xfId="34596"/>
    <cellStyle name="Input 2 7 3 3 8" xfId="34597"/>
    <cellStyle name="Input 2 7 3 4" xfId="34598"/>
    <cellStyle name="Input 2 7 3 4 2" xfId="34599"/>
    <cellStyle name="Input 2 7 3 4 3" xfId="34600"/>
    <cellStyle name="Input 2 7 3 4 4" xfId="34601"/>
    <cellStyle name="Input 2 7 3 4 5" xfId="34602"/>
    <cellStyle name="Input 2 7 3 4 6" xfId="34603"/>
    <cellStyle name="Input 2 7 3 4 7" xfId="34604"/>
    <cellStyle name="Input 2 7 3 4 8" xfId="34605"/>
    <cellStyle name="Input 2 7 3 4 9" xfId="34606"/>
    <cellStyle name="Input 2 7 3 5" xfId="34607"/>
    <cellStyle name="Input 2 7 3 6" xfId="34608"/>
    <cellStyle name="Input 2 7 3 7" xfId="34609"/>
    <cellStyle name="Input 2 7 3 8" xfId="34610"/>
    <cellStyle name="Input 2 7 3 9" xfId="34611"/>
    <cellStyle name="Input 2 7 4" xfId="34612"/>
    <cellStyle name="Input 2 7 4 10" xfId="34613"/>
    <cellStyle name="Input 2 7 4 11" xfId="34614"/>
    <cellStyle name="Input 2 7 4 12" xfId="34615"/>
    <cellStyle name="Input 2 7 4 13" xfId="34616"/>
    <cellStyle name="Input 2 7 4 2" xfId="34617"/>
    <cellStyle name="Input 2 7 4 2 10" xfId="34618"/>
    <cellStyle name="Input 2 7 4 2 2" xfId="34619"/>
    <cellStyle name="Input 2 7 4 2 2 2" xfId="34620"/>
    <cellStyle name="Input 2 7 4 2 2 3" xfId="34621"/>
    <cellStyle name="Input 2 7 4 2 2 4" xfId="34622"/>
    <cellStyle name="Input 2 7 4 2 2 5" xfId="34623"/>
    <cellStyle name="Input 2 7 4 2 2 6" xfId="34624"/>
    <cellStyle name="Input 2 7 4 2 2 7" xfId="34625"/>
    <cellStyle name="Input 2 7 4 2 2 8" xfId="34626"/>
    <cellStyle name="Input 2 7 4 2 2 9" xfId="34627"/>
    <cellStyle name="Input 2 7 4 2 3" xfId="34628"/>
    <cellStyle name="Input 2 7 4 2 4" xfId="34629"/>
    <cellStyle name="Input 2 7 4 2 5" xfId="34630"/>
    <cellStyle name="Input 2 7 4 2 6" xfId="34631"/>
    <cellStyle name="Input 2 7 4 2 7" xfId="34632"/>
    <cellStyle name="Input 2 7 4 2 8" xfId="34633"/>
    <cellStyle name="Input 2 7 4 2 9" xfId="34634"/>
    <cellStyle name="Input 2 7 4 3" xfId="34635"/>
    <cellStyle name="Input 2 7 4 3 2" xfId="34636"/>
    <cellStyle name="Input 2 7 4 3 3" xfId="34637"/>
    <cellStyle name="Input 2 7 4 3 4" xfId="34638"/>
    <cellStyle name="Input 2 7 4 3 5" xfId="34639"/>
    <cellStyle name="Input 2 7 4 3 6" xfId="34640"/>
    <cellStyle name="Input 2 7 4 3 7" xfId="34641"/>
    <cellStyle name="Input 2 7 4 3 8" xfId="34642"/>
    <cellStyle name="Input 2 7 4 4" xfId="34643"/>
    <cellStyle name="Input 2 7 4 4 2" xfId="34644"/>
    <cellStyle name="Input 2 7 4 4 3" xfId="34645"/>
    <cellStyle name="Input 2 7 4 4 4" xfId="34646"/>
    <cellStyle name="Input 2 7 4 4 5" xfId="34647"/>
    <cellStyle name="Input 2 7 4 4 6" xfId="34648"/>
    <cellStyle name="Input 2 7 4 4 7" xfId="34649"/>
    <cellStyle name="Input 2 7 4 4 8" xfId="34650"/>
    <cellStyle name="Input 2 7 4 4 9" xfId="34651"/>
    <cellStyle name="Input 2 7 4 5" xfId="34652"/>
    <cellStyle name="Input 2 7 4 6" xfId="34653"/>
    <cellStyle name="Input 2 7 4 7" xfId="34654"/>
    <cellStyle name="Input 2 7 4 8" xfId="34655"/>
    <cellStyle name="Input 2 7 4 9" xfId="34656"/>
    <cellStyle name="Input 2 7 5" xfId="34657"/>
    <cellStyle name="Input 2 7 5 10" xfId="34658"/>
    <cellStyle name="Input 2 7 5 11" xfId="34659"/>
    <cellStyle name="Input 2 7 5 12" xfId="34660"/>
    <cellStyle name="Input 2 7 5 13" xfId="34661"/>
    <cellStyle name="Input 2 7 5 2" xfId="34662"/>
    <cellStyle name="Input 2 7 5 2 10" xfId="34663"/>
    <cellStyle name="Input 2 7 5 2 2" xfId="34664"/>
    <cellStyle name="Input 2 7 5 2 2 2" xfId="34665"/>
    <cellStyle name="Input 2 7 5 2 2 3" xfId="34666"/>
    <cellStyle name="Input 2 7 5 2 2 4" xfId="34667"/>
    <cellStyle name="Input 2 7 5 2 2 5" xfId="34668"/>
    <cellStyle name="Input 2 7 5 2 2 6" xfId="34669"/>
    <cellStyle name="Input 2 7 5 2 2 7" xfId="34670"/>
    <cellStyle name="Input 2 7 5 2 2 8" xfId="34671"/>
    <cellStyle name="Input 2 7 5 2 2 9" xfId="34672"/>
    <cellStyle name="Input 2 7 5 2 3" xfId="34673"/>
    <cellStyle name="Input 2 7 5 2 4" xfId="34674"/>
    <cellStyle name="Input 2 7 5 2 5" xfId="34675"/>
    <cellStyle name="Input 2 7 5 2 6" xfId="34676"/>
    <cellStyle name="Input 2 7 5 2 7" xfId="34677"/>
    <cellStyle name="Input 2 7 5 2 8" xfId="34678"/>
    <cellStyle name="Input 2 7 5 2 9" xfId="34679"/>
    <cellStyle name="Input 2 7 5 3" xfId="34680"/>
    <cellStyle name="Input 2 7 5 3 2" xfId="34681"/>
    <cellStyle name="Input 2 7 5 3 3" xfId="34682"/>
    <cellStyle name="Input 2 7 5 3 4" xfId="34683"/>
    <cellStyle name="Input 2 7 5 3 5" xfId="34684"/>
    <cellStyle name="Input 2 7 5 3 6" xfId="34685"/>
    <cellStyle name="Input 2 7 5 3 7" xfId="34686"/>
    <cellStyle name="Input 2 7 5 3 8" xfId="34687"/>
    <cellStyle name="Input 2 7 5 4" xfId="34688"/>
    <cellStyle name="Input 2 7 5 4 2" xfId="34689"/>
    <cellStyle name="Input 2 7 5 4 3" xfId="34690"/>
    <cellStyle name="Input 2 7 5 4 4" xfId="34691"/>
    <cellStyle name="Input 2 7 5 4 5" xfId="34692"/>
    <cellStyle name="Input 2 7 5 4 6" xfId="34693"/>
    <cellStyle name="Input 2 7 5 4 7" xfId="34694"/>
    <cellStyle name="Input 2 7 5 4 8" xfId="34695"/>
    <cellStyle name="Input 2 7 5 4 9" xfId="34696"/>
    <cellStyle name="Input 2 7 5 5" xfId="34697"/>
    <cellStyle name="Input 2 7 5 6" xfId="34698"/>
    <cellStyle name="Input 2 7 5 7" xfId="34699"/>
    <cellStyle name="Input 2 7 5 8" xfId="34700"/>
    <cellStyle name="Input 2 7 5 9" xfId="34701"/>
    <cellStyle name="Input 2 7 6" xfId="34702"/>
    <cellStyle name="Input 2 7 6 10" xfId="34703"/>
    <cellStyle name="Input 2 7 6 2" xfId="34704"/>
    <cellStyle name="Input 2 7 6 2 2" xfId="34705"/>
    <cellStyle name="Input 2 7 6 2 3" xfId="34706"/>
    <cellStyle name="Input 2 7 6 2 4" xfId="34707"/>
    <cellStyle name="Input 2 7 6 2 5" xfId="34708"/>
    <cellStyle name="Input 2 7 6 2 6" xfId="34709"/>
    <cellStyle name="Input 2 7 6 2 7" xfId="34710"/>
    <cellStyle name="Input 2 7 6 2 8" xfId="34711"/>
    <cellStyle name="Input 2 7 6 2 9" xfId="34712"/>
    <cellStyle name="Input 2 7 6 3" xfId="34713"/>
    <cellStyle name="Input 2 7 6 4" xfId="34714"/>
    <cellStyle name="Input 2 7 6 5" xfId="34715"/>
    <cellStyle name="Input 2 7 6 6" xfId="34716"/>
    <cellStyle name="Input 2 7 6 7" xfId="34717"/>
    <cellStyle name="Input 2 7 6 8" xfId="34718"/>
    <cellStyle name="Input 2 7 6 9" xfId="34719"/>
    <cellStyle name="Input 2 7 7" xfId="34720"/>
    <cellStyle name="Input 2 7 7 2" xfId="34721"/>
    <cellStyle name="Input 2 7 7 3" xfId="34722"/>
    <cellStyle name="Input 2 7 7 4" xfId="34723"/>
    <cellStyle name="Input 2 7 7 5" xfId="34724"/>
    <cellStyle name="Input 2 7 7 6" xfId="34725"/>
    <cellStyle name="Input 2 7 7 7" xfId="34726"/>
    <cellStyle name="Input 2 7 7 8" xfId="34727"/>
    <cellStyle name="Input 2 7 8" xfId="34728"/>
    <cellStyle name="Input 2 7 8 2" xfId="34729"/>
    <cellStyle name="Input 2 7 8 3" xfId="34730"/>
    <cellStyle name="Input 2 7 8 4" xfId="34731"/>
    <cellStyle name="Input 2 7 8 5" xfId="34732"/>
    <cellStyle name="Input 2 7 8 6" xfId="34733"/>
    <cellStyle name="Input 2 7 8 7" xfId="34734"/>
    <cellStyle name="Input 2 7 8 8" xfId="34735"/>
    <cellStyle name="Input 2 7 8 9" xfId="34736"/>
    <cellStyle name="Input 2 7 9" xfId="34737"/>
    <cellStyle name="Input 2 8" xfId="2315"/>
    <cellStyle name="Input 2 8 10" xfId="34738"/>
    <cellStyle name="Input 2 8 11" xfId="34739"/>
    <cellStyle name="Input 2 8 12" xfId="34740"/>
    <cellStyle name="Input 2 8 13" xfId="34741"/>
    <cellStyle name="Input 2 8 14" xfId="34742"/>
    <cellStyle name="Input 2 8 15" xfId="34743"/>
    <cellStyle name="Input 2 8 16" xfId="34744"/>
    <cellStyle name="Input 2 8 17" xfId="34745"/>
    <cellStyle name="Input 2 8 18" xfId="34746"/>
    <cellStyle name="Input 2 8 2" xfId="34747"/>
    <cellStyle name="Input 2 8 2 10" xfId="34748"/>
    <cellStyle name="Input 2 8 2 2" xfId="34749"/>
    <cellStyle name="Input 2 8 2 2 2" xfId="34750"/>
    <cellStyle name="Input 2 8 2 2 3" xfId="34751"/>
    <cellStyle name="Input 2 8 2 2 4" xfId="34752"/>
    <cellStyle name="Input 2 8 2 2 5" xfId="34753"/>
    <cellStyle name="Input 2 8 2 2 6" xfId="34754"/>
    <cellStyle name="Input 2 8 2 2 7" xfId="34755"/>
    <cellStyle name="Input 2 8 2 2 8" xfId="34756"/>
    <cellStyle name="Input 2 8 2 2 9" xfId="34757"/>
    <cellStyle name="Input 2 8 2 3" xfId="34758"/>
    <cellStyle name="Input 2 8 2 4" xfId="34759"/>
    <cellStyle name="Input 2 8 2 5" xfId="34760"/>
    <cellStyle name="Input 2 8 2 6" xfId="34761"/>
    <cellStyle name="Input 2 8 2 7" xfId="34762"/>
    <cellStyle name="Input 2 8 2 8" xfId="34763"/>
    <cellStyle name="Input 2 8 2 9" xfId="34764"/>
    <cellStyle name="Input 2 8 3" xfId="34765"/>
    <cellStyle name="Input 2 8 3 2" xfId="34766"/>
    <cellStyle name="Input 2 8 3 3" xfId="34767"/>
    <cellStyle name="Input 2 8 3 4" xfId="34768"/>
    <cellStyle name="Input 2 8 3 5" xfId="34769"/>
    <cellStyle name="Input 2 8 3 6" xfId="34770"/>
    <cellStyle name="Input 2 8 3 7" xfId="34771"/>
    <cellStyle name="Input 2 8 3 8" xfId="34772"/>
    <cellStyle name="Input 2 8 4" xfId="34773"/>
    <cellStyle name="Input 2 8 4 2" xfId="34774"/>
    <cellStyle name="Input 2 8 4 3" xfId="34775"/>
    <cellStyle name="Input 2 8 4 4" xfId="34776"/>
    <cellStyle name="Input 2 8 4 5" xfId="34777"/>
    <cellStyle name="Input 2 8 4 6" xfId="34778"/>
    <cellStyle name="Input 2 8 4 7" xfId="34779"/>
    <cellStyle name="Input 2 8 4 8" xfId="34780"/>
    <cellStyle name="Input 2 8 4 9" xfId="34781"/>
    <cellStyle name="Input 2 8 5" xfId="34782"/>
    <cellStyle name="Input 2 8 6" xfId="34783"/>
    <cellStyle name="Input 2 8 7" xfId="34784"/>
    <cellStyle name="Input 2 8 8" xfId="34785"/>
    <cellStyle name="Input 2 8 9" xfId="34786"/>
    <cellStyle name="Input 2 9" xfId="2316"/>
    <cellStyle name="Input 2 9 10" xfId="34787"/>
    <cellStyle name="Input 2 9 11" xfId="34788"/>
    <cellStyle name="Input 2 9 12" xfId="34789"/>
    <cellStyle name="Input 2 9 13" xfId="34790"/>
    <cellStyle name="Input 2 9 14" xfId="34791"/>
    <cellStyle name="Input 2 9 15" xfId="34792"/>
    <cellStyle name="Input 2 9 16" xfId="34793"/>
    <cellStyle name="Input 2 9 17" xfId="34794"/>
    <cellStyle name="Input 2 9 18" xfId="34795"/>
    <cellStyle name="Input 2 9 2" xfId="34796"/>
    <cellStyle name="Input 2 9 2 10" xfId="34797"/>
    <cellStyle name="Input 2 9 2 2" xfId="34798"/>
    <cellStyle name="Input 2 9 2 2 2" xfId="34799"/>
    <cellStyle name="Input 2 9 2 2 3" xfId="34800"/>
    <cellStyle name="Input 2 9 2 2 4" xfId="34801"/>
    <cellStyle name="Input 2 9 2 2 5" xfId="34802"/>
    <cellStyle name="Input 2 9 2 2 6" xfId="34803"/>
    <cellStyle name="Input 2 9 2 2 7" xfId="34804"/>
    <cellStyle name="Input 2 9 2 2 8" xfId="34805"/>
    <cellStyle name="Input 2 9 2 2 9" xfId="34806"/>
    <cellStyle name="Input 2 9 2 3" xfId="34807"/>
    <cellStyle name="Input 2 9 2 4" xfId="34808"/>
    <cellStyle name="Input 2 9 2 5" xfId="34809"/>
    <cellStyle name="Input 2 9 2 6" xfId="34810"/>
    <cellStyle name="Input 2 9 2 7" xfId="34811"/>
    <cellStyle name="Input 2 9 2 8" xfId="34812"/>
    <cellStyle name="Input 2 9 2 9" xfId="34813"/>
    <cellStyle name="Input 2 9 3" xfId="34814"/>
    <cellStyle name="Input 2 9 3 2" xfId="34815"/>
    <cellStyle name="Input 2 9 3 3" xfId="34816"/>
    <cellStyle name="Input 2 9 3 4" xfId="34817"/>
    <cellStyle name="Input 2 9 3 5" xfId="34818"/>
    <cellStyle name="Input 2 9 3 6" xfId="34819"/>
    <cellStyle name="Input 2 9 3 7" xfId="34820"/>
    <cellStyle name="Input 2 9 3 8" xfId="34821"/>
    <cellStyle name="Input 2 9 4" xfId="34822"/>
    <cellStyle name="Input 2 9 4 2" xfId="34823"/>
    <cellStyle name="Input 2 9 4 3" xfId="34824"/>
    <cellStyle name="Input 2 9 4 4" xfId="34825"/>
    <cellStyle name="Input 2 9 4 5" xfId="34826"/>
    <cellStyle name="Input 2 9 4 6" xfId="34827"/>
    <cellStyle name="Input 2 9 4 7" xfId="34828"/>
    <cellStyle name="Input 2 9 4 8" xfId="34829"/>
    <cellStyle name="Input 2 9 4 9" xfId="34830"/>
    <cellStyle name="Input 2 9 5" xfId="34831"/>
    <cellStyle name="Input 2 9 6" xfId="34832"/>
    <cellStyle name="Input 2 9 7" xfId="34833"/>
    <cellStyle name="Input 2 9 8" xfId="34834"/>
    <cellStyle name="Input 2 9 9" xfId="34835"/>
    <cellStyle name="Input 3" xfId="2317"/>
    <cellStyle name="Input 3 10" xfId="34836"/>
    <cellStyle name="Input 3 11" xfId="34837"/>
    <cellStyle name="Input 3 12" xfId="34838"/>
    <cellStyle name="Input 3 13" xfId="34839"/>
    <cellStyle name="Input 3 14" xfId="34840"/>
    <cellStyle name="Input 3 15" xfId="34841"/>
    <cellStyle name="Input 3 16" xfId="34842"/>
    <cellStyle name="Input 3 2" xfId="34843"/>
    <cellStyle name="Input 3 2 10" xfId="34844"/>
    <cellStyle name="Input 3 2 11" xfId="34845"/>
    <cellStyle name="Input 3 2 12" xfId="34846"/>
    <cellStyle name="Input 3 2 13" xfId="34847"/>
    <cellStyle name="Input 3 2 14" xfId="34848"/>
    <cellStyle name="Input 3 2 2" xfId="34849"/>
    <cellStyle name="Input 3 2 2 10" xfId="34850"/>
    <cellStyle name="Input 3 2 2 11" xfId="34851"/>
    <cellStyle name="Input 3 2 2 12" xfId="34852"/>
    <cellStyle name="Input 3 2 2 2" xfId="34853"/>
    <cellStyle name="Input 3 2 2 2 10" xfId="34854"/>
    <cellStyle name="Input 3 2 2 2 11" xfId="34855"/>
    <cellStyle name="Input 3 2 2 2 12" xfId="34856"/>
    <cellStyle name="Input 3 2 2 2 13" xfId="34857"/>
    <cellStyle name="Input 3 2 2 2 14" xfId="34858"/>
    <cellStyle name="Input 3 2 2 2 15" xfId="34859"/>
    <cellStyle name="Input 3 2 2 2 16" xfId="34860"/>
    <cellStyle name="Input 3 2 2 2 17" xfId="34861"/>
    <cellStyle name="Input 3 2 2 2 18" xfId="34862"/>
    <cellStyle name="Input 3 2 2 2 19" xfId="34863"/>
    <cellStyle name="Input 3 2 2 2 2" xfId="34864"/>
    <cellStyle name="Input 3 2 2 2 2 10" xfId="34865"/>
    <cellStyle name="Input 3 2 2 2 2 11" xfId="34866"/>
    <cellStyle name="Input 3 2 2 2 2 12" xfId="34867"/>
    <cellStyle name="Input 3 2 2 2 2 13" xfId="34868"/>
    <cellStyle name="Input 3 2 2 2 2 2" xfId="34869"/>
    <cellStyle name="Input 3 2 2 2 2 2 10" xfId="34870"/>
    <cellStyle name="Input 3 2 2 2 2 2 2" xfId="34871"/>
    <cellStyle name="Input 3 2 2 2 2 2 2 2" xfId="34872"/>
    <cellStyle name="Input 3 2 2 2 2 2 2 3" xfId="34873"/>
    <cellStyle name="Input 3 2 2 2 2 2 2 4" xfId="34874"/>
    <cellStyle name="Input 3 2 2 2 2 2 2 5" xfId="34875"/>
    <cellStyle name="Input 3 2 2 2 2 2 2 6" xfId="34876"/>
    <cellStyle name="Input 3 2 2 2 2 2 2 7" xfId="34877"/>
    <cellStyle name="Input 3 2 2 2 2 2 2 8" xfId="34878"/>
    <cellStyle name="Input 3 2 2 2 2 2 2 9" xfId="34879"/>
    <cellStyle name="Input 3 2 2 2 2 2 3" xfId="34880"/>
    <cellStyle name="Input 3 2 2 2 2 2 4" xfId="34881"/>
    <cellStyle name="Input 3 2 2 2 2 2 5" xfId="34882"/>
    <cellStyle name="Input 3 2 2 2 2 2 6" xfId="34883"/>
    <cellStyle name="Input 3 2 2 2 2 2 7" xfId="34884"/>
    <cellStyle name="Input 3 2 2 2 2 2 8" xfId="34885"/>
    <cellStyle name="Input 3 2 2 2 2 2 9" xfId="34886"/>
    <cellStyle name="Input 3 2 2 2 2 3" xfId="34887"/>
    <cellStyle name="Input 3 2 2 2 2 3 2" xfId="34888"/>
    <cellStyle name="Input 3 2 2 2 2 3 3" xfId="34889"/>
    <cellStyle name="Input 3 2 2 2 2 3 4" xfId="34890"/>
    <cellStyle name="Input 3 2 2 2 2 3 5" xfId="34891"/>
    <cellStyle name="Input 3 2 2 2 2 3 6" xfId="34892"/>
    <cellStyle name="Input 3 2 2 2 2 3 7" xfId="34893"/>
    <cellStyle name="Input 3 2 2 2 2 3 8" xfId="34894"/>
    <cellStyle name="Input 3 2 2 2 2 4" xfId="34895"/>
    <cellStyle name="Input 3 2 2 2 2 4 2" xfId="34896"/>
    <cellStyle name="Input 3 2 2 2 2 4 3" xfId="34897"/>
    <cellStyle name="Input 3 2 2 2 2 4 4" xfId="34898"/>
    <cellStyle name="Input 3 2 2 2 2 4 5" xfId="34899"/>
    <cellStyle name="Input 3 2 2 2 2 4 6" xfId="34900"/>
    <cellStyle name="Input 3 2 2 2 2 4 7" xfId="34901"/>
    <cellStyle name="Input 3 2 2 2 2 4 8" xfId="34902"/>
    <cellStyle name="Input 3 2 2 2 2 4 9" xfId="34903"/>
    <cellStyle name="Input 3 2 2 2 2 5" xfId="34904"/>
    <cellStyle name="Input 3 2 2 2 2 6" xfId="34905"/>
    <cellStyle name="Input 3 2 2 2 2 7" xfId="34906"/>
    <cellStyle name="Input 3 2 2 2 2 8" xfId="34907"/>
    <cellStyle name="Input 3 2 2 2 2 9" xfId="34908"/>
    <cellStyle name="Input 3 2 2 2 3" xfId="34909"/>
    <cellStyle name="Input 3 2 2 2 3 10" xfId="34910"/>
    <cellStyle name="Input 3 2 2 2 3 11" xfId="34911"/>
    <cellStyle name="Input 3 2 2 2 3 12" xfId="34912"/>
    <cellStyle name="Input 3 2 2 2 3 13" xfId="34913"/>
    <cellStyle name="Input 3 2 2 2 3 2" xfId="34914"/>
    <cellStyle name="Input 3 2 2 2 3 2 10" xfId="34915"/>
    <cellStyle name="Input 3 2 2 2 3 2 2" xfId="34916"/>
    <cellStyle name="Input 3 2 2 2 3 2 2 2" xfId="34917"/>
    <cellStyle name="Input 3 2 2 2 3 2 2 3" xfId="34918"/>
    <cellStyle name="Input 3 2 2 2 3 2 2 4" xfId="34919"/>
    <cellStyle name="Input 3 2 2 2 3 2 2 5" xfId="34920"/>
    <cellStyle name="Input 3 2 2 2 3 2 2 6" xfId="34921"/>
    <cellStyle name="Input 3 2 2 2 3 2 2 7" xfId="34922"/>
    <cellStyle name="Input 3 2 2 2 3 2 2 8" xfId="34923"/>
    <cellStyle name="Input 3 2 2 2 3 2 2 9" xfId="34924"/>
    <cellStyle name="Input 3 2 2 2 3 2 3" xfId="34925"/>
    <cellStyle name="Input 3 2 2 2 3 2 4" xfId="34926"/>
    <cellStyle name="Input 3 2 2 2 3 2 5" xfId="34927"/>
    <cellStyle name="Input 3 2 2 2 3 2 6" xfId="34928"/>
    <cellStyle name="Input 3 2 2 2 3 2 7" xfId="34929"/>
    <cellStyle name="Input 3 2 2 2 3 2 8" xfId="34930"/>
    <cellStyle name="Input 3 2 2 2 3 2 9" xfId="34931"/>
    <cellStyle name="Input 3 2 2 2 3 3" xfId="34932"/>
    <cellStyle name="Input 3 2 2 2 3 3 2" xfId="34933"/>
    <cellStyle name="Input 3 2 2 2 3 3 3" xfId="34934"/>
    <cellStyle name="Input 3 2 2 2 3 3 4" xfId="34935"/>
    <cellStyle name="Input 3 2 2 2 3 3 5" xfId="34936"/>
    <cellStyle name="Input 3 2 2 2 3 3 6" xfId="34937"/>
    <cellStyle name="Input 3 2 2 2 3 3 7" xfId="34938"/>
    <cellStyle name="Input 3 2 2 2 3 3 8" xfId="34939"/>
    <cellStyle name="Input 3 2 2 2 3 4" xfId="34940"/>
    <cellStyle name="Input 3 2 2 2 3 4 2" xfId="34941"/>
    <cellStyle name="Input 3 2 2 2 3 4 3" xfId="34942"/>
    <cellStyle name="Input 3 2 2 2 3 4 4" xfId="34943"/>
    <cellStyle name="Input 3 2 2 2 3 4 5" xfId="34944"/>
    <cellStyle name="Input 3 2 2 2 3 4 6" xfId="34945"/>
    <cellStyle name="Input 3 2 2 2 3 4 7" xfId="34946"/>
    <cellStyle name="Input 3 2 2 2 3 4 8" xfId="34947"/>
    <cellStyle name="Input 3 2 2 2 3 4 9" xfId="34948"/>
    <cellStyle name="Input 3 2 2 2 3 5" xfId="34949"/>
    <cellStyle name="Input 3 2 2 2 3 6" xfId="34950"/>
    <cellStyle name="Input 3 2 2 2 3 7" xfId="34951"/>
    <cellStyle name="Input 3 2 2 2 3 8" xfId="34952"/>
    <cellStyle name="Input 3 2 2 2 3 9" xfId="34953"/>
    <cellStyle name="Input 3 2 2 2 4" xfId="34954"/>
    <cellStyle name="Input 3 2 2 2 4 10" xfId="34955"/>
    <cellStyle name="Input 3 2 2 2 4 11" xfId="34956"/>
    <cellStyle name="Input 3 2 2 2 4 12" xfId="34957"/>
    <cellStyle name="Input 3 2 2 2 4 13" xfId="34958"/>
    <cellStyle name="Input 3 2 2 2 4 2" xfId="34959"/>
    <cellStyle name="Input 3 2 2 2 4 2 10" xfId="34960"/>
    <cellStyle name="Input 3 2 2 2 4 2 2" xfId="34961"/>
    <cellStyle name="Input 3 2 2 2 4 2 2 2" xfId="34962"/>
    <cellStyle name="Input 3 2 2 2 4 2 2 3" xfId="34963"/>
    <cellStyle name="Input 3 2 2 2 4 2 2 4" xfId="34964"/>
    <cellStyle name="Input 3 2 2 2 4 2 2 5" xfId="34965"/>
    <cellStyle name="Input 3 2 2 2 4 2 2 6" xfId="34966"/>
    <cellStyle name="Input 3 2 2 2 4 2 2 7" xfId="34967"/>
    <cellStyle name="Input 3 2 2 2 4 2 2 8" xfId="34968"/>
    <cellStyle name="Input 3 2 2 2 4 2 2 9" xfId="34969"/>
    <cellStyle name="Input 3 2 2 2 4 2 3" xfId="34970"/>
    <cellStyle name="Input 3 2 2 2 4 2 4" xfId="34971"/>
    <cellStyle name="Input 3 2 2 2 4 2 5" xfId="34972"/>
    <cellStyle name="Input 3 2 2 2 4 2 6" xfId="34973"/>
    <cellStyle name="Input 3 2 2 2 4 2 7" xfId="34974"/>
    <cellStyle name="Input 3 2 2 2 4 2 8" xfId="34975"/>
    <cellStyle name="Input 3 2 2 2 4 2 9" xfId="34976"/>
    <cellStyle name="Input 3 2 2 2 4 3" xfId="34977"/>
    <cellStyle name="Input 3 2 2 2 4 3 2" xfId="34978"/>
    <cellStyle name="Input 3 2 2 2 4 3 3" xfId="34979"/>
    <cellStyle name="Input 3 2 2 2 4 3 4" xfId="34980"/>
    <cellStyle name="Input 3 2 2 2 4 3 5" xfId="34981"/>
    <cellStyle name="Input 3 2 2 2 4 3 6" xfId="34982"/>
    <cellStyle name="Input 3 2 2 2 4 3 7" xfId="34983"/>
    <cellStyle name="Input 3 2 2 2 4 3 8" xfId="34984"/>
    <cellStyle name="Input 3 2 2 2 4 4" xfId="34985"/>
    <cellStyle name="Input 3 2 2 2 4 4 2" xfId="34986"/>
    <cellStyle name="Input 3 2 2 2 4 4 3" xfId="34987"/>
    <cellStyle name="Input 3 2 2 2 4 4 4" xfId="34988"/>
    <cellStyle name="Input 3 2 2 2 4 4 5" xfId="34989"/>
    <cellStyle name="Input 3 2 2 2 4 4 6" xfId="34990"/>
    <cellStyle name="Input 3 2 2 2 4 4 7" xfId="34991"/>
    <cellStyle name="Input 3 2 2 2 4 4 8" xfId="34992"/>
    <cellStyle name="Input 3 2 2 2 4 4 9" xfId="34993"/>
    <cellStyle name="Input 3 2 2 2 4 5" xfId="34994"/>
    <cellStyle name="Input 3 2 2 2 4 6" xfId="34995"/>
    <cellStyle name="Input 3 2 2 2 4 7" xfId="34996"/>
    <cellStyle name="Input 3 2 2 2 4 8" xfId="34997"/>
    <cellStyle name="Input 3 2 2 2 4 9" xfId="34998"/>
    <cellStyle name="Input 3 2 2 2 5" xfId="34999"/>
    <cellStyle name="Input 3 2 2 2 5 10" xfId="35000"/>
    <cellStyle name="Input 3 2 2 2 5 11" xfId="35001"/>
    <cellStyle name="Input 3 2 2 2 5 12" xfId="35002"/>
    <cellStyle name="Input 3 2 2 2 5 13" xfId="35003"/>
    <cellStyle name="Input 3 2 2 2 5 2" xfId="35004"/>
    <cellStyle name="Input 3 2 2 2 5 2 10" xfId="35005"/>
    <cellStyle name="Input 3 2 2 2 5 2 2" xfId="35006"/>
    <cellStyle name="Input 3 2 2 2 5 2 2 2" xfId="35007"/>
    <cellStyle name="Input 3 2 2 2 5 2 2 3" xfId="35008"/>
    <cellStyle name="Input 3 2 2 2 5 2 2 4" xfId="35009"/>
    <cellStyle name="Input 3 2 2 2 5 2 2 5" xfId="35010"/>
    <cellStyle name="Input 3 2 2 2 5 2 2 6" xfId="35011"/>
    <cellStyle name="Input 3 2 2 2 5 2 2 7" xfId="35012"/>
    <cellStyle name="Input 3 2 2 2 5 2 2 8" xfId="35013"/>
    <cellStyle name="Input 3 2 2 2 5 2 2 9" xfId="35014"/>
    <cellStyle name="Input 3 2 2 2 5 2 3" xfId="35015"/>
    <cellStyle name="Input 3 2 2 2 5 2 4" xfId="35016"/>
    <cellStyle name="Input 3 2 2 2 5 2 5" xfId="35017"/>
    <cellStyle name="Input 3 2 2 2 5 2 6" xfId="35018"/>
    <cellStyle name="Input 3 2 2 2 5 2 7" xfId="35019"/>
    <cellStyle name="Input 3 2 2 2 5 2 8" xfId="35020"/>
    <cellStyle name="Input 3 2 2 2 5 2 9" xfId="35021"/>
    <cellStyle name="Input 3 2 2 2 5 3" xfId="35022"/>
    <cellStyle name="Input 3 2 2 2 5 3 2" xfId="35023"/>
    <cellStyle name="Input 3 2 2 2 5 3 3" xfId="35024"/>
    <cellStyle name="Input 3 2 2 2 5 3 4" xfId="35025"/>
    <cellStyle name="Input 3 2 2 2 5 3 5" xfId="35026"/>
    <cellStyle name="Input 3 2 2 2 5 3 6" xfId="35027"/>
    <cellStyle name="Input 3 2 2 2 5 3 7" xfId="35028"/>
    <cellStyle name="Input 3 2 2 2 5 3 8" xfId="35029"/>
    <cellStyle name="Input 3 2 2 2 5 4" xfId="35030"/>
    <cellStyle name="Input 3 2 2 2 5 4 2" xfId="35031"/>
    <cellStyle name="Input 3 2 2 2 5 4 3" xfId="35032"/>
    <cellStyle name="Input 3 2 2 2 5 4 4" xfId="35033"/>
    <cellStyle name="Input 3 2 2 2 5 4 5" xfId="35034"/>
    <cellStyle name="Input 3 2 2 2 5 4 6" xfId="35035"/>
    <cellStyle name="Input 3 2 2 2 5 4 7" xfId="35036"/>
    <cellStyle name="Input 3 2 2 2 5 4 8" xfId="35037"/>
    <cellStyle name="Input 3 2 2 2 5 4 9" xfId="35038"/>
    <cellStyle name="Input 3 2 2 2 5 5" xfId="35039"/>
    <cellStyle name="Input 3 2 2 2 5 6" xfId="35040"/>
    <cellStyle name="Input 3 2 2 2 5 7" xfId="35041"/>
    <cellStyle name="Input 3 2 2 2 5 8" xfId="35042"/>
    <cellStyle name="Input 3 2 2 2 5 9" xfId="35043"/>
    <cellStyle name="Input 3 2 2 2 6" xfId="35044"/>
    <cellStyle name="Input 3 2 2 2 6 10" xfId="35045"/>
    <cellStyle name="Input 3 2 2 2 6 2" xfId="35046"/>
    <cellStyle name="Input 3 2 2 2 6 2 2" xfId="35047"/>
    <cellStyle name="Input 3 2 2 2 6 2 3" xfId="35048"/>
    <cellStyle name="Input 3 2 2 2 6 2 4" xfId="35049"/>
    <cellStyle name="Input 3 2 2 2 6 2 5" xfId="35050"/>
    <cellStyle name="Input 3 2 2 2 6 2 6" xfId="35051"/>
    <cellStyle name="Input 3 2 2 2 6 2 7" xfId="35052"/>
    <cellStyle name="Input 3 2 2 2 6 2 8" xfId="35053"/>
    <cellStyle name="Input 3 2 2 2 6 2 9" xfId="35054"/>
    <cellStyle name="Input 3 2 2 2 6 3" xfId="35055"/>
    <cellStyle name="Input 3 2 2 2 6 4" xfId="35056"/>
    <cellStyle name="Input 3 2 2 2 6 5" xfId="35057"/>
    <cellStyle name="Input 3 2 2 2 6 6" xfId="35058"/>
    <cellStyle name="Input 3 2 2 2 6 7" xfId="35059"/>
    <cellStyle name="Input 3 2 2 2 6 8" xfId="35060"/>
    <cellStyle name="Input 3 2 2 2 6 9" xfId="35061"/>
    <cellStyle name="Input 3 2 2 2 7" xfId="35062"/>
    <cellStyle name="Input 3 2 2 2 7 2" xfId="35063"/>
    <cellStyle name="Input 3 2 2 2 7 3" xfId="35064"/>
    <cellStyle name="Input 3 2 2 2 7 4" xfId="35065"/>
    <cellStyle name="Input 3 2 2 2 7 5" xfId="35066"/>
    <cellStyle name="Input 3 2 2 2 7 6" xfId="35067"/>
    <cellStyle name="Input 3 2 2 2 7 7" xfId="35068"/>
    <cellStyle name="Input 3 2 2 2 7 8" xfId="35069"/>
    <cellStyle name="Input 3 2 2 2 8" xfId="35070"/>
    <cellStyle name="Input 3 2 2 2 8 2" xfId="35071"/>
    <cellStyle name="Input 3 2 2 2 8 3" xfId="35072"/>
    <cellStyle name="Input 3 2 2 2 8 4" xfId="35073"/>
    <cellStyle name="Input 3 2 2 2 8 5" xfId="35074"/>
    <cellStyle name="Input 3 2 2 2 8 6" xfId="35075"/>
    <cellStyle name="Input 3 2 2 2 8 7" xfId="35076"/>
    <cellStyle name="Input 3 2 2 2 8 8" xfId="35077"/>
    <cellStyle name="Input 3 2 2 2 8 9" xfId="35078"/>
    <cellStyle name="Input 3 2 2 2 9" xfId="35079"/>
    <cellStyle name="Input 3 2 2 3" xfId="35080"/>
    <cellStyle name="Input 3 2 2 3 10" xfId="35081"/>
    <cellStyle name="Input 3 2 2 3 11" xfId="35082"/>
    <cellStyle name="Input 3 2 2 3 12" xfId="35083"/>
    <cellStyle name="Input 3 2 2 3 13" xfId="35084"/>
    <cellStyle name="Input 3 2 2 3 14" xfId="35085"/>
    <cellStyle name="Input 3 2 2 3 15" xfId="35086"/>
    <cellStyle name="Input 3 2 2 3 16" xfId="35087"/>
    <cellStyle name="Input 3 2 2 3 17" xfId="35088"/>
    <cellStyle name="Input 3 2 2 3 2" xfId="35089"/>
    <cellStyle name="Input 3 2 2 3 2 10" xfId="35090"/>
    <cellStyle name="Input 3 2 2 3 2 11" xfId="35091"/>
    <cellStyle name="Input 3 2 2 3 2 12" xfId="35092"/>
    <cellStyle name="Input 3 2 2 3 2 13" xfId="35093"/>
    <cellStyle name="Input 3 2 2 3 2 2" xfId="35094"/>
    <cellStyle name="Input 3 2 2 3 2 2 10" xfId="35095"/>
    <cellStyle name="Input 3 2 2 3 2 2 2" xfId="35096"/>
    <cellStyle name="Input 3 2 2 3 2 2 2 2" xfId="35097"/>
    <cellStyle name="Input 3 2 2 3 2 2 2 3" xfId="35098"/>
    <cellStyle name="Input 3 2 2 3 2 2 2 4" xfId="35099"/>
    <cellStyle name="Input 3 2 2 3 2 2 2 5" xfId="35100"/>
    <cellStyle name="Input 3 2 2 3 2 2 2 6" xfId="35101"/>
    <cellStyle name="Input 3 2 2 3 2 2 2 7" xfId="35102"/>
    <cellStyle name="Input 3 2 2 3 2 2 2 8" xfId="35103"/>
    <cellStyle name="Input 3 2 2 3 2 2 2 9" xfId="35104"/>
    <cellStyle name="Input 3 2 2 3 2 2 3" xfId="35105"/>
    <cellStyle name="Input 3 2 2 3 2 2 4" xfId="35106"/>
    <cellStyle name="Input 3 2 2 3 2 2 5" xfId="35107"/>
    <cellStyle name="Input 3 2 2 3 2 2 6" xfId="35108"/>
    <cellStyle name="Input 3 2 2 3 2 2 7" xfId="35109"/>
    <cellStyle name="Input 3 2 2 3 2 2 8" xfId="35110"/>
    <cellStyle name="Input 3 2 2 3 2 2 9" xfId="35111"/>
    <cellStyle name="Input 3 2 2 3 2 3" xfId="35112"/>
    <cellStyle name="Input 3 2 2 3 2 3 2" xfId="35113"/>
    <cellStyle name="Input 3 2 2 3 2 3 3" xfId="35114"/>
    <cellStyle name="Input 3 2 2 3 2 3 4" xfId="35115"/>
    <cellStyle name="Input 3 2 2 3 2 3 5" xfId="35116"/>
    <cellStyle name="Input 3 2 2 3 2 3 6" xfId="35117"/>
    <cellStyle name="Input 3 2 2 3 2 3 7" xfId="35118"/>
    <cellStyle name="Input 3 2 2 3 2 3 8" xfId="35119"/>
    <cellStyle name="Input 3 2 2 3 2 4" xfId="35120"/>
    <cellStyle name="Input 3 2 2 3 2 4 2" xfId="35121"/>
    <cellStyle name="Input 3 2 2 3 2 4 3" xfId="35122"/>
    <cellStyle name="Input 3 2 2 3 2 4 4" xfId="35123"/>
    <cellStyle name="Input 3 2 2 3 2 4 5" xfId="35124"/>
    <cellStyle name="Input 3 2 2 3 2 4 6" xfId="35125"/>
    <cellStyle name="Input 3 2 2 3 2 4 7" xfId="35126"/>
    <cellStyle name="Input 3 2 2 3 2 4 8" xfId="35127"/>
    <cellStyle name="Input 3 2 2 3 2 4 9" xfId="35128"/>
    <cellStyle name="Input 3 2 2 3 2 5" xfId="35129"/>
    <cellStyle name="Input 3 2 2 3 2 6" xfId="35130"/>
    <cellStyle name="Input 3 2 2 3 2 7" xfId="35131"/>
    <cellStyle name="Input 3 2 2 3 2 8" xfId="35132"/>
    <cellStyle name="Input 3 2 2 3 2 9" xfId="35133"/>
    <cellStyle name="Input 3 2 2 3 3" xfId="35134"/>
    <cellStyle name="Input 3 2 2 3 3 10" xfId="35135"/>
    <cellStyle name="Input 3 2 2 3 3 11" xfId="35136"/>
    <cellStyle name="Input 3 2 2 3 3 12" xfId="35137"/>
    <cellStyle name="Input 3 2 2 3 3 13" xfId="35138"/>
    <cellStyle name="Input 3 2 2 3 3 2" xfId="35139"/>
    <cellStyle name="Input 3 2 2 3 3 2 10" xfId="35140"/>
    <cellStyle name="Input 3 2 2 3 3 2 2" xfId="35141"/>
    <cellStyle name="Input 3 2 2 3 3 2 2 2" xfId="35142"/>
    <cellStyle name="Input 3 2 2 3 3 2 2 3" xfId="35143"/>
    <cellStyle name="Input 3 2 2 3 3 2 2 4" xfId="35144"/>
    <cellStyle name="Input 3 2 2 3 3 2 2 5" xfId="35145"/>
    <cellStyle name="Input 3 2 2 3 3 2 2 6" xfId="35146"/>
    <cellStyle name="Input 3 2 2 3 3 2 2 7" xfId="35147"/>
    <cellStyle name="Input 3 2 2 3 3 2 2 8" xfId="35148"/>
    <cellStyle name="Input 3 2 2 3 3 2 2 9" xfId="35149"/>
    <cellStyle name="Input 3 2 2 3 3 2 3" xfId="35150"/>
    <cellStyle name="Input 3 2 2 3 3 2 4" xfId="35151"/>
    <cellStyle name="Input 3 2 2 3 3 2 5" xfId="35152"/>
    <cellStyle name="Input 3 2 2 3 3 2 6" xfId="35153"/>
    <cellStyle name="Input 3 2 2 3 3 2 7" xfId="35154"/>
    <cellStyle name="Input 3 2 2 3 3 2 8" xfId="35155"/>
    <cellStyle name="Input 3 2 2 3 3 2 9" xfId="35156"/>
    <cellStyle name="Input 3 2 2 3 3 3" xfId="35157"/>
    <cellStyle name="Input 3 2 2 3 3 3 2" xfId="35158"/>
    <cellStyle name="Input 3 2 2 3 3 3 3" xfId="35159"/>
    <cellStyle name="Input 3 2 2 3 3 3 4" xfId="35160"/>
    <cellStyle name="Input 3 2 2 3 3 3 5" xfId="35161"/>
    <cellStyle name="Input 3 2 2 3 3 3 6" xfId="35162"/>
    <cellStyle name="Input 3 2 2 3 3 3 7" xfId="35163"/>
    <cellStyle name="Input 3 2 2 3 3 3 8" xfId="35164"/>
    <cellStyle name="Input 3 2 2 3 3 4" xfId="35165"/>
    <cellStyle name="Input 3 2 2 3 3 4 2" xfId="35166"/>
    <cellStyle name="Input 3 2 2 3 3 4 3" xfId="35167"/>
    <cellStyle name="Input 3 2 2 3 3 4 4" xfId="35168"/>
    <cellStyle name="Input 3 2 2 3 3 4 5" xfId="35169"/>
    <cellStyle name="Input 3 2 2 3 3 4 6" xfId="35170"/>
    <cellStyle name="Input 3 2 2 3 3 4 7" xfId="35171"/>
    <cellStyle name="Input 3 2 2 3 3 4 8" xfId="35172"/>
    <cellStyle name="Input 3 2 2 3 3 4 9" xfId="35173"/>
    <cellStyle name="Input 3 2 2 3 3 5" xfId="35174"/>
    <cellStyle name="Input 3 2 2 3 3 6" xfId="35175"/>
    <cellStyle name="Input 3 2 2 3 3 7" xfId="35176"/>
    <cellStyle name="Input 3 2 2 3 3 8" xfId="35177"/>
    <cellStyle name="Input 3 2 2 3 3 9" xfId="35178"/>
    <cellStyle name="Input 3 2 2 3 4" xfId="35179"/>
    <cellStyle name="Input 3 2 2 3 4 10" xfId="35180"/>
    <cellStyle name="Input 3 2 2 3 4 11" xfId="35181"/>
    <cellStyle name="Input 3 2 2 3 4 12" xfId="35182"/>
    <cellStyle name="Input 3 2 2 3 4 13" xfId="35183"/>
    <cellStyle name="Input 3 2 2 3 4 2" xfId="35184"/>
    <cellStyle name="Input 3 2 2 3 4 2 10" xfId="35185"/>
    <cellStyle name="Input 3 2 2 3 4 2 2" xfId="35186"/>
    <cellStyle name="Input 3 2 2 3 4 2 2 2" xfId="35187"/>
    <cellStyle name="Input 3 2 2 3 4 2 2 3" xfId="35188"/>
    <cellStyle name="Input 3 2 2 3 4 2 2 4" xfId="35189"/>
    <cellStyle name="Input 3 2 2 3 4 2 2 5" xfId="35190"/>
    <cellStyle name="Input 3 2 2 3 4 2 2 6" xfId="35191"/>
    <cellStyle name="Input 3 2 2 3 4 2 2 7" xfId="35192"/>
    <cellStyle name="Input 3 2 2 3 4 2 2 8" xfId="35193"/>
    <cellStyle name="Input 3 2 2 3 4 2 2 9" xfId="35194"/>
    <cellStyle name="Input 3 2 2 3 4 2 3" xfId="35195"/>
    <cellStyle name="Input 3 2 2 3 4 2 4" xfId="35196"/>
    <cellStyle name="Input 3 2 2 3 4 2 5" xfId="35197"/>
    <cellStyle name="Input 3 2 2 3 4 2 6" xfId="35198"/>
    <cellStyle name="Input 3 2 2 3 4 2 7" xfId="35199"/>
    <cellStyle name="Input 3 2 2 3 4 2 8" xfId="35200"/>
    <cellStyle name="Input 3 2 2 3 4 2 9" xfId="35201"/>
    <cellStyle name="Input 3 2 2 3 4 3" xfId="35202"/>
    <cellStyle name="Input 3 2 2 3 4 3 2" xfId="35203"/>
    <cellStyle name="Input 3 2 2 3 4 3 3" xfId="35204"/>
    <cellStyle name="Input 3 2 2 3 4 3 4" xfId="35205"/>
    <cellStyle name="Input 3 2 2 3 4 3 5" xfId="35206"/>
    <cellStyle name="Input 3 2 2 3 4 3 6" xfId="35207"/>
    <cellStyle name="Input 3 2 2 3 4 3 7" xfId="35208"/>
    <cellStyle name="Input 3 2 2 3 4 3 8" xfId="35209"/>
    <cellStyle name="Input 3 2 2 3 4 4" xfId="35210"/>
    <cellStyle name="Input 3 2 2 3 4 4 2" xfId="35211"/>
    <cellStyle name="Input 3 2 2 3 4 4 3" xfId="35212"/>
    <cellStyle name="Input 3 2 2 3 4 4 4" xfId="35213"/>
    <cellStyle name="Input 3 2 2 3 4 4 5" xfId="35214"/>
    <cellStyle name="Input 3 2 2 3 4 4 6" xfId="35215"/>
    <cellStyle name="Input 3 2 2 3 4 4 7" xfId="35216"/>
    <cellStyle name="Input 3 2 2 3 4 4 8" xfId="35217"/>
    <cellStyle name="Input 3 2 2 3 4 4 9" xfId="35218"/>
    <cellStyle name="Input 3 2 2 3 4 5" xfId="35219"/>
    <cellStyle name="Input 3 2 2 3 4 6" xfId="35220"/>
    <cellStyle name="Input 3 2 2 3 4 7" xfId="35221"/>
    <cellStyle name="Input 3 2 2 3 4 8" xfId="35222"/>
    <cellStyle name="Input 3 2 2 3 4 9" xfId="35223"/>
    <cellStyle name="Input 3 2 2 3 5" xfId="35224"/>
    <cellStyle name="Input 3 2 2 3 5 10" xfId="35225"/>
    <cellStyle name="Input 3 2 2 3 5 2" xfId="35226"/>
    <cellStyle name="Input 3 2 2 3 5 2 2" xfId="35227"/>
    <cellStyle name="Input 3 2 2 3 5 2 3" xfId="35228"/>
    <cellStyle name="Input 3 2 2 3 5 2 4" xfId="35229"/>
    <cellStyle name="Input 3 2 2 3 5 2 5" xfId="35230"/>
    <cellStyle name="Input 3 2 2 3 5 2 6" xfId="35231"/>
    <cellStyle name="Input 3 2 2 3 5 2 7" xfId="35232"/>
    <cellStyle name="Input 3 2 2 3 5 2 8" xfId="35233"/>
    <cellStyle name="Input 3 2 2 3 5 2 9" xfId="35234"/>
    <cellStyle name="Input 3 2 2 3 5 3" xfId="35235"/>
    <cellStyle name="Input 3 2 2 3 5 4" xfId="35236"/>
    <cellStyle name="Input 3 2 2 3 5 5" xfId="35237"/>
    <cellStyle name="Input 3 2 2 3 5 6" xfId="35238"/>
    <cellStyle name="Input 3 2 2 3 5 7" xfId="35239"/>
    <cellStyle name="Input 3 2 2 3 5 8" xfId="35240"/>
    <cellStyle name="Input 3 2 2 3 5 9" xfId="35241"/>
    <cellStyle name="Input 3 2 2 3 6" xfId="35242"/>
    <cellStyle name="Input 3 2 2 3 6 2" xfId="35243"/>
    <cellStyle name="Input 3 2 2 3 6 3" xfId="35244"/>
    <cellStyle name="Input 3 2 2 3 6 4" xfId="35245"/>
    <cellStyle name="Input 3 2 2 3 6 5" xfId="35246"/>
    <cellStyle name="Input 3 2 2 3 6 6" xfId="35247"/>
    <cellStyle name="Input 3 2 2 3 6 7" xfId="35248"/>
    <cellStyle name="Input 3 2 2 3 6 8" xfId="35249"/>
    <cellStyle name="Input 3 2 2 3 7" xfId="35250"/>
    <cellStyle name="Input 3 2 2 3 7 2" xfId="35251"/>
    <cellStyle name="Input 3 2 2 3 7 3" xfId="35252"/>
    <cellStyle name="Input 3 2 2 3 7 4" xfId="35253"/>
    <cellStyle name="Input 3 2 2 3 7 5" xfId="35254"/>
    <cellStyle name="Input 3 2 2 3 7 6" xfId="35255"/>
    <cellStyle name="Input 3 2 2 3 7 7" xfId="35256"/>
    <cellStyle name="Input 3 2 2 3 7 8" xfId="35257"/>
    <cellStyle name="Input 3 2 2 3 7 9" xfId="35258"/>
    <cellStyle name="Input 3 2 2 3 8" xfId="35259"/>
    <cellStyle name="Input 3 2 2 3 9" xfId="35260"/>
    <cellStyle name="Input 3 2 2 4" xfId="35261"/>
    <cellStyle name="Input 3 2 2 4 10" xfId="35262"/>
    <cellStyle name="Input 3 2 2 4 11" xfId="35263"/>
    <cellStyle name="Input 3 2 2 4 12" xfId="35264"/>
    <cellStyle name="Input 3 2 2 4 13" xfId="35265"/>
    <cellStyle name="Input 3 2 2 4 2" xfId="35266"/>
    <cellStyle name="Input 3 2 2 4 2 10" xfId="35267"/>
    <cellStyle name="Input 3 2 2 4 2 2" xfId="35268"/>
    <cellStyle name="Input 3 2 2 4 2 2 2" xfId="35269"/>
    <cellStyle name="Input 3 2 2 4 2 2 3" xfId="35270"/>
    <cellStyle name="Input 3 2 2 4 2 2 4" xfId="35271"/>
    <cellStyle name="Input 3 2 2 4 2 2 5" xfId="35272"/>
    <cellStyle name="Input 3 2 2 4 2 2 6" xfId="35273"/>
    <cellStyle name="Input 3 2 2 4 2 2 7" xfId="35274"/>
    <cellStyle name="Input 3 2 2 4 2 2 8" xfId="35275"/>
    <cellStyle name="Input 3 2 2 4 2 2 9" xfId="35276"/>
    <cellStyle name="Input 3 2 2 4 2 3" xfId="35277"/>
    <cellStyle name="Input 3 2 2 4 2 4" xfId="35278"/>
    <cellStyle name="Input 3 2 2 4 2 5" xfId="35279"/>
    <cellStyle name="Input 3 2 2 4 2 6" xfId="35280"/>
    <cellStyle name="Input 3 2 2 4 2 7" xfId="35281"/>
    <cellStyle name="Input 3 2 2 4 2 8" xfId="35282"/>
    <cellStyle name="Input 3 2 2 4 2 9" xfId="35283"/>
    <cellStyle name="Input 3 2 2 4 3" xfId="35284"/>
    <cellStyle name="Input 3 2 2 4 3 2" xfId="35285"/>
    <cellStyle name="Input 3 2 2 4 3 3" xfId="35286"/>
    <cellStyle name="Input 3 2 2 4 3 4" xfId="35287"/>
    <cellStyle name="Input 3 2 2 4 3 5" xfId="35288"/>
    <cellStyle name="Input 3 2 2 4 3 6" xfId="35289"/>
    <cellStyle name="Input 3 2 2 4 3 7" xfId="35290"/>
    <cellStyle name="Input 3 2 2 4 3 8" xfId="35291"/>
    <cellStyle name="Input 3 2 2 4 4" xfId="35292"/>
    <cellStyle name="Input 3 2 2 4 4 2" xfId="35293"/>
    <cellStyle name="Input 3 2 2 4 4 3" xfId="35294"/>
    <cellStyle name="Input 3 2 2 4 4 4" xfId="35295"/>
    <cellStyle name="Input 3 2 2 4 4 5" xfId="35296"/>
    <cellStyle name="Input 3 2 2 4 4 6" xfId="35297"/>
    <cellStyle name="Input 3 2 2 4 4 7" xfId="35298"/>
    <cellStyle name="Input 3 2 2 4 4 8" xfId="35299"/>
    <cellStyle name="Input 3 2 2 4 4 9" xfId="35300"/>
    <cellStyle name="Input 3 2 2 4 5" xfId="35301"/>
    <cellStyle name="Input 3 2 2 4 6" xfId="35302"/>
    <cellStyle name="Input 3 2 2 4 7" xfId="35303"/>
    <cellStyle name="Input 3 2 2 4 8" xfId="35304"/>
    <cellStyle name="Input 3 2 2 4 9" xfId="35305"/>
    <cellStyle name="Input 3 2 2 5" xfId="35306"/>
    <cellStyle name="Input 3 2 2 5 2" xfId="35307"/>
    <cellStyle name="Input 3 2 2 5 3" xfId="35308"/>
    <cellStyle name="Input 3 2 2 5 4" xfId="35309"/>
    <cellStyle name="Input 3 2 2 5 5" xfId="35310"/>
    <cellStyle name="Input 3 2 2 5 6" xfId="35311"/>
    <cellStyle name="Input 3 2 2 5 7" xfId="35312"/>
    <cellStyle name="Input 3 2 2 5 8" xfId="35313"/>
    <cellStyle name="Input 3 2 2 5 9" xfId="35314"/>
    <cellStyle name="Input 3 2 2 6" xfId="35315"/>
    <cellStyle name="Input 3 2 2 7" xfId="35316"/>
    <cellStyle name="Input 3 2 2 8" xfId="35317"/>
    <cellStyle name="Input 3 2 2 9" xfId="35318"/>
    <cellStyle name="Input 3 2 3" xfId="35319"/>
    <cellStyle name="Input 3 2 3 10" xfId="35320"/>
    <cellStyle name="Input 3 2 3 11" xfId="35321"/>
    <cellStyle name="Input 3 2 3 12" xfId="35322"/>
    <cellStyle name="Input 3 2 3 13" xfId="35323"/>
    <cellStyle name="Input 3 2 3 14" xfId="35324"/>
    <cellStyle name="Input 3 2 3 15" xfId="35325"/>
    <cellStyle name="Input 3 2 3 16" xfId="35326"/>
    <cellStyle name="Input 3 2 3 17" xfId="35327"/>
    <cellStyle name="Input 3 2 3 18" xfId="35328"/>
    <cellStyle name="Input 3 2 3 19" xfId="35329"/>
    <cellStyle name="Input 3 2 3 2" xfId="35330"/>
    <cellStyle name="Input 3 2 3 2 10" xfId="35331"/>
    <cellStyle name="Input 3 2 3 2 11" xfId="35332"/>
    <cellStyle name="Input 3 2 3 2 12" xfId="35333"/>
    <cellStyle name="Input 3 2 3 2 13" xfId="35334"/>
    <cellStyle name="Input 3 2 3 2 2" xfId="35335"/>
    <cellStyle name="Input 3 2 3 2 2 10" xfId="35336"/>
    <cellStyle name="Input 3 2 3 2 2 2" xfId="35337"/>
    <cellStyle name="Input 3 2 3 2 2 2 2" xfId="35338"/>
    <cellStyle name="Input 3 2 3 2 2 2 3" xfId="35339"/>
    <cellStyle name="Input 3 2 3 2 2 2 4" xfId="35340"/>
    <cellStyle name="Input 3 2 3 2 2 2 5" xfId="35341"/>
    <cellStyle name="Input 3 2 3 2 2 2 6" xfId="35342"/>
    <cellStyle name="Input 3 2 3 2 2 2 7" xfId="35343"/>
    <cellStyle name="Input 3 2 3 2 2 2 8" xfId="35344"/>
    <cellStyle name="Input 3 2 3 2 2 2 9" xfId="35345"/>
    <cellStyle name="Input 3 2 3 2 2 3" xfId="35346"/>
    <cellStyle name="Input 3 2 3 2 2 4" xfId="35347"/>
    <cellStyle name="Input 3 2 3 2 2 5" xfId="35348"/>
    <cellStyle name="Input 3 2 3 2 2 6" xfId="35349"/>
    <cellStyle name="Input 3 2 3 2 2 7" xfId="35350"/>
    <cellStyle name="Input 3 2 3 2 2 8" xfId="35351"/>
    <cellStyle name="Input 3 2 3 2 2 9" xfId="35352"/>
    <cellStyle name="Input 3 2 3 2 3" xfId="35353"/>
    <cellStyle name="Input 3 2 3 2 3 2" xfId="35354"/>
    <cellStyle name="Input 3 2 3 2 3 3" xfId="35355"/>
    <cellStyle name="Input 3 2 3 2 3 4" xfId="35356"/>
    <cellStyle name="Input 3 2 3 2 3 5" xfId="35357"/>
    <cellStyle name="Input 3 2 3 2 3 6" xfId="35358"/>
    <cellStyle name="Input 3 2 3 2 3 7" xfId="35359"/>
    <cellStyle name="Input 3 2 3 2 3 8" xfId="35360"/>
    <cellStyle name="Input 3 2 3 2 4" xfId="35361"/>
    <cellStyle name="Input 3 2 3 2 4 2" xfId="35362"/>
    <cellStyle name="Input 3 2 3 2 4 3" xfId="35363"/>
    <cellStyle name="Input 3 2 3 2 4 4" xfId="35364"/>
    <cellStyle name="Input 3 2 3 2 4 5" xfId="35365"/>
    <cellStyle name="Input 3 2 3 2 4 6" xfId="35366"/>
    <cellStyle name="Input 3 2 3 2 4 7" xfId="35367"/>
    <cellStyle name="Input 3 2 3 2 4 8" xfId="35368"/>
    <cellStyle name="Input 3 2 3 2 4 9" xfId="35369"/>
    <cellStyle name="Input 3 2 3 2 5" xfId="35370"/>
    <cellStyle name="Input 3 2 3 2 6" xfId="35371"/>
    <cellStyle name="Input 3 2 3 2 7" xfId="35372"/>
    <cellStyle name="Input 3 2 3 2 8" xfId="35373"/>
    <cellStyle name="Input 3 2 3 2 9" xfId="35374"/>
    <cellStyle name="Input 3 2 3 3" xfId="35375"/>
    <cellStyle name="Input 3 2 3 3 10" xfId="35376"/>
    <cellStyle name="Input 3 2 3 3 11" xfId="35377"/>
    <cellStyle name="Input 3 2 3 3 12" xfId="35378"/>
    <cellStyle name="Input 3 2 3 3 13" xfId="35379"/>
    <cellStyle name="Input 3 2 3 3 2" xfId="35380"/>
    <cellStyle name="Input 3 2 3 3 2 10" xfId="35381"/>
    <cellStyle name="Input 3 2 3 3 2 2" xfId="35382"/>
    <cellStyle name="Input 3 2 3 3 2 2 2" xfId="35383"/>
    <cellStyle name="Input 3 2 3 3 2 2 3" xfId="35384"/>
    <cellStyle name="Input 3 2 3 3 2 2 4" xfId="35385"/>
    <cellStyle name="Input 3 2 3 3 2 2 5" xfId="35386"/>
    <cellStyle name="Input 3 2 3 3 2 2 6" xfId="35387"/>
    <cellStyle name="Input 3 2 3 3 2 2 7" xfId="35388"/>
    <cellStyle name="Input 3 2 3 3 2 2 8" xfId="35389"/>
    <cellStyle name="Input 3 2 3 3 2 2 9" xfId="35390"/>
    <cellStyle name="Input 3 2 3 3 2 3" xfId="35391"/>
    <cellStyle name="Input 3 2 3 3 2 4" xfId="35392"/>
    <cellStyle name="Input 3 2 3 3 2 5" xfId="35393"/>
    <cellStyle name="Input 3 2 3 3 2 6" xfId="35394"/>
    <cellStyle name="Input 3 2 3 3 2 7" xfId="35395"/>
    <cellStyle name="Input 3 2 3 3 2 8" xfId="35396"/>
    <cellStyle name="Input 3 2 3 3 2 9" xfId="35397"/>
    <cellStyle name="Input 3 2 3 3 3" xfId="35398"/>
    <cellStyle name="Input 3 2 3 3 3 2" xfId="35399"/>
    <cellStyle name="Input 3 2 3 3 3 3" xfId="35400"/>
    <cellStyle name="Input 3 2 3 3 3 4" xfId="35401"/>
    <cellStyle name="Input 3 2 3 3 3 5" xfId="35402"/>
    <cellStyle name="Input 3 2 3 3 3 6" xfId="35403"/>
    <cellStyle name="Input 3 2 3 3 3 7" xfId="35404"/>
    <cellStyle name="Input 3 2 3 3 3 8" xfId="35405"/>
    <cellStyle name="Input 3 2 3 3 4" xfId="35406"/>
    <cellStyle name="Input 3 2 3 3 4 2" xfId="35407"/>
    <cellStyle name="Input 3 2 3 3 4 3" xfId="35408"/>
    <cellStyle name="Input 3 2 3 3 4 4" xfId="35409"/>
    <cellStyle name="Input 3 2 3 3 4 5" xfId="35410"/>
    <cellStyle name="Input 3 2 3 3 4 6" xfId="35411"/>
    <cellStyle name="Input 3 2 3 3 4 7" xfId="35412"/>
    <cellStyle name="Input 3 2 3 3 4 8" xfId="35413"/>
    <cellStyle name="Input 3 2 3 3 4 9" xfId="35414"/>
    <cellStyle name="Input 3 2 3 3 5" xfId="35415"/>
    <cellStyle name="Input 3 2 3 3 6" xfId="35416"/>
    <cellStyle name="Input 3 2 3 3 7" xfId="35417"/>
    <cellStyle name="Input 3 2 3 3 8" xfId="35418"/>
    <cellStyle name="Input 3 2 3 3 9" xfId="35419"/>
    <cellStyle name="Input 3 2 3 4" xfId="35420"/>
    <cellStyle name="Input 3 2 3 4 10" xfId="35421"/>
    <cellStyle name="Input 3 2 3 4 11" xfId="35422"/>
    <cellStyle name="Input 3 2 3 4 12" xfId="35423"/>
    <cellStyle name="Input 3 2 3 4 13" xfId="35424"/>
    <cellStyle name="Input 3 2 3 4 2" xfId="35425"/>
    <cellStyle name="Input 3 2 3 4 2 10" xfId="35426"/>
    <cellStyle name="Input 3 2 3 4 2 2" xfId="35427"/>
    <cellStyle name="Input 3 2 3 4 2 2 2" xfId="35428"/>
    <cellStyle name="Input 3 2 3 4 2 2 3" xfId="35429"/>
    <cellStyle name="Input 3 2 3 4 2 2 4" xfId="35430"/>
    <cellStyle name="Input 3 2 3 4 2 2 5" xfId="35431"/>
    <cellStyle name="Input 3 2 3 4 2 2 6" xfId="35432"/>
    <cellStyle name="Input 3 2 3 4 2 2 7" xfId="35433"/>
    <cellStyle name="Input 3 2 3 4 2 2 8" xfId="35434"/>
    <cellStyle name="Input 3 2 3 4 2 2 9" xfId="35435"/>
    <cellStyle name="Input 3 2 3 4 2 3" xfId="35436"/>
    <cellStyle name="Input 3 2 3 4 2 4" xfId="35437"/>
    <cellStyle name="Input 3 2 3 4 2 5" xfId="35438"/>
    <cellStyle name="Input 3 2 3 4 2 6" xfId="35439"/>
    <cellStyle name="Input 3 2 3 4 2 7" xfId="35440"/>
    <cellStyle name="Input 3 2 3 4 2 8" xfId="35441"/>
    <cellStyle name="Input 3 2 3 4 2 9" xfId="35442"/>
    <cellStyle name="Input 3 2 3 4 3" xfId="35443"/>
    <cellStyle name="Input 3 2 3 4 3 2" xfId="35444"/>
    <cellStyle name="Input 3 2 3 4 3 3" xfId="35445"/>
    <cellStyle name="Input 3 2 3 4 3 4" xfId="35446"/>
    <cellStyle name="Input 3 2 3 4 3 5" xfId="35447"/>
    <cellStyle name="Input 3 2 3 4 3 6" xfId="35448"/>
    <cellStyle name="Input 3 2 3 4 3 7" xfId="35449"/>
    <cellStyle name="Input 3 2 3 4 3 8" xfId="35450"/>
    <cellStyle name="Input 3 2 3 4 4" xfId="35451"/>
    <cellStyle name="Input 3 2 3 4 4 2" xfId="35452"/>
    <cellStyle name="Input 3 2 3 4 4 3" xfId="35453"/>
    <cellStyle name="Input 3 2 3 4 4 4" xfId="35454"/>
    <cellStyle name="Input 3 2 3 4 4 5" xfId="35455"/>
    <cellStyle name="Input 3 2 3 4 4 6" xfId="35456"/>
    <cellStyle name="Input 3 2 3 4 4 7" xfId="35457"/>
    <cellStyle name="Input 3 2 3 4 4 8" xfId="35458"/>
    <cellStyle name="Input 3 2 3 4 4 9" xfId="35459"/>
    <cellStyle name="Input 3 2 3 4 5" xfId="35460"/>
    <cellStyle name="Input 3 2 3 4 6" xfId="35461"/>
    <cellStyle name="Input 3 2 3 4 7" xfId="35462"/>
    <cellStyle name="Input 3 2 3 4 8" xfId="35463"/>
    <cellStyle name="Input 3 2 3 4 9" xfId="35464"/>
    <cellStyle name="Input 3 2 3 5" xfId="35465"/>
    <cellStyle name="Input 3 2 3 5 10" xfId="35466"/>
    <cellStyle name="Input 3 2 3 5 11" xfId="35467"/>
    <cellStyle name="Input 3 2 3 5 12" xfId="35468"/>
    <cellStyle name="Input 3 2 3 5 13" xfId="35469"/>
    <cellStyle name="Input 3 2 3 5 2" xfId="35470"/>
    <cellStyle name="Input 3 2 3 5 2 10" xfId="35471"/>
    <cellStyle name="Input 3 2 3 5 2 2" xfId="35472"/>
    <cellStyle name="Input 3 2 3 5 2 2 2" xfId="35473"/>
    <cellStyle name="Input 3 2 3 5 2 2 3" xfId="35474"/>
    <cellStyle name="Input 3 2 3 5 2 2 4" xfId="35475"/>
    <cellStyle name="Input 3 2 3 5 2 2 5" xfId="35476"/>
    <cellStyle name="Input 3 2 3 5 2 2 6" xfId="35477"/>
    <cellStyle name="Input 3 2 3 5 2 2 7" xfId="35478"/>
    <cellStyle name="Input 3 2 3 5 2 2 8" xfId="35479"/>
    <cellStyle name="Input 3 2 3 5 2 2 9" xfId="35480"/>
    <cellStyle name="Input 3 2 3 5 2 3" xfId="35481"/>
    <cellStyle name="Input 3 2 3 5 2 4" xfId="35482"/>
    <cellStyle name="Input 3 2 3 5 2 5" xfId="35483"/>
    <cellStyle name="Input 3 2 3 5 2 6" xfId="35484"/>
    <cellStyle name="Input 3 2 3 5 2 7" xfId="35485"/>
    <cellStyle name="Input 3 2 3 5 2 8" xfId="35486"/>
    <cellStyle name="Input 3 2 3 5 2 9" xfId="35487"/>
    <cellStyle name="Input 3 2 3 5 3" xfId="35488"/>
    <cellStyle name="Input 3 2 3 5 3 2" xfId="35489"/>
    <cellStyle name="Input 3 2 3 5 3 3" xfId="35490"/>
    <cellStyle name="Input 3 2 3 5 3 4" xfId="35491"/>
    <cellStyle name="Input 3 2 3 5 3 5" xfId="35492"/>
    <cellStyle name="Input 3 2 3 5 3 6" xfId="35493"/>
    <cellStyle name="Input 3 2 3 5 3 7" xfId="35494"/>
    <cellStyle name="Input 3 2 3 5 3 8" xfId="35495"/>
    <cellStyle name="Input 3 2 3 5 4" xfId="35496"/>
    <cellStyle name="Input 3 2 3 5 4 2" xfId="35497"/>
    <cellStyle name="Input 3 2 3 5 4 3" xfId="35498"/>
    <cellStyle name="Input 3 2 3 5 4 4" xfId="35499"/>
    <cellStyle name="Input 3 2 3 5 4 5" xfId="35500"/>
    <cellStyle name="Input 3 2 3 5 4 6" xfId="35501"/>
    <cellStyle name="Input 3 2 3 5 4 7" xfId="35502"/>
    <cellStyle name="Input 3 2 3 5 4 8" xfId="35503"/>
    <cellStyle name="Input 3 2 3 5 4 9" xfId="35504"/>
    <cellStyle name="Input 3 2 3 5 5" xfId="35505"/>
    <cellStyle name="Input 3 2 3 5 6" xfId="35506"/>
    <cellStyle name="Input 3 2 3 5 7" xfId="35507"/>
    <cellStyle name="Input 3 2 3 5 8" xfId="35508"/>
    <cellStyle name="Input 3 2 3 5 9" xfId="35509"/>
    <cellStyle name="Input 3 2 3 6" xfId="35510"/>
    <cellStyle name="Input 3 2 3 6 10" xfId="35511"/>
    <cellStyle name="Input 3 2 3 6 2" xfId="35512"/>
    <cellStyle name="Input 3 2 3 6 2 2" xfId="35513"/>
    <cellStyle name="Input 3 2 3 6 2 3" xfId="35514"/>
    <cellStyle name="Input 3 2 3 6 2 4" xfId="35515"/>
    <cellStyle name="Input 3 2 3 6 2 5" xfId="35516"/>
    <cellStyle name="Input 3 2 3 6 2 6" xfId="35517"/>
    <cellStyle name="Input 3 2 3 6 2 7" xfId="35518"/>
    <cellStyle name="Input 3 2 3 6 2 8" xfId="35519"/>
    <cellStyle name="Input 3 2 3 6 2 9" xfId="35520"/>
    <cellStyle name="Input 3 2 3 6 3" xfId="35521"/>
    <cellStyle name="Input 3 2 3 6 4" xfId="35522"/>
    <cellStyle name="Input 3 2 3 6 5" xfId="35523"/>
    <cellStyle name="Input 3 2 3 6 6" xfId="35524"/>
    <cellStyle name="Input 3 2 3 6 7" xfId="35525"/>
    <cellStyle name="Input 3 2 3 6 8" xfId="35526"/>
    <cellStyle name="Input 3 2 3 6 9" xfId="35527"/>
    <cellStyle name="Input 3 2 3 7" xfId="35528"/>
    <cellStyle name="Input 3 2 3 7 2" xfId="35529"/>
    <cellStyle name="Input 3 2 3 7 3" xfId="35530"/>
    <cellStyle name="Input 3 2 3 7 4" xfId="35531"/>
    <cellStyle name="Input 3 2 3 7 5" xfId="35532"/>
    <cellStyle name="Input 3 2 3 7 6" xfId="35533"/>
    <cellStyle name="Input 3 2 3 7 7" xfId="35534"/>
    <cellStyle name="Input 3 2 3 7 8" xfId="35535"/>
    <cellStyle name="Input 3 2 3 8" xfId="35536"/>
    <cellStyle name="Input 3 2 3 8 2" xfId="35537"/>
    <cellStyle name="Input 3 2 3 8 3" xfId="35538"/>
    <cellStyle name="Input 3 2 3 8 4" xfId="35539"/>
    <cellStyle name="Input 3 2 3 8 5" xfId="35540"/>
    <cellStyle name="Input 3 2 3 8 6" xfId="35541"/>
    <cellStyle name="Input 3 2 3 8 7" xfId="35542"/>
    <cellStyle name="Input 3 2 3 8 8" xfId="35543"/>
    <cellStyle name="Input 3 2 3 8 9" xfId="35544"/>
    <cellStyle name="Input 3 2 3 9" xfId="35545"/>
    <cellStyle name="Input 3 2 4" xfId="35546"/>
    <cellStyle name="Input 3 2 4 10" xfId="35547"/>
    <cellStyle name="Input 3 2 4 11" xfId="35548"/>
    <cellStyle name="Input 3 2 4 12" xfId="35549"/>
    <cellStyle name="Input 3 2 4 13" xfId="35550"/>
    <cellStyle name="Input 3 2 4 14" xfId="35551"/>
    <cellStyle name="Input 3 2 4 15" xfId="35552"/>
    <cellStyle name="Input 3 2 4 16" xfId="35553"/>
    <cellStyle name="Input 3 2 4 17" xfId="35554"/>
    <cellStyle name="Input 3 2 4 18" xfId="35555"/>
    <cellStyle name="Input 3 2 4 2" xfId="35556"/>
    <cellStyle name="Input 3 2 4 2 10" xfId="35557"/>
    <cellStyle name="Input 3 2 4 2 11" xfId="35558"/>
    <cellStyle name="Input 3 2 4 2 12" xfId="35559"/>
    <cellStyle name="Input 3 2 4 2 13" xfId="35560"/>
    <cellStyle name="Input 3 2 4 2 2" xfId="35561"/>
    <cellStyle name="Input 3 2 4 2 2 10" xfId="35562"/>
    <cellStyle name="Input 3 2 4 2 2 2" xfId="35563"/>
    <cellStyle name="Input 3 2 4 2 2 2 2" xfId="35564"/>
    <cellStyle name="Input 3 2 4 2 2 2 3" xfId="35565"/>
    <cellStyle name="Input 3 2 4 2 2 2 4" xfId="35566"/>
    <cellStyle name="Input 3 2 4 2 2 2 5" xfId="35567"/>
    <cellStyle name="Input 3 2 4 2 2 2 6" xfId="35568"/>
    <cellStyle name="Input 3 2 4 2 2 2 7" xfId="35569"/>
    <cellStyle name="Input 3 2 4 2 2 2 8" xfId="35570"/>
    <cellStyle name="Input 3 2 4 2 2 2 9" xfId="35571"/>
    <cellStyle name="Input 3 2 4 2 2 3" xfId="35572"/>
    <cellStyle name="Input 3 2 4 2 2 4" xfId="35573"/>
    <cellStyle name="Input 3 2 4 2 2 5" xfId="35574"/>
    <cellStyle name="Input 3 2 4 2 2 6" xfId="35575"/>
    <cellStyle name="Input 3 2 4 2 2 7" xfId="35576"/>
    <cellStyle name="Input 3 2 4 2 2 8" xfId="35577"/>
    <cellStyle name="Input 3 2 4 2 2 9" xfId="35578"/>
    <cellStyle name="Input 3 2 4 2 3" xfId="35579"/>
    <cellStyle name="Input 3 2 4 2 3 2" xfId="35580"/>
    <cellStyle name="Input 3 2 4 2 3 3" xfId="35581"/>
    <cellStyle name="Input 3 2 4 2 3 4" xfId="35582"/>
    <cellStyle name="Input 3 2 4 2 3 5" xfId="35583"/>
    <cellStyle name="Input 3 2 4 2 3 6" xfId="35584"/>
    <cellStyle name="Input 3 2 4 2 3 7" xfId="35585"/>
    <cellStyle name="Input 3 2 4 2 3 8" xfId="35586"/>
    <cellStyle name="Input 3 2 4 2 4" xfId="35587"/>
    <cellStyle name="Input 3 2 4 2 4 2" xfId="35588"/>
    <cellStyle name="Input 3 2 4 2 4 3" xfId="35589"/>
    <cellStyle name="Input 3 2 4 2 4 4" xfId="35590"/>
    <cellStyle name="Input 3 2 4 2 4 5" xfId="35591"/>
    <cellStyle name="Input 3 2 4 2 4 6" xfId="35592"/>
    <cellStyle name="Input 3 2 4 2 4 7" xfId="35593"/>
    <cellStyle name="Input 3 2 4 2 4 8" xfId="35594"/>
    <cellStyle name="Input 3 2 4 2 4 9" xfId="35595"/>
    <cellStyle name="Input 3 2 4 2 5" xfId="35596"/>
    <cellStyle name="Input 3 2 4 2 6" xfId="35597"/>
    <cellStyle name="Input 3 2 4 2 7" xfId="35598"/>
    <cellStyle name="Input 3 2 4 2 8" xfId="35599"/>
    <cellStyle name="Input 3 2 4 2 9" xfId="35600"/>
    <cellStyle name="Input 3 2 4 3" xfId="35601"/>
    <cellStyle name="Input 3 2 4 3 10" xfId="35602"/>
    <cellStyle name="Input 3 2 4 3 11" xfId="35603"/>
    <cellStyle name="Input 3 2 4 3 12" xfId="35604"/>
    <cellStyle name="Input 3 2 4 3 13" xfId="35605"/>
    <cellStyle name="Input 3 2 4 3 2" xfId="35606"/>
    <cellStyle name="Input 3 2 4 3 2 10" xfId="35607"/>
    <cellStyle name="Input 3 2 4 3 2 2" xfId="35608"/>
    <cellStyle name="Input 3 2 4 3 2 2 2" xfId="35609"/>
    <cellStyle name="Input 3 2 4 3 2 2 3" xfId="35610"/>
    <cellStyle name="Input 3 2 4 3 2 2 4" xfId="35611"/>
    <cellStyle name="Input 3 2 4 3 2 2 5" xfId="35612"/>
    <cellStyle name="Input 3 2 4 3 2 2 6" xfId="35613"/>
    <cellStyle name="Input 3 2 4 3 2 2 7" xfId="35614"/>
    <cellStyle name="Input 3 2 4 3 2 2 8" xfId="35615"/>
    <cellStyle name="Input 3 2 4 3 2 2 9" xfId="35616"/>
    <cellStyle name="Input 3 2 4 3 2 3" xfId="35617"/>
    <cellStyle name="Input 3 2 4 3 2 4" xfId="35618"/>
    <cellStyle name="Input 3 2 4 3 2 5" xfId="35619"/>
    <cellStyle name="Input 3 2 4 3 2 6" xfId="35620"/>
    <cellStyle name="Input 3 2 4 3 2 7" xfId="35621"/>
    <cellStyle name="Input 3 2 4 3 2 8" xfId="35622"/>
    <cellStyle name="Input 3 2 4 3 2 9" xfId="35623"/>
    <cellStyle name="Input 3 2 4 3 3" xfId="35624"/>
    <cellStyle name="Input 3 2 4 3 3 2" xfId="35625"/>
    <cellStyle name="Input 3 2 4 3 3 3" xfId="35626"/>
    <cellStyle name="Input 3 2 4 3 3 4" xfId="35627"/>
    <cellStyle name="Input 3 2 4 3 3 5" xfId="35628"/>
    <cellStyle name="Input 3 2 4 3 3 6" xfId="35629"/>
    <cellStyle name="Input 3 2 4 3 3 7" xfId="35630"/>
    <cellStyle name="Input 3 2 4 3 3 8" xfId="35631"/>
    <cellStyle name="Input 3 2 4 3 4" xfId="35632"/>
    <cellStyle name="Input 3 2 4 3 4 2" xfId="35633"/>
    <cellStyle name="Input 3 2 4 3 4 3" xfId="35634"/>
    <cellStyle name="Input 3 2 4 3 4 4" xfId="35635"/>
    <cellStyle name="Input 3 2 4 3 4 5" xfId="35636"/>
    <cellStyle name="Input 3 2 4 3 4 6" xfId="35637"/>
    <cellStyle name="Input 3 2 4 3 4 7" xfId="35638"/>
    <cellStyle name="Input 3 2 4 3 4 8" xfId="35639"/>
    <cellStyle name="Input 3 2 4 3 4 9" xfId="35640"/>
    <cellStyle name="Input 3 2 4 3 5" xfId="35641"/>
    <cellStyle name="Input 3 2 4 3 6" xfId="35642"/>
    <cellStyle name="Input 3 2 4 3 7" xfId="35643"/>
    <cellStyle name="Input 3 2 4 3 8" xfId="35644"/>
    <cellStyle name="Input 3 2 4 3 9" xfId="35645"/>
    <cellStyle name="Input 3 2 4 4" xfId="35646"/>
    <cellStyle name="Input 3 2 4 4 10" xfId="35647"/>
    <cellStyle name="Input 3 2 4 4 11" xfId="35648"/>
    <cellStyle name="Input 3 2 4 4 12" xfId="35649"/>
    <cellStyle name="Input 3 2 4 4 13" xfId="35650"/>
    <cellStyle name="Input 3 2 4 4 2" xfId="35651"/>
    <cellStyle name="Input 3 2 4 4 2 10" xfId="35652"/>
    <cellStyle name="Input 3 2 4 4 2 2" xfId="35653"/>
    <cellStyle name="Input 3 2 4 4 2 2 2" xfId="35654"/>
    <cellStyle name="Input 3 2 4 4 2 2 3" xfId="35655"/>
    <cellStyle name="Input 3 2 4 4 2 2 4" xfId="35656"/>
    <cellStyle name="Input 3 2 4 4 2 2 5" xfId="35657"/>
    <cellStyle name="Input 3 2 4 4 2 2 6" xfId="35658"/>
    <cellStyle name="Input 3 2 4 4 2 2 7" xfId="35659"/>
    <cellStyle name="Input 3 2 4 4 2 2 8" xfId="35660"/>
    <cellStyle name="Input 3 2 4 4 2 2 9" xfId="35661"/>
    <cellStyle name="Input 3 2 4 4 2 3" xfId="35662"/>
    <cellStyle name="Input 3 2 4 4 2 4" xfId="35663"/>
    <cellStyle name="Input 3 2 4 4 2 5" xfId="35664"/>
    <cellStyle name="Input 3 2 4 4 2 6" xfId="35665"/>
    <cellStyle name="Input 3 2 4 4 2 7" xfId="35666"/>
    <cellStyle name="Input 3 2 4 4 2 8" xfId="35667"/>
    <cellStyle name="Input 3 2 4 4 2 9" xfId="35668"/>
    <cellStyle name="Input 3 2 4 4 3" xfId="35669"/>
    <cellStyle name="Input 3 2 4 4 3 2" xfId="35670"/>
    <cellStyle name="Input 3 2 4 4 3 3" xfId="35671"/>
    <cellStyle name="Input 3 2 4 4 3 4" xfId="35672"/>
    <cellStyle name="Input 3 2 4 4 3 5" xfId="35673"/>
    <cellStyle name="Input 3 2 4 4 3 6" xfId="35674"/>
    <cellStyle name="Input 3 2 4 4 3 7" xfId="35675"/>
    <cellStyle name="Input 3 2 4 4 3 8" xfId="35676"/>
    <cellStyle name="Input 3 2 4 4 4" xfId="35677"/>
    <cellStyle name="Input 3 2 4 4 4 2" xfId="35678"/>
    <cellStyle name="Input 3 2 4 4 4 3" xfId="35679"/>
    <cellStyle name="Input 3 2 4 4 4 4" xfId="35680"/>
    <cellStyle name="Input 3 2 4 4 4 5" xfId="35681"/>
    <cellStyle name="Input 3 2 4 4 4 6" xfId="35682"/>
    <cellStyle name="Input 3 2 4 4 4 7" xfId="35683"/>
    <cellStyle name="Input 3 2 4 4 4 8" xfId="35684"/>
    <cellStyle name="Input 3 2 4 4 4 9" xfId="35685"/>
    <cellStyle name="Input 3 2 4 4 5" xfId="35686"/>
    <cellStyle name="Input 3 2 4 4 6" xfId="35687"/>
    <cellStyle name="Input 3 2 4 4 7" xfId="35688"/>
    <cellStyle name="Input 3 2 4 4 8" xfId="35689"/>
    <cellStyle name="Input 3 2 4 4 9" xfId="35690"/>
    <cellStyle name="Input 3 2 4 5" xfId="35691"/>
    <cellStyle name="Input 3 2 4 5 10" xfId="35692"/>
    <cellStyle name="Input 3 2 4 5 11" xfId="35693"/>
    <cellStyle name="Input 3 2 4 5 12" xfId="35694"/>
    <cellStyle name="Input 3 2 4 5 13" xfId="35695"/>
    <cellStyle name="Input 3 2 4 5 2" xfId="35696"/>
    <cellStyle name="Input 3 2 4 5 2 10" xfId="35697"/>
    <cellStyle name="Input 3 2 4 5 2 2" xfId="35698"/>
    <cellStyle name="Input 3 2 4 5 2 2 2" xfId="35699"/>
    <cellStyle name="Input 3 2 4 5 2 2 3" xfId="35700"/>
    <cellStyle name="Input 3 2 4 5 2 2 4" xfId="35701"/>
    <cellStyle name="Input 3 2 4 5 2 2 5" xfId="35702"/>
    <cellStyle name="Input 3 2 4 5 2 2 6" xfId="35703"/>
    <cellStyle name="Input 3 2 4 5 2 2 7" xfId="35704"/>
    <cellStyle name="Input 3 2 4 5 2 2 8" xfId="35705"/>
    <cellStyle name="Input 3 2 4 5 2 2 9" xfId="35706"/>
    <cellStyle name="Input 3 2 4 5 2 3" xfId="35707"/>
    <cellStyle name="Input 3 2 4 5 2 4" xfId="35708"/>
    <cellStyle name="Input 3 2 4 5 2 5" xfId="35709"/>
    <cellStyle name="Input 3 2 4 5 2 6" xfId="35710"/>
    <cellStyle name="Input 3 2 4 5 2 7" xfId="35711"/>
    <cellStyle name="Input 3 2 4 5 2 8" xfId="35712"/>
    <cellStyle name="Input 3 2 4 5 2 9" xfId="35713"/>
    <cellStyle name="Input 3 2 4 5 3" xfId="35714"/>
    <cellStyle name="Input 3 2 4 5 3 2" xfId="35715"/>
    <cellStyle name="Input 3 2 4 5 3 3" xfId="35716"/>
    <cellStyle name="Input 3 2 4 5 3 4" xfId="35717"/>
    <cellStyle name="Input 3 2 4 5 3 5" xfId="35718"/>
    <cellStyle name="Input 3 2 4 5 3 6" xfId="35719"/>
    <cellStyle name="Input 3 2 4 5 3 7" xfId="35720"/>
    <cellStyle name="Input 3 2 4 5 3 8" xfId="35721"/>
    <cellStyle name="Input 3 2 4 5 4" xfId="35722"/>
    <cellStyle name="Input 3 2 4 5 4 2" xfId="35723"/>
    <cellStyle name="Input 3 2 4 5 4 3" xfId="35724"/>
    <cellStyle name="Input 3 2 4 5 4 4" xfId="35725"/>
    <cellStyle name="Input 3 2 4 5 4 5" xfId="35726"/>
    <cellStyle name="Input 3 2 4 5 4 6" xfId="35727"/>
    <cellStyle name="Input 3 2 4 5 4 7" xfId="35728"/>
    <cellStyle name="Input 3 2 4 5 4 8" xfId="35729"/>
    <cellStyle name="Input 3 2 4 5 4 9" xfId="35730"/>
    <cellStyle name="Input 3 2 4 5 5" xfId="35731"/>
    <cellStyle name="Input 3 2 4 5 6" xfId="35732"/>
    <cellStyle name="Input 3 2 4 5 7" xfId="35733"/>
    <cellStyle name="Input 3 2 4 5 8" xfId="35734"/>
    <cellStyle name="Input 3 2 4 5 9" xfId="35735"/>
    <cellStyle name="Input 3 2 4 6" xfId="35736"/>
    <cellStyle name="Input 3 2 4 6 10" xfId="35737"/>
    <cellStyle name="Input 3 2 4 6 2" xfId="35738"/>
    <cellStyle name="Input 3 2 4 6 2 2" xfId="35739"/>
    <cellStyle name="Input 3 2 4 6 2 3" xfId="35740"/>
    <cellStyle name="Input 3 2 4 6 2 4" xfId="35741"/>
    <cellStyle name="Input 3 2 4 6 2 5" xfId="35742"/>
    <cellStyle name="Input 3 2 4 6 2 6" xfId="35743"/>
    <cellStyle name="Input 3 2 4 6 2 7" xfId="35744"/>
    <cellStyle name="Input 3 2 4 6 2 8" xfId="35745"/>
    <cellStyle name="Input 3 2 4 6 2 9" xfId="35746"/>
    <cellStyle name="Input 3 2 4 6 3" xfId="35747"/>
    <cellStyle name="Input 3 2 4 6 4" xfId="35748"/>
    <cellStyle name="Input 3 2 4 6 5" xfId="35749"/>
    <cellStyle name="Input 3 2 4 6 6" xfId="35750"/>
    <cellStyle name="Input 3 2 4 6 7" xfId="35751"/>
    <cellStyle name="Input 3 2 4 6 8" xfId="35752"/>
    <cellStyle name="Input 3 2 4 6 9" xfId="35753"/>
    <cellStyle name="Input 3 2 4 7" xfId="35754"/>
    <cellStyle name="Input 3 2 4 7 2" xfId="35755"/>
    <cellStyle name="Input 3 2 4 7 3" xfId="35756"/>
    <cellStyle name="Input 3 2 4 7 4" xfId="35757"/>
    <cellStyle name="Input 3 2 4 7 5" xfId="35758"/>
    <cellStyle name="Input 3 2 4 7 6" xfId="35759"/>
    <cellStyle name="Input 3 2 4 7 7" xfId="35760"/>
    <cellStyle name="Input 3 2 4 7 8" xfId="35761"/>
    <cellStyle name="Input 3 2 4 8" xfId="35762"/>
    <cellStyle name="Input 3 2 4 8 2" xfId="35763"/>
    <cellStyle name="Input 3 2 4 8 3" xfId="35764"/>
    <cellStyle name="Input 3 2 4 8 4" xfId="35765"/>
    <cellStyle name="Input 3 2 4 8 5" xfId="35766"/>
    <cellStyle name="Input 3 2 4 8 6" xfId="35767"/>
    <cellStyle name="Input 3 2 4 8 7" xfId="35768"/>
    <cellStyle name="Input 3 2 4 8 8" xfId="35769"/>
    <cellStyle name="Input 3 2 4 8 9" xfId="35770"/>
    <cellStyle name="Input 3 2 4 9" xfId="35771"/>
    <cellStyle name="Input 3 2 5" xfId="35772"/>
    <cellStyle name="Input 3 2 5 10" xfId="35773"/>
    <cellStyle name="Input 3 2 5 11" xfId="35774"/>
    <cellStyle name="Input 3 2 5 12" xfId="35775"/>
    <cellStyle name="Input 3 2 5 13" xfId="35776"/>
    <cellStyle name="Input 3 2 5 2" xfId="35777"/>
    <cellStyle name="Input 3 2 5 2 10" xfId="35778"/>
    <cellStyle name="Input 3 2 5 2 2" xfId="35779"/>
    <cellStyle name="Input 3 2 5 2 2 2" xfId="35780"/>
    <cellStyle name="Input 3 2 5 2 2 3" xfId="35781"/>
    <cellStyle name="Input 3 2 5 2 2 4" xfId="35782"/>
    <cellStyle name="Input 3 2 5 2 2 5" xfId="35783"/>
    <cellStyle name="Input 3 2 5 2 2 6" xfId="35784"/>
    <cellStyle name="Input 3 2 5 2 2 7" xfId="35785"/>
    <cellStyle name="Input 3 2 5 2 2 8" xfId="35786"/>
    <cellStyle name="Input 3 2 5 2 2 9" xfId="35787"/>
    <cellStyle name="Input 3 2 5 2 3" xfId="35788"/>
    <cellStyle name="Input 3 2 5 2 4" xfId="35789"/>
    <cellStyle name="Input 3 2 5 2 5" xfId="35790"/>
    <cellStyle name="Input 3 2 5 2 6" xfId="35791"/>
    <cellStyle name="Input 3 2 5 2 7" xfId="35792"/>
    <cellStyle name="Input 3 2 5 2 8" xfId="35793"/>
    <cellStyle name="Input 3 2 5 2 9" xfId="35794"/>
    <cellStyle name="Input 3 2 5 3" xfId="35795"/>
    <cellStyle name="Input 3 2 5 3 2" xfId="35796"/>
    <cellStyle name="Input 3 2 5 3 3" xfId="35797"/>
    <cellStyle name="Input 3 2 5 3 4" xfId="35798"/>
    <cellStyle name="Input 3 2 5 3 5" xfId="35799"/>
    <cellStyle name="Input 3 2 5 3 6" xfId="35800"/>
    <cellStyle name="Input 3 2 5 3 7" xfId="35801"/>
    <cellStyle name="Input 3 2 5 3 8" xfId="35802"/>
    <cellStyle name="Input 3 2 5 4" xfId="35803"/>
    <cellStyle name="Input 3 2 5 4 2" xfId="35804"/>
    <cellStyle name="Input 3 2 5 4 3" xfId="35805"/>
    <cellStyle name="Input 3 2 5 4 4" xfId="35806"/>
    <cellStyle name="Input 3 2 5 4 5" xfId="35807"/>
    <cellStyle name="Input 3 2 5 4 6" xfId="35808"/>
    <cellStyle name="Input 3 2 5 4 7" xfId="35809"/>
    <cellStyle name="Input 3 2 5 4 8" xfId="35810"/>
    <cellStyle name="Input 3 2 5 4 9" xfId="35811"/>
    <cellStyle name="Input 3 2 5 5" xfId="35812"/>
    <cellStyle name="Input 3 2 5 6" xfId="35813"/>
    <cellStyle name="Input 3 2 5 7" xfId="35814"/>
    <cellStyle name="Input 3 2 5 8" xfId="35815"/>
    <cellStyle name="Input 3 2 5 9" xfId="35816"/>
    <cellStyle name="Input 3 2 6" xfId="35817"/>
    <cellStyle name="Input 3 2 6 10" xfId="35818"/>
    <cellStyle name="Input 3 2 6 11" xfId="35819"/>
    <cellStyle name="Input 3 2 6 12" xfId="35820"/>
    <cellStyle name="Input 3 2 6 13" xfId="35821"/>
    <cellStyle name="Input 3 2 6 2" xfId="35822"/>
    <cellStyle name="Input 3 2 6 2 10" xfId="35823"/>
    <cellStyle name="Input 3 2 6 2 2" xfId="35824"/>
    <cellStyle name="Input 3 2 6 2 2 2" xfId="35825"/>
    <cellStyle name="Input 3 2 6 2 2 3" xfId="35826"/>
    <cellStyle name="Input 3 2 6 2 2 4" xfId="35827"/>
    <cellStyle name="Input 3 2 6 2 2 5" xfId="35828"/>
    <cellStyle name="Input 3 2 6 2 2 6" xfId="35829"/>
    <cellStyle name="Input 3 2 6 2 2 7" xfId="35830"/>
    <cellStyle name="Input 3 2 6 2 2 8" xfId="35831"/>
    <cellStyle name="Input 3 2 6 2 2 9" xfId="35832"/>
    <cellStyle name="Input 3 2 6 2 3" xfId="35833"/>
    <cellStyle name="Input 3 2 6 2 4" xfId="35834"/>
    <cellStyle name="Input 3 2 6 2 5" xfId="35835"/>
    <cellStyle name="Input 3 2 6 2 6" xfId="35836"/>
    <cellStyle name="Input 3 2 6 2 7" xfId="35837"/>
    <cellStyle name="Input 3 2 6 2 8" xfId="35838"/>
    <cellStyle name="Input 3 2 6 2 9" xfId="35839"/>
    <cellStyle name="Input 3 2 6 3" xfId="35840"/>
    <cellStyle name="Input 3 2 6 3 2" xfId="35841"/>
    <cellStyle name="Input 3 2 6 3 3" xfId="35842"/>
    <cellStyle name="Input 3 2 6 3 4" xfId="35843"/>
    <cellStyle name="Input 3 2 6 3 5" xfId="35844"/>
    <cellStyle name="Input 3 2 6 3 6" xfId="35845"/>
    <cellStyle name="Input 3 2 6 3 7" xfId="35846"/>
    <cellStyle name="Input 3 2 6 3 8" xfId="35847"/>
    <cellStyle name="Input 3 2 6 4" xfId="35848"/>
    <cellStyle name="Input 3 2 6 4 2" xfId="35849"/>
    <cellStyle name="Input 3 2 6 4 3" xfId="35850"/>
    <cellStyle name="Input 3 2 6 4 4" xfId="35851"/>
    <cellStyle name="Input 3 2 6 4 5" xfId="35852"/>
    <cellStyle name="Input 3 2 6 4 6" xfId="35853"/>
    <cellStyle name="Input 3 2 6 4 7" xfId="35854"/>
    <cellStyle name="Input 3 2 6 4 8" xfId="35855"/>
    <cellStyle name="Input 3 2 6 4 9" xfId="35856"/>
    <cellStyle name="Input 3 2 6 5" xfId="35857"/>
    <cellStyle name="Input 3 2 6 6" xfId="35858"/>
    <cellStyle name="Input 3 2 6 7" xfId="35859"/>
    <cellStyle name="Input 3 2 6 8" xfId="35860"/>
    <cellStyle name="Input 3 2 6 9" xfId="35861"/>
    <cellStyle name="Input 3 2 7" xfId="35862"/>
    <cellStyle name="Input 3 2 7 2" xfId="35863"/>
    <cellStyle name="Input 3 2 7 3" xfId="35864"/>
    <cellStyle name="Input 3 2 7 4" xfId="35865"/>
    <cellStyle name="Input 3 2 7 5" xfId="35866"/>
    <cellStyle name="Input 3 2 7 6" xfId="35867"/>
    <cellStyle name="Input 3 2 7 7" xfId="35868"/>
    <cellStyle name="Input 3 2 7 8" xfId="35869"/>
    <cellStyle name="Input 3 2 7 9" xfId="35870"/>
    <cellStyle name="Input 3 2 8" xfId="35871"/>
    <cellStyle name="Input 3 2 9" xfId="35872"/>
    <cellStyle name="Input 3 3" xfId="35873"/>
    <cellStyle name="Input 3 3 10" xfId="35874"/>
    <cellStyle name="Input 3 3 11" xfId="35875"/>
    <cellStyle name="Input 3 3 12" xfId="35876"/>
    <cellStyle name="Input 3 3 13" xfId="35877"/>
    <cellStyle name="Input 3 3 14" xfId="35878"/>
    <cellStyle name="Input 3 3 2" xfId="35879"/>
    <cellStyle name="Input 3 3 2 10" xfId="35880"/>
    <cellStyle name="Input 3 3 2 11" xfId="35881"/>
    <cellStyle name="Input 3 3 2 12" xfId="35882"/>
    <cellStyle name="Input 3 3 2 13" xfId="35883"/>
    <cellStyle name="Input 3 3 2 14" xfId="35884"/>
    <cellStyle name="Input 3 3 2 15" xfId="35885"/>
    <cellStyle name="Input 3 3 2 16" xfId="35886"/>
    <cellStyle name="Input 3 3 2 17" xfId="35887"/>
    <cellStyle name="Input 3 3 2 18" xfId="35888"/>
    <cellStyle name="Input 3 3 2 19" xfId="35889"/>
    <cellStyle name="Input 3 3 2 2" xfId="35890"/>
    <cellStyle name="Input 3 3 2 2 10" xfId="35891"/>
    <cellStyle name="Input 3 3 2 2 11" xfId="35892"/>
    <cellStyle name="Input 3 3 2 2 12" xfId="35893"/>
    <cellStyle name="Input 3 3 2 2 13" xfId="35894"/>
    <cellStyle name="Input 3 3 2 2 2" xfId="35895"/>
    <cellStyle name="Input 3 3 2 2 2 10" xfId="35896"/>
    <cellStyle name="Input 3 3 2 2 2 2" xfId="35897"/>
    <cellStyle name="Input 3 3 2 2 2 2 2" xfId="35898"/>
    <cellStyle name="Input 3 3 2 2 2 2 3" xfId="35899"/>
    <cellStyle name="Input 3 3 2 2 2 2 4" xfId="35900"/>
    <cellStyle name="Input 3 3 2 2 2 2 5" xfId="35901"/>
    <cellStyle name="Input 3 3 2 2 2 2 6" xfId="35902"/>
    <cellStyle name="Input 3 3 2 2 2 2 7" xfId="35903"/>
    <cellStyle name="Input 3 3 2 2 2 2 8" xfId="35904"/>
    <cellStyle name="Input 3 3 2 2 2 2 9" xfId="35905"/>
    <cellStyle name="Input 3 3 2 2 2 3" xfId="35906"/>
    <cellStyle name="Input 3 3 2 2 2 4" xfId="35907"/>
    <cellStyle name="Input 3 3 2 2 2 5" xfId="35908"/>
    <cellStyle name="Input 3 3 2 2 2 6" xfId="35909"/>
    <cellStyle name="Input 3 3 2 2 2 7" xfId="35910"/>
    <cellStyle name="Input 3 3 2 2 2 8" xfId="35911"/>
    <cellStyle name="Input 3 3 2 2 2 9" xfId="35912"/>
    <cellStyle name="Input 3 3 2 2 3" xfId="35913"/>
    <cellStyle name="Input 3 3 2 2 3 2" xfId="35914"/>
    <cellStyle name="Input 3 3 2 2 3 3" xfId="35915"/>
    <cellStyle name="Input 3 3 2 2 3 4" xfId="35916"/>
    <cellStyle name="Input 3 3 2 2 3 5" xfId="35917"/>
    <cellStyle name="Input 3 3 2 2 3 6" xfId="35918"/>
    <cellStyle name="Input 3 3 2 2 3 7" xfId="35919"/>
    <cellStyle name="Input 3 3 2 2 3 8" xfId="35920"/>
    <cellStyle name="Input 3 3 2 2 4" xfId="35921"/>
    <cellStyle name="Input 3 3 2 2 4 2" xfId="35922"/>
    <cellStyle name="Input 3 3 2 2 4 3" xfId="35923"/>
    <cellStyle name="Input 3 3 2 2 4 4" xfId="35924"/>
    <cellStyle name="Input 3 3 2 2 4 5" xfId="35925"/>
    <cellStyle name="Input 3 3 2 2 4 6" xfId="35926"/>
    <cellStyle name="Input 3 3 2 2 4 7" xfId="35927"/>
    <cellStyle name="Input 3 3 2 2 4 8" xfId="35928"/>
    <cellStyle name="Input 3 3 2 2 4 9" xfId="35929"/>
    <cellStyle name="Input 3 3 2 2 5" xfId="35930"/>
    <cellStyle name="Input 3 3 2 2 6" xfId="35931"/>
    <cellStyle name="Input 3 3 2 2 7" xfId="35932"/>
    <cellStyle name="Input 3 3 2 2 8" xfId="35933"/>
    <cellStyle name="Input 3 3 2 2 9" xfId="35934"/>
    <cellStyle name="Input 3 3 2 3" xfId="35935"/>
    <cellStyle name="Input 3 3 2 3 10" xfId="35936"/>
    <cellStyle name="Input 3 3 2 3 11" xfId="35937"/>
    <cellStyle name="Input 3 3 2 3 12" xfId="35938"/>
    <cellStyle name="Input 3 3 2 3 13" xfId="35939"/>
    <cellStyle name="Input 3 3 2 3 2" xfId="35940"/>
    <cellStyle name="Input 3 3 2 3 2 10" xfId="35941"/>
    <cellStyle name="Input 3 3 2 3 2 2" xfId="35942"/>
    <cellStyle name="Input 3 3 2 3 2 2 2" xfId="35943"/>
    <cellStyle name="Input 3 3 2 3 2 2 3" xfId="35944"/>
    <cellStyle name="Input 3 3 2 3 2 2 4" xfId="35945"/>
    <cellStyle name="Input 3 3 2 3 2 2 5" xfId="35946"/>
    <cellStyle name="Input 3 3 2 3 2 2 6" xfId="35947"/>
    <cellStyle name="Input 3 3 2 3 2 2 7" xfId="35948"/>
    <cellStyle name="Input 3 3 2 3 2 2 8" xfId="35949"/>
    <cellStyle name="Input 3 3 2 3 2 2 9" xfId="35950"/>
    <cellStyle name="Input 3 3 2 3 2 3" xfId="35951"/>
    <cellStyle name="Input 3 3 2 3 2 4" xfId="35952"/>
    <cellStyle name="Input 3 3 2 3 2 5" xfId="35953"/>
    <cellStyle name="Input 3 3 2 3 2 6" xfId="35954"/>
    <cellStyle name="Input 3 3 2 3 2 7" xfId="35955"/>
    <cellStyle name="Input 3 3 2 3 2 8" xfId="35956"/>
    <cellStyle name="Input 3 3 2 3 2 9" xfId="35957"/>
    <cellStyle name="Input 3 3 2 3 3" xfId="35958"/>
    <cellStyle name="Input 3 3 2 3 3 2" xfId="35959"/>
    <cellStyle name="Input 3 3 2 3 3 3" xfId="35960"/>
    <cellStyle name="Input 3 3 2 3 3 4" xfId="35961"/>
    <cellStyle name="Input 3 3 2 3 3 5" xfId="35962"/>
    <cellStyle name="Input 3 3 2 3 3 6" xfId="35963"/>
    <cellStyle name="Input 3 3 2 3 3 7" xfId="35964"/>
    <cellStyle name="Input 3 3 2 3 3 8" xfId="35965"/>
    <cellStyle name="Input 3 3 2 3 4" xfId="35966"/>
    <cellStyle name="Input 3 3 2 3 4 2" xfId="35967"/>
    <cellStyle name="Input 3 3 2 3 4 3" xfId="35968"/>
    <cellStyle name="Input 3 3 2 3 4 4" xfId="35969"/>
    <cellStyle name="Input 3 3 2 3 4 5" xfId="35970"/>
    <cellStyle name="Input 3 3 2 3 4 6" xfId="35971"/>
    <cellStyle name="Input 3 3 2 3 4 7" xfId="35972"/>
    <cellStyle name="Input 3 3 2 3 4 8" xfId="35973"/>
    <cellStyle name="Input 3 3 2 3 4 9" xfId="35974"/>
    <cellStyle name="Input 3 3 2 3 5" xfId="35975"/>
    <cellStyle name="Input 3 3 2 3 6" xfId="35976"/>
    <cellStyle name="Input 3 3 2 3 7" xfId="35977"/>
    <cellStyle name="Input 3 3 2 3 8" xfId="35978"/>
    <cellStyle name="Input 3 3 2 3 9" xfId="35979"/>
    <cellStyle name="Input 3 3 2 4" xfId="35980"/>
    <cellStyle name="Input 3 3 2 4 10" xfId="35981"/>
    <cellStyle name="Input 3 3 2 4 11" xfId="35982"/>
    <cellStyle name="Input 3 3 2 4 12" xfId="35983"/>
    <cellStyle name="Input 3 3 2 4 13" xfId="35984"/>
    <cellStyle name="Input 3 3 2 4 2" xfId="35985"/>
    <cellStyle name="Input 3 3 2 4 2 10" xfId="35986"/>
    <cellStyle name="Input 3 3 2 4 2 2" xfId="35987"/>
    <cellStyle name="Input 3 3 2 4 2 2 2" xfId="35988"/>
    <cellStyle name="Input 3 3 2 4 2 2 3" xfId="35989"/>
    <cellStyle name="Input 3 3 2 4 2 2 4" xfId="35990"/>
    <cellStyle name="Input 3 3 2 4 2 2 5" xfId="35991"/>
    <cellStyle name="Input 3 3 2 4 2 2 6" xfId="35992"/>
    <cellStyle name="Input 3 3 2 4 2 2 7" xfId="35993"/>
    <cellStyle name="Input 3 3 2 4 2 2 8" xfId="35994"/>
    <cellStyle name="Input 3 3 2 4 2 2 9" xfId="35995"/>
    <cellStyle name="Input 3 3 2 4 2 3" xfId="35996"/>
    <cellStyle name="Input 3 3 2 4 2 4" xfId="35997"/>
    <cellStyle name="Input 3 3 2 4 2 5" xfId="35998"/>
    <cellStyle name="Input 3 3 2 4 2 6" xfId="35999"/>
    <cellStyle name="Input 3 3 2 4 2 7" xfId="36000"/>
    <cellStyle name="Input 3 3 2 4 2 8" xfId="36001"/>
    <cellStyle name="Input 3 3 2 4 2 9" xfId="36002"/>
    <cellStyle name="Input 3 3 2 4 3" xfId="36003"/>
    <cellStyle name="Input 3 3 2 4 3 2" xfId="36004"/>
    <cellStyle name="Input 3 3 2 4 3 3" xfId="36005"/>
    <cellStyle name="Input 3 3 2 4 3 4" xfId="36006"/>
    <cellStyle name="Input 3 3 2 4 3 5" xfId="36007"/>
    <cellStyle name="Input 3 3 2 4 3 6" xfId="36008"/>
    <cellStyle name="Input 3 3 2 4 3 7" xfId="36009"/>
    <cellStyle name="Input 3 3 2 4 3 8" xfId="36010"/>
    <cellStyle name="Input 3 3 2 4 4" xfId="36011"/>
    <cellStyle name="Input 3 3 2 4 4 2" xfId="36012"/>
    <cellStyle name="Input 3 3 2 4 4 3" xfId="36013"/>
    <cellStyle name="Input 3 3 2 4 4 4" xfId="36014"/>
    <cellStyle name="Input 3 3 2 4 4 5" xfId="36015"/>
    <cellStyle name="Input 3 3 2 4 4 6" xfId="36016"/>
    <cellStyle name="Input 3 3 2 4 4 7" xfId="36017"/>
    <cellStyle name="Input 3 3 2 4 4 8" xfId="36018"/>
    <cellStyle name="Input 3 3 2 4 4 9" xfId="36019"/>
    <cellStyle name="Input 3 3 2 4 5" xfId="36020"/>
    <cellStyle name="Input 3 3 2 4 6" xfId="36021"/>
    <cellStyle name="Input 3 3 2 4 7" xfId="36022"/>
    <cellStyle name="Input 3 3 2 4 8" xfId="36023"/>
    <cellStyle name="Input 3 3 2 4 9" xfId="36024"/>
    <cellStyle name="Input 3 3 2 5" xfId="36025"/>
    <cellStyle name="Input 3 3 2 5 10" xfId="36026"/>
    <cellStyle name="Input 3 3 2 5 11" xfId="36027"/>
    <cellStyle name="Input 3 3 2 5 12" xfId="36028"/>
    <cellStyle name="Input 3 3 2 5 13" xfId="36029"/>
    <cellStyle name="Input 3 3 2 5 2" xfId="36030"/>
    <cellStyle name="Input 3 3 2 5 2 10" xfId="36031"/>
    <cellStyle name="Input 3 3 2 5 2 2" xfId="36032"/>
    <cellStyle name="Input 3 3 2 5 2 2 2" xfId="36033"/>
    <cellStyle name="Input 3 3 2 5 2 2 3" xfId="36034"/>
    <cellStyle name="Input 3 3 2 5 2 2 4" xfId="36035"/>
    <cellStyle name="Input 3 3 2 5 2 2 5" xfId="36036"/>
    <cellStyle name="Input 3 3 2 5 2 2 6" xfId="36037"/>
    <cellStyle name="Input 3 3 2 5 2 2 7" xfId="36038"/>
    <cellStyle name="Input 3 3 2 5 2 2 8" xfId="36039"/>
    <cellStyle name="Input 3 3 2 5 2 2 9" xfId="36040"/>
    <cellStyle name="Input 3 3 2 5 2 3" xfId="36041"/>
    <cellStyle name="Input 3 3 2 5 2 4" xfId="36042"/>
    <cellStyle name="Input 3 3 2 5 2 5" xfId="36043"/>
    <cellStyle name="Input 3 3 2 5 2 6" xfId="36044"/>
    <cellStyle name="Input 3 3 2 5 2 7" xfId="36045"/>
    <cellStyle name="Input 3 3 2 5 2 8" xfId="36046"/>
    <cellStyle name="Input 3 3 2 5 2 9" xfId="36047"/>
    <cellStyle name="Input 3 3 2 5 3" xfId="36048"/>
    <cellStyle name="Input 3 3 2 5 3 2" xfId="36049"/>
    <cellStyle name="Input 3 3 2 5 3 3" xfId="36050"/>
    <cellStyle name="Input 3 3 2 5 3 4" xfId="36051"/>
    <cellStyle name="Input 3 3 2 5 3 5" xfId="36052"/>
    <cellStyle name="Input 3 3 2 5 3 6" xfId="36053"/>
    <cellStyle name="Input 3 3 2 5 3 7" xfId="36054"/>
    <cellStyle name="Input 3 3 2 5 3 8" xfId="36055"/>
    <cellStyle name="Input 3 3 2 5 4" xfId="36056"/>
    <cellStyle name="Input 3 3 2 5 4 2" xfId="36057"/>
    <cellStyle name="Input 3 3 2 5 4 3" xfId="36058"/>
    <cellStyle name="Input 3 3 2 5 4 4" xfId="36059"/>
    <cellStyle name="Input 3 3 2 5 4 5" xfId="36060"/>
    <cellStyle name="Input 3 3 2 5 4 6" xfId="36061"/>
    <cellStyle name="Input 3 3 2 5 4 7" xfId="36062"/>
    <cellStyle name="Input 3 3 2 5 4 8" xfId="36063"/>
    <cellStyle name="Input 3 3 2 5 4 9" xfId="36064"/>
    <cellStyle name="Input 3 3 2 5 5" xfId="36065"/>
    <cellStyle name="Input 3 3 2 5 6" xfId="36066"/>
    <cellStyle name="Input 3 3 2 5 7" xfId="36067"/>
    <cellStyle name="Input 3 3 2 5 8" xfId="36068"/>
    <cellStyle name="Input 3 3 2 5 9" xfId="36069"/>
    <cellStyle name="Input 3 3 2 6" xfId="36070"/>
    <cellStyle name="Input 3 3 2 6 10" xfId="36071"/>
    <cellStyle name="Input 3 3 2 6 2" xfId="36072"/>
    <cellStyle name="Input 3 3 2 6 2 2" xfId="36073"/>
    <cellStyle name="Input 3 3 2 6 2 3" xfId="36074"/>
    <cellStyle name="Input 3 3 2 6 2 4" xfId="36075"/>
    <cellStyle name="Input 3 3 2 6 2 5" xfId="36076"/>
    <cellStyle name="Input 3 3 2 6 2 6" xfId="36077"/>
    <cellStyle name="Input 3 3 2 6 2 7" xfId="36078"/>
    <cellStyle name="Input 3 3 2 6 2 8" xfId="36079"/>
    <cellStyle name="Input 3 3 2 6 2 9" xfId="36080"/>
    <cellStyle name="Input 3 3 2 6 3" xfId="36081"/>
    <cellStyle name="Input 3 3 2 6 4" xfId="36082"/>
    <cellStyle name="Input 3 3 2 6 5" xfId="36083"/>
    <cellStyle name="Input 3 3 2 6 6" xfId="36084"/>
    <cellStyle name="Input 3 3 2 6 7" xfId="36085"/>
    <cellStyle name="Input 3 3 2 6 8" xfId="36086"/>
    <cellStyle name="Input 3 3 2 6 9" xfId="36087"/>
    <cellStyle name="Input 3 3 2 7" xfId="36088"/>
    <cellStyle name="Input 3 3 2 7 2" xfId="36089"/>
    <cellStyle name="Input 3 3 2 7 3" xfId="36090"/>
    <cellStyle name="Input 3 3 2 7 4" xfId="36091"/>
    <cellStyle name="Input 3 3 2 7 5" xfId="36092"/>
    <cellStyle name="Input 3 3 2 7 6" xfId="36093"/>
    <cellStyle name="Input 3 3 2 7 7" xfId="36094"/>
    <cellStyle name="Input 3 3 2 7 8" xfId="36095"/>
    <cellStyle name="Input 3 3 2 8" xfId="36096"/>
    <cellStyle name="Input 3 3 2 8 2" xfId="36097"/>
    <cellStyle name="Input 3 3 2 8 3" xfId="36098"/>
    <cellStyle name="Input 3 3 2 8 4" xfId="36099"/>
    <cellStyle name="Input 3 3 2 8 5" xfId="36100"/>
    <cellStyle name="Input 3 3 2 8 6" xfId="36101"/>
    <cellStyle name="Input 3 3 2 8 7" xfId="36102"/>
    <cellStyle name="Input 3 3 2 8 8" xfId="36103"/>
    <cellStyle name="Input 3 3 2 8 9" xfId="36104"/>
    <cellStyle name="Input 3 3 2 9" xfId="36105"/>
    <cellStyle name="Input 3 3 3" xfId="36106"/>
    <cellStyle name="Input 3 3 3 10" xfId="36107"/>
    <cellStyle name="Input 3 3 3 11" xfId="36108"/>
    <cellStyle name="Input 3 3 3 12" xfId="36109"/>
    <cellStyle name="Input 3 3 3 13" xfId="36110"/>
    <cellStyle name="Input 3 3 3 14" xfId="36111"/>
    <cellStyle name="Input 3 3 3 15" xfId="36112"/>
    <cellStyle name="Input 3 3 3 16" xfId="36113"/>
    <cellStyle name="Input 3 3 3 17" xfId="36114"/>
    <cellStyle name="Input 3 3 3 18" xfId="36115"/>
    <cellStyle name="Input 3 3 3 2" xfId="36116"/>
    <cellStyle name="Input 3 3 3 2 10" xfId="36117"/>
    <cellStyle name="Input 3 3 3 2 11" xfId="36118"/>
    <cellStyle name="Input 3 3 3 2 12" xfId="36119"/>
    <cellStyle name="Input 3 3 3 2 13" xfId="36120"/>
    <cellStyle name="Input 3 3 3 2 2" xfId="36121"/>
    <cellStyle name="Input 3 3 3 2 2 10" xfId="36122"/>
    <cellStyle name="Input 3 3 3 2 2 2" xfId="36123"/>
    <cellStyle name="Input 3 3 3 2 2 2 2" xfId="36124"/>
    <cellStyle name="Input 3 3 3 2 2 2 3" xfId="36125"/>
    <cellStyle name="Input 3 3 3 2 2 2 4" xfId="36126"/>
    <cellStyle name="Input 3 3 3 2 2 2 5" xfId="36127"/>
    <cellStyle name="Input 3 3 3 2 2 2 6" xfId="36128"/>
    <cellStyle name="Input 3 3 3 2 2 2 7" xfId="36129"/>
    <cellStyle name="Input 3 3 3 2 2 2 8" xfId="36130"/>
    <cellStyle name="Input 3 3 3 2 2 2 9" xfId="36131"/>
    <cellStyle name="Input 3 3 3 2 2 3" xfId="36132"/>
    <cellStyle name="Input 3 3 3 2 2 4" xfId="36133"/>
    <cellStyle name="Input 3 3 3 2 2 5" xfId="36134"/>
    <cellStyle name="Input 3 3 3 2 2 6" xfId="36135"/>
    <cellStyle name="Input 3 3 3 2 2 7" xfId="36136"/>
    <cellStyle name="Input 3 3 3 2 2 8" xfId="36137"/>
    <cellStyle name="Input 3 3 3 2 2 9" xfId="36138"/>
    <cellStyle name="Input 3 3 3 2 3" xfId="36139"/>
    <cellStyle name="Input 3 3 3 2 3 2" xfId="36140"/>
    <cellStyle name="Input 3 3 3 2 3 3" xfId="36141"/>
    <cellStyle name="Input 3 3 3 2 3 4" xfId="36142"/>
    <cellStyle name="Input 3 3 3 2 3 5" xfId="36143"/>
    <cellStyle name="Input 3 3 3 2 3 6" xfId="36144"/>
    <cellStyle name="Input 3 3 3 2 3 7" xfId="36145"/>
    <cellStyle name="Input 3 3 3 2 3 8" xfId="36146"/>
    <cellStyle name="Input 3 3 3 2 4" xfId="36147"/>
    <cellStyle name="Input 3 3 3 2 4 2" xfId="36148"/>
    <cellStyle name="Input 3 3 3 2 4 3" xfId="36149"/>
    <cellStyle name="Input 3 3 3 2 4 4" xfId="36150"/>
    <cellStyle name="Input 3 3 3 2 4 5" xfId="36151"/>
    <cellStyle name="Input 3 3 3 2 4 6" xfId="36152"/>
    <cellStyle name="Input 3 3 3 2 4 7" xfId="36153"/>
    <cellStyle name="Input 3 3 3 2 4 8" xfId="36154"/>
    <cellStyle name="Input 3 3 3 2 4 9" xfId="36155"/>
    <cellStyle name="Input 3 3 3 2 5" xfId="36156"/>
    <cellStyle name="Input 3 3 3 2 6" xfId="36157"/>
    <cellStyle name="Input 3 3 3 2 7" xfId="36158"/>
    <cellStyle name="Input 3 3 3 2 8" xfId="36159"/>
    <cellStyle name="Input 3 3 3 2 9" xfId="36160"/>
    <cellStyle name="Input 3 3 3 3" xfId="36161"/>
    <cellStyle name="Input 3 3 3 3 10" xfId="36162"/>
    <cellStyle name="Input 3 3 3 3 11" xfId="36163"/>
    <cellStyle name="Input 3 3 3 3 12" xfId="36164"/>
    <cellStyle name="Input 3 3 3 3 13" xfId="36165"/>
    <cellStyle name="Input 3 3 3 3 2" xfId="36166"/>
    <cellStyle name="Input 3 3 3 3 2 10" xfId="36167"/>
    <cellStyle name="Input 3 3 3 3 2 2" xfId="36168"/>
    <cellStyle name="Input 3 3 3 3 2 2 2" xfId="36169"/>
    <cellStyle name="Input 3 3 3 3 2 2 3" xfId="36170"/>
    <cellStyle name="Input 3 3 3 3 2 2 4" xfId="36171"/>
    <cellStyle name="Input 3 3 3 3 2 2 5" xfId="36172"/>
    <cellStyle name="Input 3 3 3 3 2 2 6" xfId="36173"/>
    <cellStyle name="Input 3 3 3 3 2 2 7" xfId="36174"/>
    <cellStyle name="Input 3 3 3 3 2 2 8" xfId="36175"/>
    <cellStyle name="Input 3 3 3 3 2 2 9" xfId="36176"/>
    <cellStyle name="Input 3 3 3 3 2 3" xfId="36177"/>
    <cellStyle name="Input 3 3 3 3 2 4" xfId="36178"/>
    <cellStyle name="Input 3 3 3 3 2 5" xfId="36179"/>
    <cellStyle name="Input 3 3 3 3 2 6" xfId="36180"/>
    <cellStyle name="Input 3 3 3 3 2 7" xfId="36181"/>
    <cellStyle name="Input 3 3 3 3 2 8" xfId="36182"/>
    <cellStyle name="Input 3 3 3 3 2 9" xfId="36183"/>
    <cellStyle name="Input 3 3 3 3 3" xfId="36184"/>
    <cellStyle name="Input 3 3 3 3 3 2" xfId="36185"/>
    <cellStyle name="Input 3 3 3 3 3 3" xfId="36186"/>
    <cellStyle name="Input 3 3 3 3 3 4" xfId="36187"/>
    <cellStyle name="Input 3 3 3 3 3 5" xfId="36188"/>
    <cellStyle name="Input 3 3 3 3 3 6" xfId="36189"/>
    <cellStyle name="Input 3 3 3 3 3 7" xfId="36190"/>
    <cellStyle name="Input 3 3 3 3 3 8" xfId="36191"/>
    <cellStyle name="Input 3 3 3 3 4" xfId="36192"/>
    <cellStyle name="Input 3 3 3 3 4 2" xfId="36193"/>
    <cellStyle name="Input 3 3 3 3 4 3" xfId="36194"/>
    <cellStyle name="Input 3 3 3 3 4 4" xfId="36195"/>
    <cellStyle name="Input 3 3 3 3 4 5" xfId="36196"/>
    <cellStyle name="Input 3 3 3 3 4 6" xfId="36197"/>
    <cellStyle name="Input 3 3 3 3 4 7" xfId="36198"/>
    <cellStyle name="Input 3 3 3 3 4 8" xfId="36199"/>
    <cellStyle name="Input 3 3 3 3 4 9" xfId="36200"/>
    <cellStyle name="Input 3 3 3 3 5" xfId="36201"/>
    <cellStyle name="Input 3 3 3 3 6" xfId="36202"/>
    <cellStyle name="Input 3 3 3 3 7" xfId="36203"/>
    <cellStyle name="Input 3 3 3 3 8" xfId="36204"/>
    <cellStyle name="Input 3 3 3 3 9" xfId="36205"/>
    <cellStyle name="Input 3 3 3 4" xfId="36206"/>
    <cellStyle name="Input 3 3 3 4 10" xfId="36207"/>
    <cellStyle name="Input 3 3 3 4 11" xfId="36208"/>
    <cellStyle name="Input 3 3 3 4 12" xfId="36209"/>
    <cellStyle name="Input 3 3 3 4 13" xfId="36210"/>
    <cellStyle name="Input 3 3 3 4 2" xfId="36211"/>
    <cellStyle name="Input 3 3 3 4 2 10" xfId="36212"/>
    <cellStyle name="Input 3 3 3 4 2 2" xfId="36213"/>
    <cellStyle name="Input 3 3 3 4 2 2 2" xfId="36214"/>
    <cellStyle name="Input 3 3 3 4 2 2 3" xfId="36215"/>
    <cellStyle name="Input 3 3 3 4 2 2 4" xfId="36216"/>
    <cellStyle name="Input 3 3 3 4 2 2 5" xfId="36217"/>
    <cellStyle name="Input 3 3 3 4 2 2 6" xfId="36218"/>
    <cellStyle name="Input 3 3 3 4 2 2 7" xfId="36219"/>
    <cellStyle name="Input 3 3 3 4 2 2 8" xfId="36220"/>
    <cellStyle name="Input 3 3 3 4 2 2 9" xfId="36221"/>
    <cellStyle name="Input 3 3 3 4 2 3" xfId="36222"/>
    <cellStyle name="Input 3 3 3 4 2 4" xfId="36223"/>
    <cellStyle name="Input 3 3 3 4 2 5" xfId="36224"/>
    <cellStyle name="Input 3 3 3 4 2 6" xfId="36225"/>
    <cellStyle name="Input 3 3 3 4 2 7" xfId="36226"/>
    <cellStyle name="Input 3 3 3 4 2 8" xfId="36227"/>
    <cellStyle name="Input 3 3 3 4 2 9" xfId="36228"/>
    <cellStyle name="Input 3 3 3 4 3" xfId="36229"/>
    <cellStyle name="Input 3 3 3 4 3 2" xfId="36230"/>
    <cellStyle name="Input 3 3 3 4 3 3" xfId="36231"/>
    <cellStyle name="Input 3 3 3 4 3 4" xfId="36232"/>
    <cellStyle name="Input 3 3 3 4 3 5" xfId="36233"/>
    <cellStyle name="Input 3 3 3 4 3 6" xfId="36234"/>
    <cellStyle name="Input 3 3 3 4 3 7" xfId="36235"/>
    <cellStyle name="Input 3 3 3 4 3 8" xfId="36236"/>
    <cellStyle name="Input 3 3 3 4 4" xfId="36237"/>
    <cellStyle name="Input 3 3 3 4 4 2" xfId="36238"/>
    <cellStyle name="Input 3 3 3 4 4 3" xfId="36239"/>
    <cellStyle name="Input 3 3 3 4 4 4" xfId="36240"/>
    <cellStyle name="Input 3 3 3 4 4 5" xfId="36241"/>
    <cellStyle name="Input 3 3 3 4 4 6" xfId="36242"/>
    <cellStyle name="Input 3 3 3 4 4 7" xfId="36243"/>
    <cellStyle name="Input 3 3 3 4 4 8" xfId="36244"/>
    <cellStyle name="Input 3 3 3 4 4 9" xfId="36245"/>
    <cellStyle name="Input 3 3 3 4 5" xfId="36246"/>
    <cellStyle name="Input 3 3 3 4 6" xfId="36247"/>
    <cellStyle name="Input 3 3 3 4 7" xfId="36248"/>
    <cellStyle name="Input 3 3 3 4 8" xfId="36249"/>
    <cellStyle name="Input 3 3 3 4 9" xfId="36250"/>
    <cellStyle name="Input 3 3 3 5" xfId="36251"/>
    <cellStyle name="Input 3 3 3 5 10" xfId="36252"/>
    <cellStyle name="Input 3 3 3 5 11" xfId="36253"/>
    <cellStyle name="Input 3 3 3 5 12" xfId="36254"/>
    <cellStyle name="Input 3 3 3 5 13" xfId="36255"/>
    <cellStyle name="Input 3 3 3 5 2" xfId="36256"/>
    <cellStyle name="Input 3 3 3 5 2 10" xfId="36257"/>
    <cellStyle name="Input 3 3 3 5 2 2" xfId="36258"/>
    <cellStyle name="Input 3 3 3 5 2 2 2" xfId="36259"/>
    <cellStyle name="Input 3 3 3 5 2 2 3" xfId="36260"/>
    <cellStyle name="Input 3 3 3 5 2 2 4" xfId="36261"/>
    <cellStyle name="Input 3 3 3 5 2 2 5" xfId="36262"/>
    <cellStyle name="Input 3 3 3 5 2 2 6" xfId="36263"/>
    <cellStyle name="Input 3 3 3 5 2 2 7" xfId="36264"/>
    <cellStyle name="Input 3 3 3 5 2 2 8" xfId="36265"/>
    <cellStyle name="Input 3 3 3 5 2 2 9" xfId="36266"/>
    <cellStyle name="Input 3 3 3 5 2 3" xfId="36267"/>
    <cellStyle name="Input 3 3 3 5 2 4" xfId="36268"/>
    <cellStyle name="Input 3 3 3 5 2 5" xfId="36269"/>
    <cellStyle name="Input 3 3 3 5 2 6" xfId="36270"/>
    <cellStyle name="Input 3 3 3 5 2 7" xfId="36271"/>
    <cellStyle name="Input 3 3 3 5 2 8" xfId="36272"/>
    <cellStyle name="Input 3 3 3 5 2 9" xfId="36273"/>
    <cellStyle name="Input 3 3 3 5 3" xfId="36274"/>
    <cellStyle name="Input 3 3 3 5 3 2" xfId="36275"/>
    <cellStyle name="Input 3 3 3 5 3 3" xfId="36276"/>
    <cellStyle name="Input 3 3 3 5 3 4" xfId="36277"/>
    <cellStyle name="Input 3 3 3 5 3 5" xfId="36278"/>
    <cellStyle name="Input 3 3 3 5 3 6" xfId="36279"/>
    <cellStyle name="Input 3 3 3 5 3 7" xfId="36280"/>
    <cellStyle name="Input 3 3 3 5 3 8" xfId="36281"/>
    <cellStyle name="Input 3 3 3 5 4" xfId="36282"/>
    <cellStyle name="Input 3 3 3 5 4 2" xfId="36283"/>
    <cellStyle name="Input 3 3 3 5 4 3" xfId="36284"/>
    <cellStyle name="Input 3 3 3 5 4 4" xfId="36285"/>
    <cellStyle name="Input 3 3 3 5 4 5" xfId="36286"/>
    <cellStyle name="Input 3 3 3 5 4 6" xfId="36287"/>
    <cellStyle name="Input 3 3 3 5 4 7" xfId="36288"/>
    <cellStyle name="Input 3 3 3 5 4 8" xfId="36289"/>
    <cellStyle name="Input 3 3 3 5 4 9" xfId="36290"/>
    <cellStyle name="Input 3 3 3 5 5" xfId="36291"/>
    <cellStyle name="Input 3 3 3 5 6" xfId="36292"/>
    <cellStyle name="Input 3 3 3 5 7" xfId="36293"/>
    <cellStyle name="Input 3 3 3 5 8" xfId="36294"/>
    <cellStyle name="Input 3 3 3 5 9" xfId="36295"/>
    <cellStyle name="Input 3 3 3 6" xfId="36296"/>
    <cellStyle name="Input 3 3 3 6 10" xfId="36297"/>
    <cellStyle name="Input 3 3 3 6 2" xfId="36298"/>
    <cellStyle name="Input 3 3 3 6 2 2" xfId="36299"/>
    <cellStyle name="Input 3 3 3 6 2 3" xfId="36300"/>
    <cellStyle name="Input 3 3 3 6 2 4" xfId="36301"/>
    <cellStyle name="Input 3 3 3 6 2 5" xfId="36302"/>
    <cellStyle name="Input 3 3 3 6 2 6" xfId="36303"/>
    <cellStyle name="Input 3 3 3 6 2 7" xfId="36304"/>
    <cellStyle name="Input 3 3 3 6 2 8" xfId="36305"/>
    <cellStyle name="Input 3 3 3 6 2 9" xfId="36306"/>
    <cellStyle name="Input 3 3 3 6 3" xfId="36307"/>
    <cellStyle name="Input 3 3 3 6 4" xfId="36308"/>
    <cellStyle name="Input 3 3 3 6 5" xfId="36309"/>
    <cellStyle name="Input 3 3 3 6 6" xfId="36310"/>
    <cellStyle name="Input 3 3 3 6 7" xfId="36311"/>
    <cellStyle name="Input 3 3 3 6 8" xfId="36312"/>
    <cellStyle name="Input 3 3 3 6 9" xfId="36313"/>
    <cellStyle name="Input 3 3 3 7" xfId="36314"/>
    <cellStyle name="Input 3 3 3 7 2" xfId="36315"/>
    <cellStyle name="Input 3 3 3 7 3" xfId="36316"/>
    <cellStyle name="Input 3 3 3 7 4" xfId="36317"/>
    <cellStyle name="Input 3 3 3 7 5" xfId="36318"/>
    <cellStyle name="Input 3 3 3 7 6" xfId="36319"/>
    <cellStyle name="Input 3 3 3 7 7" xfId="36320"/>
    <cellStyle name="Input 3 3 3 7 8" xfId="36321"/>
    <cellStyle name="Input 3 3 3 8" xfId="36322"/>
    <cellStyle name="Input 3 3 3 8 2" xfId="36323"/>
    <cellStyle name="Input 3 3 3 8 3" xfId="36324"/>
    <cellStyle name="Input 3 3 3 8 4" xfId="36325"/>
    <cellStyle name="Input 3 3 3 8 5" xfId="36326"/>
    <cellStyle name="Input 3 3 3 8 6" xfId="36327"/>
    <cellStyle name="Input 3 3 3 8 7" xfId="36328"/>
    <cellStyle name="Input 3 3 3 8 8" xfId="36329"/>
    <cellStyle name="Input 3 3 3 8 9" xfId="36330"/>
    <cellStyle name="Input 3 3 3 9" xfId="36331"/>
    <cellStyle name="Input 3 3 4" xfId="36332"/>
    <cellStyle name="Input 3 3 4 10" xfId="36333"/>
    <cellStyle name="Input 3 3 4 11" xfId="36334"/>
    <cellStyle name="Input 3 3 4 12" xfId="36335"/>
    <cellStyle name="Input 3 3 4 2" xfId="36336"/>
    <cellStyle name="Input 3 3 4 2 2" xfId="36337"/>
    <cellStyle name="Input 3 3 4 2 3" xfId="36338"/>
    <cellStyle name="Input 3 3 4 2 4" xfId="36339"/>
    <cellStyle name="Input 3 3 4 2 5" xfId="36340"/>
    <cellStyle name="Input 3 3 4 2 6" xfId="36341"/>
    <cellStyle name="Input 3 3 4 2 7" xfId="36342"/>
    <cellStyle name="Input 3 3 4 2 8" xfId="36343"/>
    <cellStyle name="Input 3 3 4 2 9" xfId="36344"/>
    <cellStyle name="Input 3 3 4 3" xfId="36345"/>
    <cellStyle name="Input 3 3 4 4" xfId="36346"/>
    <cellStyle name="Input 3 3 4 5" xfId="36347"/>
    <cellStyle name="Input 3 3 4 6" xfId="36348"/>
    <cellStyle name="Input 3 3 4 7" xfId="36349"/>
    <cellStyle name="Input 3 3 4 8" xfId="36350"/>
    <cellStyle name="Input 3 3 4 9" xfId="36351"/>
    <cellStyle name="Input 3 3 5" xfId="36352"/>
    <cellStyle name="Input 3 3 5 10" xfId="36353"/>
    <cellStyle name="Input 3 3 5 11" xfId="36354"/>
    <cellStyle name="Input 3 3 5 12" xfId="36355"/>
    <cellStyle name="Input 3 3 5 13" xfId="36356"/>
    <cellStyle name="Input 3 3 5 2" xfId="36357"/>
    <cellStyle name="Input 3 3 5 2 10" xfId="36358"/>
    <cellStyle name="Input 3 3 5 2 2" xfId="36359"/>
    <cellStyle name="Input 3 3 5 2 2 2" xfId="36360"/>
    <cellStyle name="Input 3 3 5 2 2 3" xfId="36361"/>
    <cellStyle name="Input 3 3 5 2 2 4" xfId="36362"/>
    <cellStyle name="Input 3 3 5 2 2 5" xfId="36363"/>
    <cellStyle name="Input 3 3 5 2 2 6" xfId="36364"/>
    <cellStyle name="Input 3 3 5 2 2 7" xfId="36365"/>
    <cellStyle name="Input 3 3 5 2 2 8" xfId="36366"/>
    <cellStyle name="Input 3 3 5 2 2 9" xfId="36367"/>
    <cellStyle name="Input 3 3 5 2 3" xfId="36368"/>
    <cellStyle name="Input 3 3 5 2 4" xfId="36369"/>
    <cellStyle name="Input 3 3 5 2 5" xfId="36370"/>
    <cellStyle name="Input 3 3 5 2 6" xfId="36371"/>
    <cellStyle name="Input 3 3 5 2 7" xfId="36372"/>
    <cellStyle name="Input 3 3 5 2 8" xfId="36373"/>
    <cellStyle name="Input 3 3 5 2 9" xfId="36374"/>
    <cellStyle name="Input 3 3 5 3" xfId="36375"/>
    <cellStyle name="Input 3 3 5 3 2" xfId="36376"/>
    <cellStyle name="Input 3 3 5 3 3" xfId="36377"/>
    <cellStyle name="Input 3 3 5 3 4" xfId="36378"/>
    <cellStyle name="Input 3 3 5 3 5" xfId="36379"/>
    <cellStyle name="Input 3 3 5 3 6" xfId="36380"/>
    <cellStyle name="Input 3 3 5 3 7" xfId="36381"/>
    <cellStyle name="Input 3 3 5 3 8" xfId="36382"/>
    <cellStyle name="Input 3 3 5 4" xfId="36383"/>
    <cellStyle name="Input 3 3 5 4 2" xfId="36384"/>
    <cellStyle name="Input 3 3 5 4 3" xfId="36385"/>
    <cellStyle name="Input 3 3 5 4 4" xfId="36386"/>
    <cellStyle name="Input 3 3 5 4 5" xfId="36387"/>
    <cellStyle name="Input 3 3 5 4 6" xfId="36388"/>
    <cellStyle name="Input 3 3 5 4 7" xfId="36389"/>
    <cellStyle name="Input 3 3 5 4 8" xfId="36390"/>
    <cellStyle name="Input 3 3 5 4 9" xfId="36391"/>
    <cellStyle name="Input 3 3 5 5" xfId="36392"/>
    <cellStyle name="Input 3 3 5 6" xfId="36393"/>
    <cellStyle name="Input 3 3 5 7" xfId="36394"/>
    <cellStyle name="Input 3 3 5 8" xfId="36395"/>
    <cellStyle name="Input 3 3 5 9" xfId="36396"/>
    <cellStyle name="Input 3 3 6" xfId="36397"/>
    <cellStyle name="Input 3 3 6 10" xfId="36398"/>
    <cellStyle name="Input 3 3 6 11" xfId="36399"/>
    <cellStyle name="Input 3 3 6 12" xfId="36400"/>
    <cellStyle name="Input 3 3 6 13" xfId="36401"/>
    <cellStyle name="Input 3 3 6 2" xfId="36402"/>
    <cellStyle name="Input 3 3 6 2 10" xfId="36403"/>
    <cellStyle name="Input 3 3 6 2 2" xfId="36404"/>
    <cellStyle name="Input 3 3 6 2 2 2" xfId="36405"/>
    <cellStyle name="Input 3 3 6 2 2 3" xfId="36406"/>
    <cellStyle name="Input 3 3 6 2 2 4" xfId="36407"/>
    <cellStyle name="Input 3 3 6 2 2 5" xfId="36408"/>
    <cellStyle name="Input 3 3 6 2 2 6" xfId="36409"/>
    <cellStyle name="Input 3 3 6 2 2 7" xfId="36410"/>
    <cellStyle name="Input 3 3 6 2 2 8" xfId="36411"/>
    <cellStyle name="Input 3 3 6 2 2 9" xfId="36412"/>
    <cellStyle name="Input 3 3 6 2 3" xfId="36413"/>
    <cellStyle name="Input 3 3 6 2 4" xfId="36414"/>
    <cellStyle name="Input 3 3 6 2 5" xfId="36415"/>
    <cellStyle name="Input 3 3 6 2 6" xfId="36416"/>
    <cellStyle name="Input 3 3 6 2 7" xfId="36417"/>
    <cellStyle name="Input 3 3 6 2 8" xfId="36418"/>
    <cellStyle name="Input 3 3 6 2 9" xfId="36419"/>
    <cellStyle name="Input 3 3 6 3" xfId="36420"/>
    <cellStyle name="Input 3 3 6 3 2" xfId="36421"/>
    <cellStyle name="Input 3 3 6 3 3" xfId="36422"/>
    <cellStyle name="Input 3 3 6 3 4" xfId="36423"/>
    <cellStyle name="Input 3 3 6 3 5" xfId="36424"/>
    <cellStyle name="Input 3 3 6 3 6" xfId="36425"/>
    <cellStyle name="Input 3 3 6 3 7" xfId="36426"/>
    <cellStyle name="Input 3 3 6 3 8" xfId="36427"/>
    <cellStyle name="Input 3 3 6 4" xfId="36428"/>
    <cellStyle name="Input 3 3 6 4 2" xfId="36429"/>
    <cellStyle name="Input 3 3 6 4 3" xfId="36430"/>
    <cellStyle name="Input 3 3 6 4 4" xfId="36431"/>
    <cellStyle name="Input 3 3 6 4 5" xfId="36432"/>
    <cellStyle name="Input 3 3 6 4 6" xfId="36433"/>
    <cellStyle name="Input 3 3 6 4 7" xfId="36434"/>
    <cellStyle name="Input 3 3 6 4 8" xfId="36435"/>
    <cellStyle name="Input 3 3 6 4 9" xfId="36436"/>
    <cellStyle name="Input 3 3 6 5" xfId="36437"/>
    <cellStyle name="Input 3 3 6 6" xfId="36438"/>
    <cellStyle name="Input 3 3 6 7" xfId="36439"/>
    <cellStyle name="Input 3 3 6 8" xfId="36440"/>
    <cellStyle name="Input 3 3 6 9" xfId="36441"/>
    <cellStyle name="Input 3 3 7" xfId="36442"/>
    <cellStyle name="Input 3 3 7 2" xfId="36443"/>
    <cellStyle name="Input 3 3 7 3" xfId="36444"/>
    <cellStyle name="Input 3 3 7 4" xfId="36445"/>
    <cellStyle name="Input 3 3 7 5" xfId="36446"/>
    <cellStyle name="Input 3 3 7 6" xfId="36447"/>
    <cellStyle name="Input 3 3 7 7" xfId="36448"/>
    <cellStyle name="Input 3 3 7 8" xfId="36449"/>
    <cellStyle name="Input 3 3 7 9" xfId="36450"/>
    <cellStyle name="Input 3 3 8" xfId="36451"/>
    <cellStyle name="Input 3 3 9" xfId="36452"/>
    <cellStyle name="Input 3 4" xfId="36453"/>
    <cellStyle name="Input 3 4 10" xfId="36454"/>
    <cellStyle name="Input 3 4 11" xfId="36455"/>
    <cellStyle name="Input 3 4 12" xfId="36456"/>
    <cellStyle name="Input 3 4 13" xfId="36457"/>
    <cellStyle name="Input 3 4 14" xfId="36458"/>
    <cellStyle name="Input 3 4 15" xfId="36459"/>
    <cellStyle name="Input 3 4 16" xfId="36460"/>
    <cellStyle name="Input 3 4 17" xfId="36461"/>
    <cellStyle name="Input 3 4 18" xfId="36462"/>
    <cellStyle name="Input 3 4 19" xfId="36463"/>
    <cellStyle name="Input 3 4 2" xfId="36464"/>
    <cellStyle name="Input 3 4 2 10" xfId="36465"/>
    <cellStyle name="Input 3 4 2 11" xfId="36466"/>
    <cellStyle name="Input 3 4 2 12" xfId="36467"/>
    <cellStyle name="Input 3 4 2 13" xfId="36468"/>
    <cellStyle name="Input 3 4 2 2" xfId="36469"/>
    <cellStyle name="Input 3 4 2 2 10" xfId="36470"/>
    <cellStyle name="Input 3 4 2 2 2" xfId="36471"/>
    <cellStyle name="Input 3 4 2 2 2 2" xfId="36472"/>
    <cellStyle name="Input 3 4 2 2 2 3" xfId="36473"/>
    <cellStyle name="Input 3 4 2 2 2 4" xfId="36474"/>
    <cellStyle name="Input 3 4 2 2 2 5" xfId="36475"/>
    <cellStyle name="Input 3 4 2 2 2 6" xfId="36476"/>
    <cellStyle name="Input 3 4 2 2 2 7" xfId="36477"/>
    <cellStyle name="Input 3 4 2 2 2 8" xfId="36478"/>
    <cellStyle name="Input 3 4 2 2 2 9" xfId="36479"/>
    <cellStyle name="Input 3 4 2 2 3" xfId="36480"/>
    <cellStyle name="Input 3 4 2 2 4" xfId="36481"/>
    <cellStyle name="Input 3 4 2 2 5" xfId="36482"/>
    <cellStyle name="Input 3 4 2 2 6" xfId="36483"/>
    <cellStyle name="Input 3 4 2 2 7" xfId="36484"/>
    <cellStyle name="Input 3 4 2 2 8" xfId="36485"/>
    <cellStyle name="Input 3 4 2 2 9" xfId="36486"/>
    <cellStyle name="Input 3 4 2 3" xfId="36487"/>
    <cellStyle name="Input 3 4 2 3 2" xfId="36488"/>
    <cellStyle name="Input 3 4 2 3 3" xfId="36489"/>
    <cellStyle name="Input 3 4 2 3 4" xfId="36490"/>
    <cellStyle name="Input 3 4 2 3 5" xfId="36491"/>
    <cellStyle name="Input 3 4 2 3 6" xfId="36492"/>
    <cellStyle name="Input 3 4 2 3 7" xfId="36493"/>
    <cellStyle name="Input 3 4 2 3 8" xfId="36494"/>
    <cellStyle name="Input 3 4 2 4" xfId="36495"/>
    <cellStyle name="Input 3 4 2 4 2" xfId="36496"/>
    <cellStyle name="Input 3 4 2 4 3" xfId="36497"/>
    <cellStyle name="Input 3 4 2 4 4" xfId="36498"/>
    <cellStyle name="Input 3 4 2 4 5" xfId="36499"/>
    <cellStyle name="Input 3 4 2 4 6" xfId="36500"/>
    <cellStyle name="Input 3 4 2 4 7" xfId="36501"/>
    <cellStyle name="Input 3 4 2 4 8" xfId="36502"/>
    <cellStyle name="Input 3 4 2 4 9" xfId="36503"/>
    <cellStyle name="Input 3 4 2 5" xfId="36504"/>
    <cellStyle name="Input 3 4 2 6" xfId="36505"/>
    <cellStyle name="Input 3 4 2 7" xfId="36506"/>
    <cellStyle name="Input 3 4 2 8" xfId="36507"/>
    <cellStyle name="Input 3 4 2 9" xfId="36508"/>
    <cellStyle name="Input 3 4 3" xfId="36509"/>
    <cellStyle name="Input 3 4 3 10" xfId="36510"/>
    <cellStyle name="Input 3 4 3 11" xfId="36511"/>
    <cellStyle name="Input 3 4 3 12" xfId="36512"/>
    <cellStyle name="Input 3 4 3 13" xfId="36513"/>
    <cellStyle name="Input 3 4 3 2" xfId="36514"/>
    <cellStyle name="Input 3 4 3 2 10" xfId="36515"/>
    <cellStyle name="Input 3 4 3 2 2" xfId="36516"/>
    <cellStyle name="Input 3 4 3 2 2 2" xfId="36517"/>
    <cellStyle name="Input 3 4 3 2 2 3" xfId="36518"/>
    <cellStyle name="Input 3 4 3 2 2 4" xfId="36519"/>
    <cellStyle name="Input 3 4 3 2 2 5" xfId="36520"/>
    <cellStyle name="Input 3 4 3 2 2 6" xfId="36521"/>
    <cellStyle name="Input 3 4 3 2 2 7" xfId="36522"/>
    <cellStyle name="Input 3 4 3 2 2 8" xfId="36523"/>
    <cellStyle name="Input 3 4 3 2 2 9" xfId="36524"/>
    <cellStyle name="Input 3 4 3 2 3" xfId="36525"/>
    <cellStyle name="Input 3 4 3 2 4" xfId="36526"/>
    <cellStyle name="Input 3 4 3 2 5" xfId="36527"/>
    <cellStyle name="Input 3 4 3 2 6" xfId="36528"/>
    <cellStyle name="Input 3 4 3 2 7" xfId="36529"/>
    <cellStyle name="Input 3 4 3 2 8" xfId="36530"/>
    <cellStyle name="Input 3 4 3 2 9" xfId="36531"/>
    <cellStyle name="Input 3 4 3 3" xfId="36532"/>
    <cellStyle name="Input 3 4 3 3 2" xfId="36533"/>
    <cellStyle name="Input 3 4 3 3 3" xfId="36534"/>
    <cellStyle name="Input 3 4 3 3 4" xfId="36535"/>
    <cellStyle name="Input 3 4 3 3 5" xfId="36536"/>
    <cellStyle name="Input 3 4 3 3 6" xfId="36537"/>
    <cellStyle name="Input 3 4 3 3 7" xfId="36538"/>
    <cellStyle name="Input 3 4 3 3 8" xfId="36539"/>
    <cellStyle name="Input 3 4 3 4" xfId="36540"/>
    <cellStyle name="Input 3 4 3 4 2" xfId="36541"/>
    <cellStyle name="Input 3 4 3 4 3" xfId="36542"/>
    <cellStyle name="Input 3 4 3 4 4" xfId="36543"/>
    <cellStyle name="Input 3 4 3 4 5" xfId="36544"/>
    <cellStyle name="Input 3 4 3 4 6" xfId="36545"/>
    <cellStyle name="Input 3 4 3 4 7" xfId="36546"/>
    <cellStyle name="Input 3 4 3 4 8" xfId="36547"/>
    <cellStyle name="Input 3 4 3 4 9" xfId="36548"/>
    <cellStyle name="Input 3 4 3 5" xfId="36549"/>
    <cellStyle name="Input 3 4 3 6" xfId="36550"/>
    <cellStyle name="Input 3 4 3 7" xfId="36551"/>
    <cellStyle name="Input 3 4 3 8" xfId="36552"/>
    <cellStyle name="Input 3 4 3 9" xfId="36553"/>
    <cellStyle name="Input 3 4 4" xfId="36554"/>
    <cellStyle name="Input 3 4 4 10" xfId="36555"/>
    <cellStyle name="Input 3 4 4 11" xfId="36556"/>
    <cellStyle name="Input 3 4 4 12" xfId="36557"/>
    <cellStyle name="Input 3 4 4 13" xfId="36558"/>
    <cellStyle name="Input 3 4 4 2" xfId="36559"/>
    <cellStyle name="Input 3 4 4 2 10" xfId="36560"/>
    <cellStyle name="Input 3 4 4 2 2" xfId="36561"/>
    <cellStyle name="Input 3 4 4 2 2 2" xfId="36562"/>
    <cellStyle name="Input 3 4 4 2 2 3" xfId="36563"/>
    <cellStyle name="Input 3 4 4 2 2 4" xfId="36564"/>
    <cellStyle name="Input 3 4 4 2 2 5" xfId="36565"/>
    <cellStyle name="Input 3 4 4 2 2 6" xfId="36566"/>
    <cellStyle name="Input 3 4 4 2 2 7" xfId="36567"/>
    <cellStyle name="Input 3 4 4 2 2 8" xfId="36568"/>
    <cellStyle name="Input 3 4 4 2 2 9" xfId="36569"/>
    <cellStyle name="Input 3 4 4 2 3" xfId="36570"/>
    <cellStyle name="Input 3 4 4 2 4" xfId="36571"/>
    <cellStyle name="Input 3 4 4 2 5" xfId="36572"/>
    <cellStyle name="Input 3 4 4 2 6" xfId="36573"/>
    <cellStyle name="Input 3 4 4 2 7" xfId="36574"/>
    <cellStyle name="Input 3 4 4 2 8" xfId="36575"/>
    <cellStyle name="Input 3 4 4 2 9" xfId="36576"/>
    <cellStyle name="Input 3 4 4 3" xfId="36577"/>
    <cellStyle name="Input 3 4 4 3 2" xfId="36578"/>
    <cellStyle name="Input 3 4 4 3 3" xfId="36579"/>
    <cellStyle name="Input 3 4 4 3 4" xfId="36580"/>
    <cellStyle name="Input 3 4 4 3 5" xfId="36581"/>
    <cellStyle name="Input 3 4 4 3 6" xfId="36582"/>
    <cellStyle name="Input 3 4 4 3 7" xfId="36583"/>
    <cellStyle name="Input 3 4 4 3 8" xfId="36584"/>
    <cellStyle name="Input 3 4 4 4" xfId="36585"/>
    <cellStyle name="Input 3 4 4 4 2" xfId="36586"/>
    <cellStyle name="Input 3 4 4 4 3" xfId="36587"/>
    <cellStyle name="Input 3 4 4 4 4" xfId="36588"/>
    <cellStyle name="Input 3 4 4 4 5" xfId="36589"/>
    <cellStyle name="Input 3 4 4 4 6" xfId="36590"/>
    <cellStyle name="Input 3 4 4 4 7" xfId="36591"/>
    <cellStyle name="Input 3 4 4 4 8" xfId="36592"/>
    <cellStyle name="Input 3 4 4 4 9" xfId="36593"/>
    <cellStyle name="Input 3 4 4 5" xfId="36594"/>
    <cellStyle name="Input 3 4 4 6" xfId="36595"/>
    <cellStyle name="Input 3 4 4 7" xfId="36596"/>
    <cellStyle name="Input 3 4 4 8" xfId="36597"/>
    <cellStyle name="Input 3 4 4 9" xfId="36598"/>
    <cellStyle name="Input 3 4 5" xfId="36599"/>
    <cellStyle name="Input 3 4 5 10" xfId="36600"/>
    <cellStyle name="Input 3 4 5 11" xfId="36601"/>
    <cellStyle name="Input 3 4 5 12" xfId="36602"/>
    <cellStyle name="Input 3 4 5 13" xfId="36603"/>
    <cellStyle name="Input 3 4 5 2" xfId="36604"/>
    <cellStyle name="Input 3 4 5 2 10" xfId="36605"/>
    <cellStyle name="Input 3 4 5 2 2" xfId="36606"/>
    <cellStyle name="Input 3 4 5 2 2 2" xfId="36607"/>
    <cellStyle name="Input 3 4 5 2 2 3" xfId="36608"/>
    <cellStyle name="Input 3 4 5 2 2 4" xfId="36609"/>
    <cellStyle name="Input 3 4 5 2 2 5" xfId="36610"/>
    <cellStyle name="Input 3 4 5 2 2 6" xfId="36611"/>
    <cellStyle name="Input 3 4 5 2 2 7" xfId="36612"/>
    <cellStyle name="Input 3 4 5 2 2 8" xfId="36613"/>
    <cellStyle name="Input 3 4 5 2 2 9" xfId="36614"/>
    <cellStyle name="Input 3 4 5 2 3" xfId="36615"/>
    <cellStyle name="Input 3 4 5 2 4" xfId="36616"/>
    <cellStyle name="Input 3 4 5 2 5" xfId="36617"/>
    <cellStyle name="Input 3 4 5 2 6" xfId="36618"/>
    <cellStyle name="Input 3 4 5 2 7" xfId="36619"/>
    <cellStyle name="Input 3 4 5 2 8" xfId="36620"/>
    <cellStyle name="Input 3 4 5 2 9" xfId="36621"/>
    <cellStyle name="Input 3 4 5 3" xfId="36622"/>
    <cellStyle name="Input 3 4 5 3 2" xfId="36623"/>
    <cellStyle name="Input 3 4 5 3 3" xfId="36624"/>
    <cellStyle name="Input 3 4 5 3 4" xfId="36625"/>
    <cellStyle name="Input 3 4 5 3 5" xfId="36626"/>
    <cellStyle name="Input 3 4 5 3 6" xfId="36627"/>
    <cellStyle name="Input 3 4 5 3 7" xfId="36628"/>
    <cellStyle name="Input 3 4 5 3 8" xfId="36629"/>
    <cellStyle name="Input 3 4 5 4" xfId="36630"/>
    <cellStyle name="Input 3 4 5 4 2" xfId="36631"/>
    <cellStyle name="Input 3 4 5 4 3" xfId="36632"/>
    <cellStyle name="Input 3 4 5 4 4" xfId="36633"/>
    <cellStyle name="Input 3 4 5 4 5" xfId="36634"/>
    <cellStyle name="Input 3 4 5 4 6" xfId="36635"/>
    <cellStyle name="Input 3 4 5 4 7" xfId="36636"/>
    <cellStyle name="Input 3 4 5 4 8" xfId="36637"/>
    <cellStyle name="Input 3 4 5 4 9" xfId="36638"/>
    <cellStyle name="Input 3 4 5 5" xfId="36639"/>
    <cellStyle name="Input 3 4 5 6" xfId="36640"/>
    <cellStyle name="Input 3 4 5 7" xfId="36641"/>
    <cellStyle name="Input 3 4 5 8" xfId="36642"/>
    <cellStyle name="Input 3 4 5 9" xfId="36643"/>
    <cellStyle name="Input 3 4 6" xfId="36644"/>
    <cellStyle name="Input 3 4 6 10" xfId="36645"/>
    <cellStyle name="Input 3 4 6 2" xfId="36646"/>
    <cellStyle name="Input 3 4 6 2 2" xfId="36647"/>
    <cellStyle name="Input 3 4 6 2 3" xfId="36648"/>
    <cellStyle name="Input 3 4 6 2 4" xfId="36649"/>
    <cellStyle name="Input 3 4 6 2 5" xfId="36650"/>
    <cellStyle name="Input 3 4 6 2 6" xfId="36651"/>
    <cellStyle name="Input 3 4 6 2 7" xfId="36652"/>
    <cellStyle name="Input 3 4 6 2 8" xfId="36653"/>
    <cellStyle name="Input 3 4 6 2 9" xfId="36654"/>
    <cellStyle name="Input 3 4 6 3" xfId="36655"/>
    <cellStyle name="Input 3 4 6 4" xfId="36656"/>
    <cellStyle name="Input 3 4 6 5" xfId="36657"/>
    <cellStyle name="Input 3 4 6 6" xfId="36658"/>
    <cellStyle name="Input 3 4 6 7" xfId="36659"/>
    <cellStyle name="Input 3 4 6 8" xfId="36660"/>
    <cellStyle name="Input 3 4 6 9" xfId="36661"/>
    <cellStyle name="Input 3 4 7" xfId="36662"/>
    <cellStyle name="Input 3 4 7 2" xfId="36663"/>
    <cellStyle name="Input 3 4 7 3" xfId="36664"/>
    <cellStyle name="Input 3 4 7 4" xfId="36665"/>
    <cellStyle name="Input 3 4 7 5" xfId="36666"/>
    <cellStyle name="Input 3 4 7 6" xfId="36667"/>
    <cellStyle name="Input 3 4 7 7" xfId="36668"/>
    <cellStyle name="Input 3 4 7 8" xfId="36669"/>
    <cellStyle name="Input 3 4 8" xfId="36670"/>
    <cellStyle name="Input 3 4 8 2" xfId="36671"/>
    <cellStyle name="Input 3 4 8 3" xfId="36672"/>
    <cellStyle name="Input 3 4 8 4" xfId="36673"/>
    <cellStyle name="Input 3 4 8 5" xfId="36674"/>
    <cellStyle name="Input 3 4 8 6" xfId="36675"/>
    <cellStyle name="Input 3 4 8 7" xfId="36676"/>
    <cellStyle name="Input 3 4 8 8" xfId="36677"/>
    <cellStyle name="Input 3 4 8 9" xfId="36678"/>
    <cellStyle name="Input 3 4 9" xfId="36679"/>
    <cellStyle name="Input 3 5" xfId="36680"/>
    <cellStyle name="Input 3 5 10" xfId="36681"/>
    <cellStyle name="Input 3 5 11" xfId="36682"/>
    <cellStyle name="Input 3 5 12" xfId="36683"/>
    <cellStyle name="Input 3 5 13" xfId="36684"/>
    <cellStyle name="Input 3 5 14" xfId="36685"/>
    <cellStyle name="Input 3 5 15" xfId="36686"/>
    <cellStyle name="Input 3 5 16" xfId="36687"/>
    <cellStyle name="Input 3 5 17" xfId="36688"/>
    <cellStyle name="Input 3 5 18" xfId="36689"/>
    <cellStyle name="Input 3 5 2" xfId="36690"/>
    <cellStyle name="Input 3 5 2 10" xfId="36691"/>
    <cellStyle name="Input 3 5 2 11" xfId="36692"/>
    <cellStyle name="Input 3 5 2 12" xfId="36693"/>
    <cellStyle name="Input 3 5 2 13" xfId="36694"/>
    <cellStyle name="Input 3 5 2 2" xfId="36695"/>
    <cellStyle name="Input 3 5 2 2 10" xfId="36696"/>
    <cellStyle name="Input 3 5 2 2 2" xfId="36697"/>
    <cellStyle name="Input 3 5 2 2 2 2" xfId="36698"/>
    <cellStyle name="Input 3 5 2 2 2 3" xfId="36699"/>
    <cellStyle name="Input 3 5 2 2 2 4" xfId="36700"/>
    <cellStyle name="Input 3 5 2 2 2 5" xfId="36701"/>
    <cellStyle name="Input 3 5 2 2 2 6" xfId="36702"/>
    <cellStyle name="Input 3 5 2 2 2 7" xfId="36703"/>
    <cellStyle name="Input 3 5 2 2 2 8" xfId="36704"/>
    <cellStyle name="Input 3 5 2 2 2 9" xfId="36705"/>
    <cellStyle name="Input 3 5 2 2 3" xfId="36706"/>
    <cellStyle name="Input 3 5 2 2 4" xfId="36707"/>
    <cellStyle name="Input 3 5 2 2 5" xfId="36708"/>
    <cellStyle name="Input 3 5 2 2 6" xfId="36709"/>
    <cellStyle name="Input 3 5 2 2 7" xfId="36710"/>
    <cellStyle name="Input 3 5 2 2 8" xfId="36711"/>
    <cellStyle name="Input 3 5 2 2 9" xfId="36712"/>
    <cellStyle name="Input 3 5 2 3" xfId="36713"/>
    <cellStyle name="Input 3 5 2 3 2" xfId="36714"/>
    <cellStyle name="Input 3 5 2 3 3" xfId="36715"/>
    <cellStyle name="Input 3 5 2 3 4" xfId="36716"/>
    <cellStyle name="Input 3 5 2 3 5" xfId="36717"/>
    <cellStyle name="Input 3 5 2 3 6" xfId="36718"/>
    <cellStyle name="Input 3 5 2 3 7" xfId="36719"/>
    <cellStyle name="Input 3 5 2 3 8" xfId="36720"/>
    <cellStyle name="Input 3 5 2 4" xfId="36721"/>
    <cellStyle name="Input 3 5 2 4 2" xfId="36722"/>
    <cellStyle name="Input 3 5 2 4 3" xfId="36723"/>
    <cellStyle name="Input 3 5 2 4 4" xfId="36724"/>
    <cellStyle name="Input 3 5 2 4 5" xfId="36725"/>
    <cellStyle name="Input 3 5 2 4 6" xfId="36726"/>
    <cellStyle name="Input 3 5 2 4 7" xfId="36727"/>
    <cellStyle name="Input 3 5 2 4 8" xfId="36728"/>
    <cellStyle name="Input 3 5 2 4 9" xfId="36729"/>
    <cellStyle name="Input 3 5 2 5" xfId="36730"/>
    <cellStyle name="Input 3 5 2 6" xfId="36731"/>
    <cellStyle name="Input 3 5 2 7" xfId="36732"/>
    <cellStyle name="Input 3 5 2 8" xfId="36733"/>
    <cellStyle name="Input 3 5 2 9" xfId="36734"/>
    <cellStyle name="Input 3 5 3" xfId="36735"/>
    <cellStyle name="Input 3 5 3 10" xfId="36736"/>
    <cellStyle name="Input 3 5 3 11" xfId="36737"/>
    <cellStyle name="Input 3 5 3 12" xfId="36738"/>
    <cellStyle name="Input 3 5 3 13" xfId="36739"/>
    <cellStyle name="Input 3 5 3 2" xfId="36740"/>
    <cellStyle name="Input 3 5 3 2 10" xfId="36741"/>
    <cellStyle name="Input 3 5 3 2 2" xfId="36742"/>
    <cellStyle name="Input 3 5 3 2 2 2" xfId="36743"/>
    <cellStyle name="Input 3 5 3 2 2 3" xfId="36744"/>
    <cellStyle name="Input 3 5 3 2 2 4" xfId="36745"/>
    <cellStyle name="Input 3 5 3 2 2 5" xfId="36746"/>
    <cellStyle name="Input 3 5 3 2 2 6" xfId="36747"/>
    <cellStyle name="Input 3 5 3 2 2 7" xfId="36748"/>
    <cellStyle name="Input 3 5 3 2 2 8" xfId="36749"/>
    <cellStyle name="Input 3 5 3 2 2 9" xfId="36750"/>
    <cellStyle name="Input 3 5 3 2 3" xfId="36751"/>
    <cellStyle name="Input 3 5 3 2 4" xfId="36752"/>
    <cellStyle name="Input 3 5 3 2 5" xfId="36753"/>
    <cellStyle name="Input 3 5 3 2 6" xfId="36754"/>
    <cellStyle name="Input 3 5 3 2 7" xfId="36755"/>
    <cellStyle name="Input 3 5 3 2 8" xfId="36756"/>
    <cellStyle name="Input 3 5 3 2 9" xfId="36757"/>
    <cellStyle name="Input 3 5 3 3" xfId="36758"/>
    <cellStyle name="Input 3 5 3 3 2" xfId="36759"/>
    <cellStyle name="Input 3 5 3 3 3" xfId="36760"/>
    <cellStyle name="Input 3 5 3 3 4" xfId="36761"/>
    <cellStyle name="Input 3 5 3 3 5" xfId="36762"/>
    <cellStyle name="Input 3 5 3 3 6" xfId="36763"/>
    <cellStyle name="Input 3 5 3 3 7" xfId="36764"/>
    <cellStyle name="Input 3 5 3 3 8" xfId="36765"/>
    <cellStyle name="Input 3 5 3 4" xfId="36766"/>
    <cellStyle name="Input 3 5 3 4 2" xfId="36767"/>
    <cellStyle name="Input 3 5 3 4 3" xfId="36768"/>
    <cellStyle name="Input 3 5 3 4 4" xfId="36769"/>
    <cellStyle name="Input 3 5 3 4 5" xfId="36770"/>
    <cellStyle name="Input 3 5 3 4 6" xfId="36771"/>
    <cellStyle name="Input 3 5 3 4 7" xfId="36772"/>
    <cellStyle name="Input 3 5 3 4 8" xfId="36773"/>
    <cellStyle name="Input 3 5 3 4 9" xfId="36774"/>
    <cellStyle name="Input 3 5 3 5" xfId="36775"/>
    <cellStyle name="Input 3 5 3 6" xfId="36776"/>
    <cellStyle name="Input 3 5 3 7" xfId="36777"/>
    <cellStyle name="Input 3 5 3 8" xfId="36778"/>
    <cellStyle name="Input 3 5 3 9" xfId="36779"/>
    <cellStyle name="Input 3 5 4" xfId="36780"/>
    <cellStyle name="Input 3 5 4 10" xfId="36781"/>
    <cellStyle name="Input 3 5 4 11" xfId="36782"/>
    <cellStyle name="Input 3 5 4 12" xfId="36783"/>
    <cellStyle name="Input 3 5 4 13" xfId="36784"/>
    <cellStyle name="Input 3 5 4 2" xfId="36785"/>
    <cellStyle name="Input 3 5 4 2 10" xfId="36786"/>
    <cellStyle name="Input 3 5 4 2 2" xfId="36787"/>
    <cellStyle name="Input 3 5 4 2 2 2" xfId="36788"/>
    <cellStyle name="Input 3 5 4 2 2 3" xfId="36789"/>
    <cellStyle name="Input 3 5 4 2 2 4" xfId="36790"/>
    <cellStyle name="Input 3 5 4 2 2 5" xfId="36791"/>
    <cellStyle name="Input 3 5 4 2 2 6" xfId="36792"/>
    <cellStyle name="Input 3 5 4 2 2 7" xfId="36793"/>
    <cellStyle name="Input 3 5 4 2 2 8" xfId="36794"/>
    <cellStyle name="Input 3 5 4 2 2 9" xfId="36795"/>
    <cellStyle name="Input 3 5 4 2 3" xfId="36796"/>
    <cellStyle name="Input 3 5 4 2 4" xfId="36797"/>
    <cellStyle name="Input 3 5 4 2 5" xfId="36798"/>
    <cellStyle name="Input 3 5 4 2 6" xfId="36799"/>
    <cellStyle name="Input 3 5 4 2 7" xfId="36800"/>
    <cellStyle name="Input 3 5 4 2 8" xfId="36801"/>
    <cellStyle name="Input 3 5 4 2 9" xfId="36802"/>
    <cellStyle name="Input 3 5 4 3" xfId="36803"/>
    <cellStyle name="Input 3 5 4 3 2" xfId="36804"/>
    <cellStyle name="Input 3 5 4 3 3" xfId="36805"/>
    <cellStyle name="Input 3 5 4 3 4" xfId="36806"/>
    <cellStyle name="Input 3 5 4 3 5" xfId="36807"/>
    <cellStyle name="Input 3 5 4 3 6" xfId="36808"/>
    <cellStyle name="Input 3 5 4 3 7" xfId="36809"/>
    <cellStyle name="Input 3 5 4 3 8" xfId="36810"/>
    <cellStyle name="Input 3 5 4 4" xfId="36811"/>
    <cellStyle name="Input 3 5 4 4 2" xfId="36812"/>
    <cellStyle name="Input 3 5 4 4 3" xfId="36813"/>
    <cellStyle name="Input 3 5 4 4 4" xfId="36814"/>
    <cellStyle name="Input 3 5 4 4 5" xfId="36815"/>
    <cellStyle name="Input 3 5 4 4 6" xfId="36816"/>
    <cellStyle name="Input 3 5 4 4 7" xfId="36817"/>
    <cellStyle name="Input 3 5 4 4 8" xfId="36818"/>
    <cellStyle name="Input 3 5 4 4 9" xfId="36819"/>
    <cellStyle name="Input 3 5 4 5" xfId="36820"/>
    <cellStyle name="Input 3 5 4 6" xfId="36821"/>
    <cellStyle name="Input 3 5 4 7" xfId="36822"/>
    <cellStyle name="Input 3 5 4 8" xfId="36823"/>
    <cellStyle name="Input 3 5 4 9" xfId="36824"/>
    <cellStyle name="Input 3 5 5" xfId="36825"/>
    <cellStyle name="Input 3 5 5 10" xfId="36826"/>
    <cellStyle name="Input 3 5 5 11" xfId="36827"/>
    <cellStyle name="Input 3 5 5 12" xfId="36828"/>
    <cellStyle name="Input 3 5 5 13" xfId="36829"/>
    <cellStyle name="Input 3 5 5 2" xfId="36830"/>
    <cellStyle name="Input 3 5 5 2 10" xfId="36831"/>
    <cellStyle name="Input 3 5 5 2 2" xfId="36832"/>
    <cellStyle name="Input 3 5 5 2 2 2" xfId="36833"/>
    <cellStyle name="Input 3 5 5 2 2 3" xfId="36834"/>
    <cellStyle name="Input 3 5 5 2 2 4" xfId="36835"/>
    <cellStyle name="Input 3 5 5 2 2 5" xfId="36836"/>
    <cellStyle name="Input 3 5 5 2 2 6" xfId="36837"/>
    <cellStyle name="Input 3 5 5 2 2 7" xfId="36838"/>
    <cellStyle name="Input 3 5 5 2 2 8" xfId="36839"/>
    <cellStyle name="Input 3 5 5 2 2 9" xfId="36840"/>
    <cellStyle name="Input 3 5 5 2 3" xfId="36841"/>
    <cellStyle name="Input 3 5 5 2 4" xfId="36842"/>
    <cellStyle name="Input 3 5 5 2 5" xfId="36843"/>
    <cellStyle name="Input 3 5 5 2 6" xfId="36844"/>
    <cellStyle name="Input 3 5 5 2 7" xfId="36845"/>
    <cellStyle name="Input 3 5 5 2 8" xfId="36846"/>
    <cellStyle name="Input 3 5 5 2 9" xfId="36847"/>
    <cellStyle name="Input 3 5 5 3" xfId="36848"/>
    <cellStyle name="Input 3 5 5 3 2" xfId="36849"/>
    <cellStyle name="Input 3 5 5 3 3" xfId="36850"/>
    <cellStyle name="Input 3 5 5 3 4" xfId="36851"/>
    <cellStyle name="Input 3 5 5 3 5" xfId="36852"/>
    <cellStyle name="Input 3 5 5 3 6" xfId="36853"/>
    <cellStyle name="Input 3 5 5 3 7" xfId="36854"/>
    <cellStyle name="Input 3 5 5 3 8" xfId="36855"/>
    <cellStyle name="Input 3 5 5 4" xfId="36856"/>
    <cellStyle name="Input 3 5 5 4 2" xfId="36857"/>
    <cellStyle name="Input 3 5 5 4 3" xfId="36858"/>
    <cellStyle name="Input 3 5 5 4 4" xfId="36859"/>
    <cellStyle name="Input 3 5 5 4 5" xfId="36860"/>
    <cellStyle name="Input 3 5 5 4 6" xfId="36861"/>
    <cellStyle name="Input 3 5 5 4 7" xfId="36862"/>
    <cellStyle name="Input 3 5 5 4 8" xfId="36863"/>
    <cellStyle name="Input 3 5 5 4 9" xfId="36864"/>
    <cellStyle name="Input 3 5 5 5" xfId="36865"/>
    <cellStyle name="Input 3 5 5 6" xfId="36866"/>
    <cellStyle name="Input 3 5 5 7" xfId="36867"/>
    <cellStyle name="Input 3 5 5 8" xfId="36868"/>
    <cellStyle name="Input 3 5 5 9" xfId="36869"/>
    <cellStyle name="Input 3 5 6" xfId="36870"/>
    <cellStyle name="Input 3 5 6 10" xfId="36871"/>
    <cellStyle name="Input 3 5 6 2" xfId="36872"/>
    <cellStyle name="Input 3 5 6 2 2" xfId="36873"/>
    <cellStyle name="Input 3 5 6 2 3" xfId="36874"/>
    <cellStyle name="Input 3 5 6 2 4" xfId="36875"/>
    <cellStyle name="Input 3 5 6 2 5" xfId="36876"/>
    <cellStyle name="Input 3 5 6 2 6" xfId="36877"/>
    <cellStyle name="Input 3 5 6 2 7" xfId="36878"/>
    <cellStyle name="Input 3 5 6 2 8" xfId="36879"/>
    <cellStyle name="Input 3 5 6 2 9" xfId="36880"/>
    <cellStyle name="Input 3 5 6 3" xfId="36881"/>
    <cellStyle name="Input 3 5 6 4" xfId="36882"/>
    <cellStyle name="Input 3 5 6 5" xfId="36883"/>
    <cellStyle name="Input 3 5 6 6" xfId="36884"/>
    <cellStyle name="Input 3 5 6 7" xfId="36885"/>
    <cellStyle name="Input 3 5 6 8" xfId="36886"/>
    <cellStyle name="Input 3 5 6 9" xfId="36887"/>
    <cellStyle name="Input 3 5 7" xfId="36888"/>
    <cellStyle name="Input 3 5 7 2" xfId="36889"/>
    <cellStyle name="Input 3 5 7 3" xfId="36890"/>
    <cellStyle name="Input 3 5 7 4" xfId="36891"/>
    <cellStyle name="Input 3 5 7 5" xfId="36892"/>
    <cellStyle name="Input 3 5 7 6" xfId="36893"/>
    <cellStyle name="Input 3 5 7 7" xfId="36894"/>
    <cellStyle name="Input 3 5 7 8" xfId="36895"/>
    <cellStyle name="Input 3 5 8" xfId="36896"/>
    <cellStyle name="Input 3 5 8 2" xfId="36897"/>
    <cellStyle name="Input 3 5 8 3" xfId="36898"/>
    <cellStyle name="Input 3 5 8 4" xfId="36899"/>
    <cellStyle name="Input 3 5 8 5" xfId="36900"/>
    <cellStyle name="Input 3 5 8 6" xfId="36901"/>
    <cellStyle name="Input 3 5 8 7" xfId="36902"/>
    <cellStyle name="Input 3 5 8 8" xfId="36903"/>
    <cellStyle name="Input 3 5 8 9" xfId="36904"/>
    <cellStyle name="Input 3 5 9" xfId="36905"/>
    <cellStyle name="Input 3 6" xfId="36906"/>
    <cellStyle name="Input 3 6 10" xfId="36907"/>
    <cellStyle name="Input 3 6 11" xfId="36908"/>
    <cellStyle name="Input 3 6 12" xfId="36909"/>
    <cellStyle name="Input 3 6 13" xfId="36910"/>
    <cellStyle name="Input 3 6 2" xfId="36911"/>
    <cellStyle name="Input 3 6 2 10" xfId="36912"/>
    <cellStyle name="Input 3 6 2 2" xfId="36913"/>
    <cellStyle name="Input 3 6 2 2 2" xfId="36914"/>
    <cellStyle name="Input 3 6 2 2 3" xfId="36915"/>
    <cellStyle name="Input 3 6 2 2 4" xfId="36916"/>
    <cellStyle name="Input 3 6 2 2 5" xfId="36917"/>
    <cellStyle name="Input 3 6 2 2 6" xfId="36918"/>
    <cellStyle name="Input 3 6 2 2 7" xfId="36919"/>
    <cellStyle name="Input 3 6 2 2 8" xfId="36920"/>
    <cellStyle name="Input 3 6 2 2 9" xfId="36921"/>
    <cellStyle name="Input 3 6 2 3" xfId="36922"/>
    <cellStyle name="Input 3 6 2 4" xfId="36923"/>
    <cellStyle name="Input 3 6 2 5" xfId="36924"/>
    <cellStyle name="Input 3 6 2 6" xfId="36925"/>
    <cellStyle name="Input 3 6 2 7" xfId="36926"/>
    <cellStyle name="Input 3 6 2 8" xfId="36927"/>
    <cellStyle name="Input 3 6 2 9" xfId="36928"/>
    <cellStyle name="Input 3 6 3" xfId="36929"/>
    <cellStyle name="Input 3 6 3 2" xfId="36930"/>
    <cellStyle name="Input 3 6 3 3" xfId="36931"/>
    <cellStyle name="Input 3 6 3 4" xfId="36932"/>
    <cellStyle name="Input 3 6 3 5" xfId="36933"/>
    <cellStyle name="Input 3 6 3 6" xfId="36934"/>
    <cellStyle name="Input 3 6 3 7" xfId="36935"/>
    <cellStyle name="Input 3 6 3 8" xfId="36936"/>
    <cellStyle name="Input 3 6 4" xfId="36937"/>
    <cellStyle name="Input 3 6 4 2" xfId="36938"/>
    <cellStyle name="Input 3 6 4 3" xfId="36939"/>
    <cellStyle name="Input 3 6 4 4" xfId="36940"/>
    <cellStyle name="Input 3 6 4 5" xfId="36941"/>
    <cellStyle name="Input 3 6 4 6" xfId="36942"/>
    <cellStyle name="Input 3 6 4 7" xfId="36943"/>
    <cellStyle name="Input 3 6 4 8" xfId="36944"/>
    <cellStyle name="Input 3 6 4 9" xfId="36945"/>
    <cellStyle name="Input 3 6 5" xfId="36946"/>
    <cellStyle name="Input 3 6 6" xfId="36947"/>
    <cellStyle name="Input 3 6 7" xfId="36948"/>
    <cellStyle name="Input 3 6 8" xfId="36949"/>
    <cellStyle name="Input 3 6 9" xfId="36950"/>
    <cellStyle name="Input 3 7" xfId="36951"/>
    <cellStyle name="Input 3 7 10" xfId="36952"/>
    <cellStyle name="Input 3 7 11" xfId="36953"/>
    <cellStyle name="Input 3 7 12" xfId="36954"/>
    <cellStyle name="Input 3 7 13" xfId="36955"/>
    <cellStyle name="Input 3 7 2" xfId="36956"/>
    <cellStyle name="Input 3 7 2 10" xfId="36957"/>
    <cellStyle name="Input 3 7 2 2" xfId="36958"/>
    <cellStyle name="Input 3 7 2 2 2" xfId="36959"/>
    <cellStyle name="Input 3 7 2 2 3" xfId="36960"/>
    <cellStyle name="Input 3 7 2 2 4" xfId="36961"/>
    <cellStyle name="Input 3 7 2 2 5" xfId="36962"/>
    <cellStyle name="Input 3 7 2 2 6" xfId="36963"/>
    <cellStyle name="Input 3 7 2 2 7" xfId="36964"/>
    <cellStyle name="Input 3 7 2 2 8" xfId="36965"/>
    <cellStyle name="Input 3 7 2 2 9" xfId="36966"/>
    <cellStyle name="Input 3 7 2 3" xfId="36967"/>
    <cellStyle name="Input 3 7 2 4" xfId="36968"/>
    <cellStyle name="Input 3 7 2 5" xfId="36969"/>
    <cellStyle name="Input 3 7 2 6" xfId="36970"/>
    <cellStyle name="Input 3 7 2 7" xfId="36971"/>
    <cellStyle name="Input 3 7 2 8" xfId="36972"/>
    <cellStyle name="Input 3 7 2 9" xfId="36973"/>
    <cellStyle name="Input 3 7 3" xfId="36974"/>
    <cellStyle name="Input 3 7 3 2" xfId="36975"/>
    <cellStyle name="Input 3 7 3 3" xfId="36976"/>
    <cellStyle name="Input 3 7 3 4" xfId="36977"/>
    <cellStyle name="Input 3 7 3 5" xfId="36978"/>
    <cellStyle name="Input 3 7 3 6" xfId="36979"/>
    <cellStyle name="Input 3 7 3 7" xfId="36980"/>
    <cellStyle name="Input 3 7 3 8" xfId="36981"/>
    <cellStyle name="Input 3 7 4" xfId="36982"/>
    <cellStyle name="Input 3 7 4 2" xfId="36983"/>
    <cellStyle name="Input 3 7 4 3" xfId="36984"/>
    <cellStyle name="Input 3 7 4 4" xfId="36985"/>
    <cellStyle name="Input 3 7 4 5" xfId="36986"/>
    <cellStyle name="Input 3 7 4 6" xfId="36987"/>
    <cellStyle name="Input 3 7 4 7" xfId="36988"/>
    <cellStyle name="Input 3 7 4 8" xfId="36989"/>
    <cellStyle name="Input 3 7 4 9" xfId="36990"/>
    <cellStyle name="Input 3 7 5" xfId="36991"/>
    <cellStyle name="Input 3 7 6" xfId="36992"/>
    <cellStyle name="Input 3 7 7" xfId="36993"/>
    <cellStyle name="Input 3 7 8" xfId="36994"/>
    <cellStyle name="Input 3 7 9" xfId="36995"/>
    <cellStyle name="Input 3 8" xfId="36996"/>
    <cellStyle name="Input 3 8 2" xfId="36997"/>
    <cellStyle name="Input 3 8 3" xfId="36998"/>
    <cellStyle name="Input 3 8 4" xfId="36999"/>
    <cellStyle name="Input 3 8 5" xfId="37000"/>
    <cellStyle name="Input 3 8 6" xfId="37001"/>
    <cellStyle name="Input 3 8 7" xfId="37002"/>
    <cellStyle name="Input 3 8 8" xfId="37003"/>
    <cellStyle name="Input 3 8 9" xfId="37004"/>
    <cellStyle name="Input 3 9" xfId="37005"/>
    <cellStyle name="Input 4" xfId="37006"/>
    <cellStyle name="Input 4 10" xfId="37007"/>
    <cellStyle name="Input 4 11" xfId="37008"/>
    <cellStyle name="Input 4 12" xfId="37009"/>
    <cellStyle name="Input 4 13" xfId="37010"/>
    <cellStyle name="Input 4 14" xfId="37011"/>
    <cellStyle name="Input 4 2" xfId="37012"/>
    <cellStyle name="Input 4 2 10" xfId="37013"/>
    <cellStyle name="Input 4 2 11" xfId="37014"/>
    <cellStyle name="Input 4 2 12" xfId="37015"/>
    <cellStyle name="Input 4 2 2" xfId="37016"/>
    <cellStyle name="Input 4 2 2 10" xfId="37017"/>
    <cellStyle name="Input 4 2 2 11" xfId="37018"/>
    <cellStyle name="Input 4 2 2 12" xfId="37019"/>
    <cellStyle name="Input 4 2 2 13" xfId="37020"/>
    <cellStyle name="Input 4 2 2 14" xfId="37021"/>
    <cellStyle name="Input 4 2 2 15" xfId="37022"/>
    <cellStyle name="Input 4 2 2 16" xfId="37023"/>
    <cellStyle name="Input 4 2 2 17" xfId="37024"/>
    <cellStyle name="Input 4 2 2 18" xfId="37025"/>
    <cellStyle name="Input 4 2 2 19" xfId="37026"/>
    <cellStyle name="Input 4 2 2 2" xfId="37027"/>
    <cellStyle name="Input 4 2 2 2 10" xfId="37028"/>
    <cellStyle name="Input 4 2 2 2 11" xfId="37029"/>
    <cellStyle name="Input 4 2 2 2 12" xfId="37030"/>
    <cellStyle name="Input 4 2 2 2 13" xfId="37031"/>
    <cellStyle name="Input 4 2 2 2 2" xfId="37032"/>
    <cellStyle name="Input 4 2 2 2 2 10" xfId="37033"/>
    <cellStyle name="Input 4 2 2 2 2 2" xfId="37034"/>
    <cellStyle name="Input 4 2 2 2 2 2 2" xfId="37035"/>
    <cellStyle name="Input 4 2 2 2 2 2 3" xfId="37036"/>
    <cellStyle name="Input 4 2 2 2 2 2 4" xfId="37037"/>
    <cellStyle name="Input 4 2 2 2 2 2 5" xfId="37038"/>
    <cellStyle name="Input 4 2 2 2 2 2 6" xfId="37039"/>
    <cellStyle name="Input 4 2 2 2 2 2 7" xfId="37040"/>
    <cellStyle name="Input 4 2 2 2 2 2 8" xfId="37041"/>
    <cellStyle name="Input 4 2 2 2 2 2 9" xfId="37042"/>
    <cellStyle name="Input 4 2 2 2 2 3" xfId="37043"/>
    <cellStyle name="Input 4 2 2 2 2 4" xfId="37044"/>
    <cellStyle name="Input 4 2 2 2 2 5" xfId="37045"/>
    <cellStyle name="Input 4 2 2 2 2 6" xfId="37046"/>
    <cellStyle name="Input 4 2 2 2 2 7" xfId="37047"/>
    <cellStyle name="Input 4 2 2 2 2 8" xfId="37048"/>
    <cellStyle name="Input 4 2 2 2 2 9" xfId="37049"/>
    <cellStyle name="Input 4 2 2 2 3" xfId="37050"/>
    <cellStyle name="Input 4 2 2 2 3 2" xfId="37051"/>
    <cellStyle name="Input 4 2 2 2 3 3" xfId="37052"/>
    <cellStyle name="Input 4 2 2 2 3 4" xfId="37053"/>
    <cellStyle name="Input 4 2 2 2 3 5" xfId="37054"/>
    <cellStyle name="Input 4 2 2 2 3 6" xfId="37055"/>
    <cellStyle name="Input 4 2 2 2 3 7" xfId="37056"/>
    <cellStyle name="Input 4 2 2 2 3 8" xfId="37057"/>
    <cellStyle name="Input 4 2 2 2 4" xfId="37058"/>
    <cellStyle name="Input 4 2 2 2 4 2" xfId="37059"/>
    <cellStyle name="Input 4 2 2 2 4 3" xfId="37060"/>
    <cellStyle name="Input 4 2 2 2 4 4" xfId="37061"/>
    <cellStyle name="Input 4 2 2 2 4 5" xfId="37062"/>
    <cellStyle name="Input 4 2 2 2 4 6" xfId="37063"/>
    <cellStyle name="Input 4 2 2 2 4 7" xfId="37064"/>
    <cellStyle name="Input 4 2 2 2 4 8" xfId="37065"/>
    <cellStyle name="Input 4 2 2 2 4 9" xfId="37066"/>
    <cellStyle name="Input 4 2 2 2 5" xfId="37067"/>
    <cellStyle name="Input 4 2 2 2 6" xfId="37068"/>
    <cellStyle name="Input 4 2 2 2 7" xfId="37069"/>
    <cellStyle name="Input 4 2 2 2 8" xfId="37070"/>
    <cellStyle name="Input 4 2 2 2 9" xfId="37071"/>
    <cellStyle name="Input 4 2 2 3" xfId="37072"/>
    <cellStyle name="Input 4 2 2 3 10" xfId="37073"/>
    <cellStyle name="Input 4 2 2 3 11" xfId="37074"/>
    <cellStyle name="Input 4 2 2 3 12" xfId="37075"/>
    <cellStyle name="Input 4 2 2 3 13" xfId="37076"/>
    <cellStyle name="Input 4 2 2 3 2" xfId="37077"/>
    <cellStyle name="Input 4 2 2 3 2 10" xfId="37078"/>
    <cellStyle name="Input 4 2 2 3 2 2" xfId="37079"/>
    <cellStyle name="Input 4 2 2 3 2 2 2" xfId="37080"/>
    <cellStyle name="Input 4 2 2 3 2 2 3" xfId="37081"/>
    <cellStyle name="Input 4 2 2 3 2 2 4" xfId="37082"/>
    <cellStyle name="Input 4 2 2 3 2 2 5" xfId="37083"/>
    <cellStyle name="Input 4 2 2 3 2 2 6" xfId="37084"/>
    <cellStyle name="Input 4 2 2 3 2 2 7" xfId="37085"/>
    <cellStyle name="Input 4 2 2 3 2 2 8" xfId="37086"/>
    <cellStyle name="Input 4 2 2 3 2 2 9" xfId="37087"/>
    <cellStyle name="Input 4 2 2 3 2 3" xfId="37088"/>
    <cellStyle name="Input 4 2 2 3 2 4" xfId="37089"/>
    <cellStyle name="Input 4 2 2 3 2 5" xfId="37090"/>
    <cellStyle name="Input 4 2 2 3 2 6" xfId="37091"/>
    <cellStyle name="Input 4 2 2 3 2 7" xfId="37092"/>
    <cellStyle name="Input 4 2 2 3 2 8" xfId="37093"/>
    <cellStyle name="Input 4 2 2 3 2 9" xfId="37094"/>
    <cellStyle name="Input 4 2 2 3 3" xfId="37095"/>
    <cellStyle name="Input 4 2 2 3 3 2" xfId="37096"/>
    <cellStyle name="Input 4 2 2 3 3 3" xfId="37097"/>
    <cellStyle name="Input 4 2 2 3 3 4" xfId="37098"/>
    <cellStyle name="Input 4 2 2 3 3 5" xfId="37099"/>
    <cellStyle name="Input 4 2 2 3 3 6" xfId="37100"/>
    <cellStyle name="Input 4 2 2 3 3 7" xfId="37101"/>
    <cellStyle name="Input 4 2 2 3 3 8" xfId="37102"/>
    <cellStyle name="Input 4 2 2 3 4" xfId="37103"/>
    <cellStyle name="Input 4 2 2 3 4 2" xfId="37104"/>
    <cellStyle name="Input 4 2 2 3 4 3" xfId="37105"/>
    <cellStyle name="Input 4 2 2 3 4 4" xfId="37106"/>
    <cellStyle name="Input 4 2 2 3 4 5" xfId="37107"/>
    <cellStyle name="Input 4 2 2 3 4 6" xfId="37108"/>
    <cellStyle name="Input 4 2 2 3 4 7" xfId="37109"/>
    <cellStyle name="Input 4 2 2 3 4 8" xfId="37110"/>
    <cellStyle name="Input 4 2 2 3 4 9" xfId="37111"/>
    <cellStyle name="Input 4 2 2 3 5" xfId="37112"/>
    <cellStyle name="Input 4 2 2 3 6" xfId="37113"/>
    <cellStyle name="Input 4 2 2 3 7" xfId="37114"/>
    <cellStyle name="Input 4 2 2 3 8" xfId="37115"/>
    <cellStyle name="Input 4 2 2 3 9" xfId="37116"/>
    <cellStyle name="Input 4 2 2 4" xfId="37117"/>
    <cellStyle name="Input 4 2 2 4 10" xfId="37118"/>
    <cellStyle name="Input 4 2 2 4 11" xfId="37119"/>
    <cellStyle name="Input 4 2 2 4 12" xfId="37120"/>
    <cellStyle name="Input 4 2 2 4 13" xfId="37121"/>
    <cellStyle name="Input 4 2 2 4 2" xfId="37122"/>
    <cellStyle name="Input 4 2 2 4 2 10" xfId="37123"/>
    <cellStyle name="Input 4 2 2 4 2 2" xfId="37124"/>
    <cellStyle name="Input 4 2 2 4 2 2 2" xfId="37125"/>
    <cellStyle name="Input 4 2 2 4 2 2 3" xfId="37126"/>
    <cellStyle name="Input 4 2 2 4 2 2 4" xfId="37127"/>
    <cellStyle name="Input 4 2 2 4 2 2 5" xfId="37128"/>
    <cellStyle name="Input 4 2 2 4 2 2 6" xfId="37129"/>
    <cellStyle name="Input 4 2 2 4 2 2 7" xfId="37130"/>
    <cellStyle name="Input 4 2 2 4 2 2 8" xfId="37131"/>
    <cellStyle name="Input 4 2 2 4 2 2 9" xfId="37132"/>
    <cellStyle name="Input 4 2 2 4 2 3" xfId="37133"/>
    <cellStyle name="Input 4 2 2 4 2 4" xfId="37134"/>
    <cellStyle name="Input 4 2 2 4 2 5" xfId="37135"/>
    <cellStyle name="Input 4 2 2 4 2 6" xfId="37136"/>
    <cellStyle name="Input 4 2 2 4 2 7" xfId="37137"/>
    <cellStyle name="Input 4 2 2 4 2 8" xfId="37138"/>
    <cellStyle name="Input 4 2 2 4 2 9" xfId="37139"/>
    <cellStyle name="Input 4 2 2 4 3" xfId="37140"/>
    <cellStyle name="Input 4 2 2 4 3 2" xfId="37141"/>
    <cellStyle name="Input 4 2 2 4 3 3" xfId="37142"/>
    <cellStyle name="Input 4 2 2 4 3 4" xfId="37143"/>
    <cellStyle name="Input 4 2 2 4 3 5" xfId="37144"/>
    <cellStyle name="Input 4 2 2 4 3 6" xfId="37145"/>
    <cellStyle name="Input 4 2 2 4 3 7" xfId="37146"/>
    <cellStyle name="Input 4 2 2 4 3 8" xfId="37147"/>
    <cellStyle name="Input 4 2 2 4 4" xfId="37148"/>
    <cellStyle name="Input 4 2 2 4 4 2" xfId="37149"/>
    <cellStyle name="Input 4 2 2 4 4 3" xfId="37150"/>
    <cellStyle name="Input 4 2 2 4 4 4" xfId="37151"/>
    <cellStyle name="Input 4 2 2 4 4 5" xfId="37152"/>
    <cellStyle name="Input 4 2 2 4 4 6" xfId="37153"/>
    <cellStyle name="Input 4 2 2 4 4 7" xfId="37154"/>
    <cellStyle name="Input 4 2 2 4 4 8" xfId="37155"/>
    <cellStyle name="Input 4 2 2 4 4 9" xfId="37156"/>
    <cellStyle name="Input 4 2 2 4 5" xfId="37157"/>
    <cellStyle name="Input 4 2 2 4 6" xfId="37158"/>
    <cellStyle name="Input 4 2 2 4 7" xfId="37159"/>
    <cellStyle name="Input 4 2 2 4 8" xfId="37160"/>
    <cellStyle name="Input 4 2 2 4 9" xfId="37161"/>
    <cellStyle name="Input 4 2 2 5" xfId="37162"/>
    <cellStyle name="Input 4 2 2 5 10" xfId="37163"/>
    <cellStyle name="Input 4 2 2 5 11" xfId="37164"/>
    <cellStyle name="Input 4 2 2 5 12" xfId="37165"/>
    <cellStyle name="Input 4 2 2 5 13" xfId="37166"/>
    <cellStyle name="Input 4 2 2 5 2" xfId="37167"/>
    <cellStyle name="Input 4 2 2 5 2 10" xfId="37168"/>
    <cellStyle name="Input 4 2 2 5 2 2" xfId="37169"/>
    <cellStyle name="Input 4 2 2 5 2 2 2" xfId="37170"/>
    <cellStyle name="Input 4 2 2 5 2 2 3" xfId="37171"/>
    <cellStyle name="Input 4 2 2 5 2 2 4" xfId="37172"/>
    <cellStyle name="Input 4 2 2 5 2 2 5" xfId="37173"/>
    <cellStyle name="Input 4 2 2 5 2 2 6" xfId="37174"/>
    <cellStyle name="Input 4 2 2 5 2 2 7" xfId="37175"/>
    <cellStyle name="Input 4 2 2 5 2 2 8" xfId="37176"/>
    <cellStyle name="Input 4 2 2 5 2 2 9" xfId="37177"/>
    <cellStyle name="Input 4 2 2 5 2 3" xfId="37178"/>
    <cellStyle name="Input 4 2 2 5 2 4" xfId="37179"/>
    <cellStyle name="Input 4 2 2 5 2 5" xfId="37180"/>
    <cellStyle name="Input 4 2 2 5 2 6" xfId="37181"/>
    <cellStyle name="Input 4 2 2 5 2 7" xfId="37182"/>
    <cellStyle name="Input 4 2 2 5 2 8" xfId="37183"/>
    <cellStyle name="Input 4 2 2 5 2 9" xfId="37184"/>
    <cellStyle name="Input 4 2 2 5 3" xfId="37185"/>
    <cellStyle name="Input 4 2 2 5 3 2" xfId="37186"/>
    <cellStyle name="Input 4 2 2 5 3 3" xfId="37187"/>
    <cellStyle name="Input 4 2 2 5 3 4" xfId="37188"/>
    <cellStyle name="Input 4 2 2 5 3 5" xfId="37189"/>
    <cellStyle name="Input 4 2 2 5 3 6" xfId="37190"/>
    <cellStyle name="Input 4 2 2 5 3 7" xfId="37191"/>
    <cellStyle name="Input 4 2 2 5 3 8" xfId="37192"/>
    <cellStyle name="Input 4 2 2 5 4" xfId="37193"/>
    <cellStyle name="Input 4 2 2 5 4 2" xfId="37194"/>
    <cellStyle name="Input 4 2 2 5 4 3" xfId="37195"/>
    <cellStyle name="Input 4 2 2 5 4 4" xfId="37196"/>
    <cellStyle name="Input 4 2 2 5 4 5" xfId="37197"/>
    <cellStyle name="Input 4 2 2 5 4 6" xfId="37198"/>
    <cellStyle name="Input 4 2 2 5 4 7" xfId="37199"/>
    <cellStyle name="Input 4 2 2 5 4 8" xfId="37200"/>
    <cellStyle name="Input 4 2 2 5 4 9" xfId="37201"/>
    <cellStyle name="Input 4 2 2 5 5" xfId="37202"/>
    <cellStyle name="Input 4 2 2 5 6" xfId="37203"/>
    <cellStyle name="Input 4 2 2 5 7" xfId="37204"/>
    <cellStyle name="Input 4 2 2 5 8" xfId="37205"/>
    <cellStyle name="Input 4 2 2 5 9" xfId="37206"/>
    <cellStyle name="Input 4 2 2 6" xfId="37207"/>
    <cellStyle name="Input 4 2 2 6 10" xfId="37208"/>
    <cellStyle name="Input 4 2 2 6 2" xfId="37209"/>
    <cellStyle name="Input 4 2 2 6 2 2" xfId="37210"/>
    <cellStyle name="Input 4 2 2 6 2 3" xfId="37211"/>
    <cellStyle name="Input 4 2 2 6 2 4" xfId="37212"/>
    <cellStyle name="Input 4 2 2 6 2 5" xfId="37213"/>
    <cellStyle name="Input 4 2 2 6 2 6" xfId="37214"/>
    <cellStyle name="Input 4 2 2 6 2 7" xfId="37215"/>
    <cellStyle name="Input 4 2 2 6 2 8" xfId="37216"/>
    <cellStyle name="Input 4 2 2 6 2 9" xfId="37217"/>
    <cellStyle name="Input 4 2 2 6 3" xfId="37218"/>
    <cellStyle name="Input 4 2 2 6 4" xfId="37219"/>
    <cellStyle name="Input 4 2 2 6 5" xfId="37220"/>
    <cellStyle name="Input 4 2 2 6 6" xfId="37221"/>
    <cellStyle name="Input 4 2 2 6 7" xfId="37222"/>
    <cellStyle name="Input 4 2 2 6 8" xfId="37223"/>
    <cellStyle name="Input 4 2 2 6 9" xfId="37224"/>
    <cellStyle name="Input 4 2 2 7" xfId="37225"/>
    <cellStyle name="Input 4 2 2 7 2" xfId="37226"/>
    <cellStyle name="Input 4 2 2 7 3" xfId="37227"/>
    <cellStyle name="Input 4 2 2 7 4" xfId="37228"/>
    <cellStyle name="Input 4 2 2 7 5" xfId="37229"/>
    <cellStyle name="Input 4 2 2 7 6" xfId="37230"/>
    <cellStyle name="Input 4 2 2 7 7" xfId="37231"/>
    <cellStyle name="Input 4 2 2 7 8" xfId="37232"/>
    <cellStyle name="Input 4 2 2 8" xfId="37233"/>
    <cellStyle name="Input 4 2 2 8 2" xfId="37234"/>
    <cellStyle name="Input 4 2 2 8 3" xfId="37235"/>
    <cellStyle name="Input 4 2 2 8 4" xfId="37236"/>
    <cellStyle name="Input 4 2 2 8 5" xfId="37237"/>
    <cellStyle name="Input 4 2 2 8 6" xfId="37238"/>
    <cellStyle name="Input 4 2 2 8 7" xfId="37239"/>
    <cellStyle name="Input 4 2 2 8 8" xfId="37240"/>
    <cellStyle name="Input 4 2 2 8 9" xfId="37241"/>
    <cellStyle name="Input 4 2 2 9" xfId="37242"/>
    <cellStyle name="Input 4 2 3" xfId="37243"/>
    <cellStyle name="Input 4 2 3 10" xfId="37244"/>
    <cellStyle name="Input 4 2 3 11" xfId="37245"/>
    <cellStyle name="Input 4 2 3 12" xfId="37246"/>
    <cellStyle name="Input 4 2 3 13" xfId="37247"/>
    <cellStyle name="Input 4 2 3 14" xfId="37248"/>
    <cellStyle name="Input 4 2 3 15" xfId="37249"/>
    <cellStyle name="Input 4 2 3 16" xfId="37250"/>
    <cellStyle name="Input 4 2 3 17" xfId="37251"/>
    <cellStyle name="Input 4 2 3 2" xfId="37252"/>
    <cellStyle name="Input 4 2 3 2 10" xfId="37253"/>
    <cellStyle name="Input 4 2 3 2 11" xfId="37254"/>
    <cellStyle name="Input 4 2 3 2 12" xfId="37255"/>
    <cellStyle name="Input 4 2 3 2 13" xfId="37256"/>
    <cellStyle name="Input 4 2 3 2 2" xfId="37257"/>
    <cellStyle name="Input 4 2 3 2 2 10" xfId="37258"/>
    <cellStyle name="Input 4 2 3 2 2 2" xfId="37259"/>
    <cellStyle name="Input 4 2 3 2 2 2 2" xfId="37260"/>
    <cellStyle name="Input 4 2 3 2 2 2 3" xfId="37261"/>
    <cellStyle name="Input 4 2 3 2 2 2 4" xfId="37262"/>
    <cellStyle name="Input 4 2 3 2 2 2 5" xfId="37263"/>
    <cellStyle name="Input 4 2 3 2 2 2 6" xfId="37264"/>
    <cellStyle name="Input 4 2 3 2 2 2 7" xfId="37265"/>
    <cellStyle name="Input 4 2 3 2 2 2 8" xfId="37266"/>
    <cellStyle name="Input 4 2 3 2 2 2 9" xfId="37267"/>
    <cellStyle name="Input 4 2 3 2 2 3" xfId="37268"/>
    <cellStyle name="Input 4 2 3 2 2 4" xfId="37269"/>
    <cellStyle name="Input 4 2 3 2 2 5" xfId="37270"/>
    <cellStyle name="Input 4 2 3 2 2 6" xfId="37271"/>
    <cellStyle name="Input 4 2 3 2 2 7" xfId="37272"/>
    <cellStyle name="Input 4 2 3 2 2 8" xfId="37273"/>
    <cellStyle name="Input 4 2 3 2 2 9" xfId="37274"/>
    <cellStyle name="Input 4 2 3 2 3" xfId="37275"/>
    <cellStyle name="Input 4 2 3 2 3 2" xfId="37276"/>
    <cellStyle name="Input 4 2 3 2 3 3" xfId="37277"/>
    <cellStyle name="Input 4 2 3 2 3 4" xfId="37278"/>
    <cellStyle name="Input 4 2 3 2 3 5" xfId="37279"/>
    <cellStyle name="Input 4 2 3 2 3 6" xfId="37280"/>
    <cellStyle name="Input 4 2 3 2 3 7" xfId="37281"/>
    <cellStyle name="Input 4 2 3 2 3 8" xfId="37282"/>
    <cellStyle name="Input 4 2 3 2 4" xfId="37283"/>
    <cellStyle name="Input 4 2 3 2 4 2" xfId="37284"/>
    <cellStyle name="Input 4 2 3 2 4 3" xfId="37285"/>
    <cellStyle name="Input 4 2 3 2 4 4" xfId="37286"/>
    <cellStyle name="Input 4 2 3 2 4 5" xfId="37287"/>
    <cellStyle name="Input 4 2 3 2 4 6" xfId="37288"/>
    <cellStyle name="Input 4 2 3 2 4 7" xfId="37289"/>
    <cellStyle name="Input 4 2 3 2 4 8" xfId="37290"/>
    <cellStyle name="Input 4 2 3 2 4 9" xfId="37291"/>
    <cellStyle name="Input 4 2 3 2 5" xfId="37292"/>
    <cellStyle name="Input 4 2 3 2 6" xfId="37293"/>
    <cellStyle name="Input 4 2 3 2 7" xfId="37294"/>
    <cellStyle name="Input 4 2 3 2 8" xfId="37295"/>
    <cellStyle name="Input 4 2 3 2 9" xfId="37296"/>
    <cellStyle name="Input 4 2 3 3" xfId="37297"/>
    <cellStyle name="Input 4 2 3 3 10" xfId="37298"/>
    <cellStyle name="Input 4 2 3 3 11" xfId="37299"/>
    <cellStyle name="Input 4 2 3 3 12" xfId="37300"/>
    <cellStyle name="Input 4 2 3 3 13" xfId="37301"/>
    <cellStyle name="Input 4 2 3 3 2" xfId="37302"/>
    <cellStyle name="Input 4 2 3 3 2 10" xfId="37303"/>
    <cellStyle name="Input 4 2 3 3 2 2" xfId="37304"/>
    <cellStyle name="Input 4 2 3 3 2 2 2" xfId="37305"/>
    <cellStyle name="Input 4 2 3 3 2 2 3" xfId="37306"/>
    <cellStyle name="Input 4 2 3 3 2 2 4" xfId="37307"/>
    <cellStyle name="Input 4 2 3 3 2 2 5" xfId="37308"/>
    <cellStyle name="Input 4 2 3 3 2 2 6" xfId="37309"/>
    <cellStyle name="Input 4 2 3 3 2 2 7" xfId="37310"/>
    <cellStyle name="Input 4 2 3 3 2 2 8" xfId="37311"/>
    <cellStyle name="Input 4 2 3 3 2 2 9" xfId="37312"/>
    <cellStyle name="Input 4 2 3 3 2 3" xfId="37313"/>
    <cellStyle name="Input 4 2 3 3 2 4" xfId="37314"/>
    <cellStyle name="Input 4 2 3 3 2 5" xfId="37315"/>
    <cellStyle name="Input 4 2 3 3 2 6" xfId="37316"/>
    <cellStyle name="Input 4 2 3 3 2 7" xfId="37317"/>
    <cellStyle name="Input 4 2 3 3 2 8" xfId="37318"/>
    <cellStyle name="Input 4 2 3 3 2 9" xfId="37319"/>
    <cellStyle name="Input 4 2 3 3 3" xfId="37320"/>
    <cellStyle name="Input 4 2 3 3 3 2" xfId="37321"/>
    <cellStyle name="Input 4 2 3 3 3 3" xfId="37322"/>
    <cellStyle name="Input 4 2 3 3 3 4" xfId="37323"/>
    <cellStyle name="Input 4 2 3 3 3 5" xfId="37324"/>
    <cellStyle name="Input 4 2 3 3 3 6" xfId="37325"/>
    <cellStyle name="Input 4 2 3 3 3 7" xfId="37326"/>
    <cellStyle name="Input 4 2 3 3 3 8" xfId="37327"/>
    <cellStyle name="Input 4 2 3 3 4" xfId="37328"/>
    <cellStyle name="Input 4 2 3 3 4 2" xfId="37329"/>
    <cellStyle name="Input 4 2 3 3 4 3" xfId="37330"/>
    <cellStyle name="Input 4 2 3 3 4 4" xfId="37331"/>
    <cellStyle name="Input 4 2 3 3 4 5" xfId="37332"/>
    <cellStyle name="Input 4 2 3 3 4 6" xfId="37333"/>
    <cellStyle name="Input 4 2 3 3 4 7" xfId="37334"/>
    <cellStyle name="Input 4 2 3 3 4 8" xfId="37335"/>
    <cellStyle name="Input 4 2 3 3 4 9" xfId="37336"/>
    <cellStyle name="Input 4 2 3 3 5" xfId="37337"/>
    <cellStyle name="Input 4 2 3 3 6" xfId="37338"/>
    <cellStyle name="Input 4 2 3 3 7" xfId="37339"/>
    <cellStyle name="Input 4 2 3 3 8" xfId="37340"/>
    <cellStyle name="Input 4 2 3 3 9" xfId="37341"/>
    <cellStyle name="Input 4 2 3 4" xfId="37342"/>
    <cellStyle name="Input 4 2 3 4 10" xfId="37343"/>
    <cellStyle name="Input 4 2 3 4 11" xfId="37344"/>
    <cellStyle name="Input 4 2 3 4 12" xfId="37345"/>
    <cellStyle name="Input 4 2 3 4 13" xfId="37346"/>
    <cellStyle name="Input 4 2 3 4 2" xfId="37347"/>
    <cellStyle name="Input 4 2 3 4 2 10" xfId="37348"/>
    <cellStyle name="Input 4 2 3 4 2 2" xfId="37349"/>
    <cellStyle name="Input 4 2 3 4 2 2 2" xfId="37350"/>
    <cellStyle name="Input 4 2 3 4 2 2 3" xfId="37351"/>
    <cellStyle name="Input 4 2 3 4 2 2 4" xfId="37352"/>
    <cellStyle name="Input 4 2 3 4 2 2 5" xfId="37353"/>
    <cellStyle name="Input 4 2 3 4 2 2 6" xfId="37354"/>
    <cellStyle name="Input 4 2 3 4 2 2 7" xfId="37355"/>
    <cellStyle name="Input 4 2 3 4 2 2 8" xfId="37356"/>
    <cellStyle name="Input 4 2 3 4 2 2 9" xfId="37357"/>
    <cellStyle name="Input 4 2 3 4 2 3" xfId="37358"/>
    <cellStyle name="Input 4 2 3 4 2 4" xfId="37359"/>
    <cellStyle name="Input 4 2 3 4 2 5" xfId="37360"/>
    <cellStyle name="Input 4 2 3 4 2 6" xfId="37361"/>
    <cellStyle name="Input 4 2 3 4 2 7" xfId="37362"/>
    <cellStyle name="Input 4 2 3 4 2 8" xfId="37363"/>
    <cellStyle name="Input 4 2 3 4 2 9" xfId="37364"/>
    <cellStyle name="Input 4 2 3 4 3" xfId="37365"/>
    <cellStyle name="Input 4 2 3 4 3 2" xfId="37366"/>
    <cellStyle name="Input 4 2 3 4 3 3" xfId="37367"/>
    <cellStyle name="Input 4 2 3 4 3 4" xfId="37368"/>
    <cellStyle name="Input 4 2 3 4 3 5" xfId="37369"/>
    <cellStyle name="Input 4 2 3 4 3 6" xfId="37370"/>
    <cellStyle name="Input 4 2 3 4 3 7" xfId="37371"/>
    <cellStyle name="Input 4 2 3 4 3 8" xfId="37372"/>
    <cellStyle name="Input 4 2 3 4 4" xfId="37373"/>
    <cellStyle name="Input 4 2 3 4 4 2" xfId="37374"/>
    <cellStyle name="Input 4 2 3 4 4 3" xfId="37375"/>
    <cellStyle name="Input 4 2 3 4 4 4" xfId="37376"/>
    <cellStyle name="Input 4 2 3 4 4 5" xfId="37377"/>
    <cellStyle name="Input 4 2 3 4 4 6" xfId="37378"/>
    <cellStyle name="Input 4 2 3 4 4 7" xfId="37379"/>
    <cellStyle name="Input 4 2 3 4 4 8" xfId="37380"/>
    <cellStyle name="Input 4 2 3 4 4 9" xfId="37381"/>
    <cellStyle name="Input 4 2 3 4 5" xfId="37382"/>
    <cellStyle name="Input 4 2 3 4 6" xfId="37383"/>
    <cellStyle name="Input 4 2 3 4 7" xfId="37384"/>
    <cellStyle name="Input 4 2 3 4 8" xfId="37385"/>
    <cellStyle name="Input 4 2 3 4 9" xfId="37386"/>
    <cellStyle name="Input 4 2 3 5" xfId="37387"/>
    <cellStyle name="Input 4 2 3 5 10" xfId="37388"/>
    <cellStyle name="Input 4 2 3 5 2" xfId="37389"/>
    <cellStyle name="Input 4 2 3 5 2 2" xfId="37390"/>
    <cellStyle name="Input 4 2 3 5 2 3" xfId="37391"/>
    <cellStyle name="Input 4 2 3 5 2 4" xfId="37392"/>
    <cellStyle name="Input 4 2 3 5 2 5" xfId="37393"/>
    <cellStyle name="Input 4 2 3 5 2 6" xfId="37394"/>
    <cellStyle name="Input 4 2 3 5 2 7" xfId="37395"/>
    <cellStyle name="Input 4 2 3 5 2 8" xfId="37396"/>
    <cellStyle name="Input 4 2 3 5 2 9" xfId="37397"/>
    <cellStyle name="Input 4 2 3 5 3" xfId="37398"/>
    <cellStyle name="Input 4 2 3 5 4" xfId="37399"/>
    <cellStyle name="Input 4 2 3 5 5" xfId="37400"/>
    <cellStyle name="Input 4 2 3 5 6" xfId="37401"/>
    <cellStyle name="Input 4 2 3 5 7" xfId="37402"/>
    <cellStyle name="Input 4 2 3 5 8" xfId="37403"/>
    <cellStyle name="Input 4 2 3 5 9" xfId="37404"/>
    <cellStyle name="Input 4 2 3 6" xfId="37405"/>
    <cellStyle name="Input 4 2 3 6 2" xfId="37406"/>
    <cellStyle name="Input 4 2 3 6 3" xfId="37407"/>
    <cellStyle name="Input 4 2 3 6 4" xfId="37408"/>
    <cellStyle name="Input 4 2 3 6 5" xfId="37409"/>
    <cellStyle name="Input 4 2 3 6 6" xfId="37410"/>
    <cellStyle name="Input 4 2 3 6 7" xfId="37411"/>
    <cellStyle name="Input 4 2 3 6 8" xfId="37412"/>
    <cellStyle name="Input 4 2 3 7" xfId="37413"/>
    <cellStyle name="Input 4 2 3 7 2" xfId="37414"/>
    <cellStyle name="Input 4 2 3 7 3" xfId="37415"/>
    <cellStyle name="Input 4 2 3 7 4" xfId="37416"/>
    <cellStyle name="Input 4 2 3 7 5" xfId="37417"/>
    <cellStyle name="Input 4 2 3 7 6" xfId="37418"/>
    <cellStyle name="Input 4 2 3 7 7" xfId="37419"/>
    <cellStyle name="Input 4 2 3 7 8" xfId="37420"/>
    <cellStyle name="Input 4 2 3 7 9" xfId="37421"/>
    <cellStyle name="Input 4 2 3 8" xfId="37422"/>
    <cellStyle name="Input 4 2 3 9" xfId="37423"/>
    <cellStyle name="Input 4 2 4" xfId="37424"/>
    <cellStyle name="Input 4 2 4 10" xfId="37425"/>
    <cellStyle name="Input 4 2 4 11" xfId="37426"/>
    <cellStyle name="Input 4 2 4 12" xfId="37427"/>
    <cellStyle name="Input 4 2 4 13" xfId="37428"/>
    <cellStyle name="Input 4 2 4 2" xfId="37429"/>
    <cellStyle name="Input 4 2 4 2 10" xfId="37430"/>
    <cellStyle name="Input 4 2 4 2 2" xfId="37431"/>
    <cellStyle name="Input 4 2 4 2 2 2" xfId="37432"/>
    <cellStyle name="Input 4 2 4 2 2 3" xfId="37433"/>
    <cellStyle name="Input 4 2 4 2 2 4" xfId="37434"/>
    <cellStyle name="Input 4 2 4 2 2 5" xfId="37435"/>
    <cellStyle name="Input 4 2 4 2 2 6" xfId="37436"/>
    <cellStyle name="Input 4 2 4 2 2 7" xfId="37437"/>
    <cellStyle name="Input 4 2 4 2 2 8" xfId="37438"/>
    <cellStyle name="Input 4 2 4 2 2 9" xfId="37439"/>
    <cellStyle name="Input 4 2 4 2 3" xfId="37440"/>
    <cellStyle name="Input 4 2 4 2 4" xfId="37441"/>
    <cellStyle name="Input 4 2 4 2 5" xfId="37442"/>
    <cellStyle name="Input 4 2 4 2 6" xfId="37443"/>
    <cellStyle name="Input 4 2 4 2 7" xfId="37444"/>
    <cellStyle name="Input 4 2 4 2 8" xfId="37445"/>
    <cellStyle name="Input 4 2 4 2 9" xfId="37446"/>
    <cellStyle name="Input 4 2 4 3" xfId="37447"/>
    <cellStyle name="Input 4 2 4 3 2" xfId="37448"/>
    <cellStyle name="Input 4 2 4 3 3" xfId="37449"/>
    <cellStyle name="Input 4 2 4 3 4" xfId="37450"/>
    <cellStyle name="Input 4 2 4 3 5" xfId="37451"/>
    <cellStyle name="Input 4 2 4 3 6" xfId="37452"/>
    <cellStyle name="Input 4 2 4 3 7" xfId="37453"/>
    <cellStyle name="Input 4 2 4 3 8" xfId="37454"/>
    <cellStyle name="Input 4 2 4 4" xfId="37455"/>
    <cellStyle name="Input 4 2 4 4 2" xfId="37456"/>
    <cellStyle name="Input 4 2 4 4 3" xfId="37457"/>
    <cellStyle name="Input 4 2 4 4 4" xfId="37458"/>
    <cellStyle name="Input 4 2 4 4 5" xfId="37459"/>
    <cellStyle name="Input 4 2 4 4 6" xfId="37460"/>
    <cellStyle name="Input 4 2 4 4 7" xfId="37461"/>
    <cellStyle name="Input 4 2 4 4 8" xfId="37462"/>
    <cellStyle name="Input 4 2 4 4 9" xfId="37463"/>
    <cellStyle name="Input 4 2 4 5" xfId="37464"/>
    <cellStyle name="Input 4 2 4 6" xfId="37465"/>
    <cellStyle name="Input 4 2 4 7" xfId="37466"/>
    <cellStyle name="Input 4 2 4 8" xfId="37467"/>
    <cellStyle name="Input 4 2 4 9" xfId="37468"/>
    <cellStyle name="Input 4 2 5" xfId="37469"/>
    <cellStyle name="Input 4 2 5 2" xfId="37470"/>
    <cellStyle name="Input 4 2 5 3" xfId="37471"/>
    <cellStyle name="Input 4 2 5 4" xfId="37472"/>
    <cellStyle name="Input 4 2 5 5" xfId="37473"/>
    <cellStyle name="Input 4 2 5 6" xfId="37474"/>
    <cellStyle name="Input 4 2 5 7" xfId="37475"/>
    <cellStyle name="Input 4 2 5 8" xfId="37476"/>
    <cellStyle name="Input 4 2 5 9" xfId="37477"/>
    <cellStyle name="Input 4 2 6" xfId="37478"/>
    <cellStyle name="Input 4 2 7" xfId="37479"/>
    <cellStyle name="Input 4 2 8" xfId="37480"/>
    <cellStyle name="Input 4 2 9" xfId="37481"/>
    <cellStyle name="Input 4 3" xfId="37482"/>
    <cellStyle name="Input 4 3 10" xfId="37483"/>
    <cellStyle name="Input 4 3 11" xfId="37484"/>
    <cellStyle name="Input 4 3 12" xfId="37485"/>
    <cellStyle name="Input 4 3 13" xfId="37486"/>
    <cellStyle name="Input 4 3 14" xfId="37487"/>
    <cellStyle name="Input 4 3 15" xfId="37488"/>
    <cellStyle name="Input 4 3 16" xfId="37489"/>
    <cellStyle name="Input 4 3 17" xfId="37490"/>
    <cellStyle name="Input 4 3 18" xfId="37491"/>
    <cellStyle name="Input 4 3 19" xfId="37492"/>
    <cellStyle name="Input 4 3 2" xfId="37493"/>
    <cellStyle name="Input 4 3 2 10" xfId="37494"/>
    <cellStyle name="Input 4 3 2 11" xfId="37495"/>
    <cellStyle name="Input 4 3 2 12" xfId="37496"/>
    <cellStyle name="Input 4 3 2 13" xfId="37497"/>
    <cellStyle name="Input 4 3 2 2" xfId="37498"/>
    <cellStyle name="Input 4 3 2 2 10" xfId="37499"/>
    <cellStyle name="Input 4 3 2 2 2" xfId="37500"/>
    <cellStyle name="Input 4 3 2 2 2 2" xfId="37501"/>
    <cellStyle name="Input 4 3 2 2 2 3" xfId="37502"/>
    <cellStyle name="Input 4 3 2 2 2 4" xfId="37503"/>
    <cellStyle name="Input 4 3 2 2 2 5" xfId="37504"/>
    <cellStyle name="Input 4 3 2 2 2 6" xfId="37505"/>
    <cellStyle name="Input 4 3 2 2 2 7" xfId="37506"/>
    <cellStyle name="Input 4 3 2 2 2 8" xfId="37507"/>
    <cellStyle name="Input 4 3 2 2 2 9" xfId="37508"/>
    <cellStyle name="Input 4 3 2 2 3" xfId="37509"/>
    <cellStyle name="Input 4 3 2 2 4" xfId="37510"/>
    <cellStyle name="Input 4 3 2 2 5" xfId="37511"/>
    <cellStyle name="Input 4 3 2 2 6" xfId="37512"/>
    <cellStyle name="Input 4 3 2 2 7" xfId="37513"/>
    <cellStyle name="Input 4 3 2 2 8" xfId="37514"/>
    <cellStyle name="Input 4 3 2 2 9" xfId="37515"/>
    <cellStyle name="Input 4 3 2 3" xfId="37516"/>
    <cellStyle name="Input 4 3 2 3 2" xfId="37517"/>
    <cellStyle name="Input 4 3 2 3 3" xfId="37518"/>
    <cellStyle name="Input 4 3 2 3 4" xfId="37519"/>
    <cellStyle name="Input 4 3 2 3 5" xfId="37520"/>
    <cellStyle name="Input 4 3 2 3 6" xfId="37521"/>
    <cellStyle name="Input 4 3 2 3 7" xfId="37522"/>
    <cellStyle name="Input 4 3 2 3 8" xfId="37523"/>
    <cellStyle name="Input 4 3 2 4" xfId="37524"/>
    <cellStyle name="Input 4 3 2 4 2" xfId="37525"/>
    <cellStyle name="Input 4 3 2 4 3" xfId="37526"/>
    <cellStyle name="Input 4 3 2 4 4" xfId="37527"/>
    <cellStyle name="Input 4 3 2 4 5" xfId="37528"/>
    <cellStyle name="Input 4 3 2 4 6" xfId="37529"/>
    <cellStyle name="Input 4 3 2 4 7" xfId="37530"/>
    <cellStyle name="Input 4 3 2 4 8" xfId="37531"/>
    <cellStyle name="Input 4 3 2 4 9" xfId="37532"/>
    <cellStyle name="Input 4 3 2 5" xfId="37533"/>
    <cellStyle name="Input 4 3 2 6" xfId="37534"/>
    <cellStyle name="Input 4 3 2 7" xfId="37535"/>
    <cellStyle name="Input 4 3 2 8" xfId="37536"/>
    <cellStyle name="Input 4 3 2 9" xfId="37537"/>
    <cellStyle name="Input 4 3 3" xfId="37538"/>
    <cellStyle name="Input 4 3 3 10" xfId="37539"/>
    <cellStyle name="Input 4 3 3 11" xfId="37540"/>
    <cellStyle name="Input 4 3 3 12" xfId="37541"/>
    <cellStyle name="Input 4 3 3 13" xfId="37542"/>
    <cellStyle name="Input 4 3 3 2" xfId="37543"/>
    <cellStyle name="Input 4 3 3 2 10" xfId="37544"/>
    <cellStyle name="Input 4 3 3 2 2" xfId="37545"/>
    <cellStyle name="Input 4 3 3 2 2 2" xfId="37546"/>
    <cellStyle name="Input 4 3 3 2 2 3" xfId="37547"/>
    <cellStyle name="Input 4 3 3 2 2 4" xfId="37548"/>
    <cellStyle name="Input 4 3 3 2 2 5" xfId="37549"/>
    <cellStyle name="Input 4 3 3 2 2 6" xfId="37550"/>
    <cellStyle name="Input 4 3 3 2 2 7" xfId="37551"/>
    <cellStyle name="Input 4 3 3 2 2 8" xfId="37552"/>
    <cellStyle name="Input 4 3 3 2 2 9" xfId="37553"/>
    <cellStyle name="Input 4 3 3 2 3" xfId="37554"/>
    <cellStyle name="Input 4 3 3 2 4" xfId="37555"/>
    <cellStyle name="Input 4 3 3 2 5" xfId="37556"/>
    <cellStyle name="Input 4 3 3 2 6" xfId="37557"/>
    <cellStyle name="Input 4 3 3 2 7" xfId="37558"/>
    <cellStyle name="Input 4 3 3 2 8" xfId="37559"/>
    <cellStyle name="Input 4 3 3 2 9" xfId="37560"/>
    <cellStyle name="Input 4 3 3 3" xfId="37561"/>
    <cellStyle name="Input 4 3 3 3 2" xfId="37562"/>
    <cellStyle name="Input 4 3 3 3 3" xfId="37563"/>
    <cellStyle name="Input 4 3 3 3 4" xfId="37564"/>
    <cellStyle name="Input 4 3 3 3 5" xfId="37565"/>
    <cellStyle name="Input 4 3 3 3 6" xfId="37566"/>
    <cellStyle name="Input 4 3 3 3 7" xfId="37567"/>
    <cellStyle name="Input 4 3 3 3 8" xfId="37568"/>
    <cellStyle name="Input 4 3 3 4" xfId="37569"/>
    <cellStyle name="Input 4 3 3 4 2" xfId="37570"/>
    <cellStyle name="Input 4 3 3 4 3" xfId="37571"/>
    <cellStyle name="Input 4 3 3 4 4" xfId="37572"/>
    <cellStyle name="Input 4 3 3 4 5" xfId="37573"/>
    <cellStyle name="Input 4 3 3 4 6" xfId="37574"/>
    <cellStyle name="Input 4 3 3 4 7" xfId="37575"/>
    <cellStyle name="Input 4 3 3 4 8" xfId="37576"/>
    <cellStyle name="Input 4 3 3 4 9" xfId="37577"/>
    <cellStyle name="Input 4 3 3 5" xfId="37578"/>
    <cellStyle name="Input 4 3 3 6" xfId="37579"/>
    <cellStyle name="Input 4 3 3 7" xfId="37580"/>
    <cellStyle name="Input 4 3 3 8" xfId="37581"/>
    <cellStyle name="Input 4 3 3 9" xfId="37582"/>
    <cellStyle name="Input 4 3 4" xfId="37583"/>
    <cellStyle name="Input 4 3 4 10" xfId="37584"/>
    <cellStyle name="Input 4 3 4 11" xfId="37585"/>
    <cellStyle name="Input 4 3 4 12" xfId="37586"/>
    <cellStyle name="Input 4 3 4 13" xfId="37587"/>
    <cellStyle name="Input 4 3 4 2" xfId="37588"/>
    <cellStyle name="Input 4 3 4 2 10" xfId="37589"/>
    <cellStyle name="Input 4 3 4 2 2" xfId="37590"/>
    <cellStyle name="Input 4 3 4 2 2 2" xfId="37591"/>
    <cellStyle name="Input 4 3 4 2 2 3" xfId="37592"/>
    <cellStyle name="Input 4 3 4 2 2 4" xfId="37593"/>
    <cellStyle name="Input 4 3 4 2 2 5" xfId="37594"/>
    <cellStyle name="Input 4 3 4 2 2 6" xfId="37595"/>
    <cellStyle name="Input 4 3 4 2 2 7" xfId="37596"/>
    <cellStyle name="Input 4 3 4 2 2 8" xfId="37597"/>
    <cellStyle name="Input 4 3 4 2 2 9" xfId="37598"/>
    <cellStyle name="Input 4 3 4 2 3" xfId="37599"/>
    <cellStyle name="Input 4 3 4 2 4" xfId="37600"/>
    <cellStyle name="Input 4 3 4 2 5" xfId="37601"/>
    <cellStyle name="Input 4 3 4 2 6" xfId="37602"/>
    <cellStyle name="Input 4 3 4 2 7" xfId="37603"/>
    <cellStyle name="Input 4 3 4 2 8" xfId="37604"/>
    <cellStyle name="Input 4 3 4 2 9" xfId="37605"/>
    <cellStyle name="Input 4 3 4 3" xfId="37606"/>
    <cellStyle name="Input 4 3 4 3 2" xfId="37607"/>
    <cellStyle name="Input 4 3 4 3 3" xfId="37608"/>
    <cellStyle name="Input 4 3 4 3 4" xfId="37609"/>
    <cellStyle name="Input 4 3 4 3 5" xfId="37610"/>
    <cellStyle name="Input 4 3 4 3 6" xfId="37611"/>
    <cellStyle name="Input 4 3 4 3 7" xfId="37612"/>
    <cellStyle name="Input 4 3 4 3 8" xfId="37613"/>
    <cellStyle name="Input 4 3 4 4" xfId="37614"/>
    <cellStyle name="Input 4 3 4 4 2" xfId="37615"/>
    <cellStyle name="Input 4 3 4 4 3" xfId="37616"/>
    <cellStyle name="Input 4 3 4 4 4" xfId="37617"/>
    <cellStyle name="Input 4 3 4 4 5" xfId="37618"/>
    <cellStyle name="Input 4 3 4 4 6" xfId="37619"/>
    <cellStyle name="Input 4 3 4 4 7" xfId="37620"/>
    <cellStyle name="Input 4 3 4 4 8" xfId="37621"/>
    <cellStyle name="Input 4 3 4 4 9" xfId="37622"/>
    <cellStyle name="Input 4 3 4 5" xfId="37623"/>
    <cellStyle name="Input 4 3 4 6" xfId="37624"/>
    <cellStyle name="Input 4 3 4 7" xfId="37625"/>
    <cellStyle name="Input 4 3 4 8" xfId="37626"/>
    <cellStyle name="Input 4 3 4 9" xfId="37627"/>
    <cellStyle name="Input 4 3 5" xfId="37628"/>
    <cellStyle name="Input 4 3 5 10" xfId="37629"/>
    <cellStyle name="Input 4 3 5 11" xfId="37630"/>
    <cellStyle name="Input 4 3 5 12" xfId="37631"/>
    <cellStyle name="Input 4 3 5 13" xfId="37632"/>
    <cellStyle name="Input 4 3 5 2" xfId="37633"/>
    <cellStyle name="Input 4 3 5 2 10" xfId="37634"/>
    <cellStyle name="Input 4 3 5 2 2" xfId="37635"/>
    <cellStyle name="Input 4 3 5 2 2 2" xfId="37636"/>
    <cellStyle name="Input 4 3 5 2 2 3" xfId="37637"/>
    <cellStyle name="Input 4 3 5 2 2 4" xfId="37638"/>
    <cellStyle name="Input 4 3 5 2 2 5" xfId="37639"/>
    <cellStyle name="Input 4 3 5 2 2 6" xfId="37640"/>
    <cellStyle name="Input 4 3 5 2 2 7" xfId="37641"/>
    <cellStyle name="Input 4 3 5 2 2 8" xfId="37642"/>
    <cellStyle name="Input 4 3 5 2 2 9" xfId="37643"/>
    <cellStyle name="Input 4 3 5 2 3" xfId="37644"/>
    <cellStyle name="Input 4 3 5 2 4" xfId="37645"/>
    <cellStyle name="Input 4 3 5 2 5" xfId="37646"/>
    <cellStyle name="Input 4 3 5 2 6" xfId="37647"/>
    <cellStyle name="Input 4 3 5 2 7" xfId="37648"/>
    <cellStyle name="Input 4 3 5 2 8" xfId="37649"/>
    <cellStyle name="Input 4 3 5 2 9" xfId="37650"/>
    <cellStyle name="Input 4 3 5 3" xfId="37651"/>
    <cellStyle name="Input 4 3 5 3 2" xfId="37652"/>
    <cellStyle name="Input 4 3 5 3 3" xfId="37653"/>
    <cellStyle name="Input 4 3 5 3 4" xfId="37654"/>
    <cellStyle name="Input 4 3 5 3 5" xfId="37655"/>
    <cellStyle name="Input 4 3 5 3 6" xfId="37656"/>
    <cellStyle name="Input 4 3 5 3 7" xfId="37657"/>
    <cellStyle name="Input 4 3 5 3 8" xfId="37658"/>
    <cellStyle name="Input 4 3 5 4" xfId="37659"/>
    <cellStyle name="Input 4 3 5 4 2" xfId="37660"/>
    <cellStyle name="Input 4 3 5 4 3" xfId="37661"/>
    <cellStyle name="Input 4 3 5 4 4" xfId="37662"/>
    <cellStyle name="Input 4 3 5 4 5" xfId="37663"/>
    <cellStyle name="Input 4 3 5 4 6" xfId="37664"/>
    <cellStyle name="Input 4 3 5 4 7" xfId="37665"/>
    <cellStyle name="Input 4 3 5 4 8" xfId="37666"/>
    <cellStyle name="Input 4 3 5 4 9" xfId="37667"/>
    <cellStyle name="Input 4 3 5 5" xfId="37668"/>
    <cellStyle name="Input 4 3 5 6" xfId="37669"/>
    <cellStyle name="Input 4 3 5 7" xfId="37670"/>
    <cellStyle name="Input 4 3 5 8" xfId="37671"/>
    <cellStyle name="Input 4 3 5 9" xfId="37672"/>
    <cellStyle name="Input 4 3 6" xfId="37673"/>
    <cellStyle name="Input 4 3 6 10" xfId="37674"/>
    <cellStyle name="Input 4 3 6 2" xfId="37675"/>
    <cellStyle name="Input 4 3 6 2 2" xfId="37676"/>
    <cellStyle name="Input 4 3 6 2 3" xfId="37677"/>
    <cellStyle name="Input 4 3 6 2 4" xfId="37678"/>
    <cellStyle name="Input 4 3 6 2 5" xfId="37679"/>
    <cellStyle name="Input 4 3 6 2 6" xfId="37680"/>
    <cellStyle name="Input 4 3 6 2 7" xfId="37681"/>
    <cellStyle name="Input 4 3 6 2 8" xfId="37682"/>
    <cellStyle name="Input 4 3 6 2 9" xfId="37683"/>
    <cellStyle name="Input 4 3 6 3" xfId="37684"/>
    <cellStyle name="Input 4 3 6 4" xfId="37685"/>
    <cellStyle name="Input 4 3 6 5" xfId="37686"/>
    <cellStyle name="Input 4 3 6 6" xfId="37687"/>
    <cellStyle name="Input 4 3 6 7" xfId="37688"/>
    <cellStyle name="Input 4 3 6 8" xfId="37689"/>
    <cellStyle name="Input 4 3 6 9" xfId="37690"/>
    <cellStyle name="Input 4 3 7" xfId="37691"/>
    <cellStyle name="Input 4 3 7 2" xfId="37692"/>
    <cellStyle name="Input 4 3 7 3" xfId="37693"/>
    <cellStyle name="Input 4 3 7 4" xfId="37694"/>
    <cellStyle name="Input 4 3 7 5" xfId="37695"/>
    <cellStyle name="Input 4 3 7 6" xfId="37696"/>
    <cellStyle name="Input 4 3 7 7" xfId="37697"/>
    <cellStyle name="Input 4 3 7 8" xfId="37698"/>
    <cellStyle name="Input 4 3 8" xfId="37699"/>
    <cellStyle name="Input 4 3 8 2" xfId="37700"/>
    <cellStyle name="Input 4 3 8 3" xfId="37701"/>
    <cellStyle name="Input 4 3 8 4" xfId="37702"/>
    <cellStyle name="Input 4 3 8 5" xfId="37703"/>
    <cellStyle name="Input 4 3 8 6" xfId="37704"/>
    <cellStyle name="Input 4 3 8 7" xfId="37705"/>
    <cellStyle name="Input 4 3 8 8" xfId="37706"/>
    <cellStyle name="Input 4 3 8 9" xfId="37707"/>
    <cellStyle name="Input 4 3 9" xfId="37708"/>
    <cellStyle name="Input 4 4" xfId="37709"/>
    <cellStyle name="Input 4 4 10" xfId="37710"/>
    <cellStyle name="Input 4 4 11" xfId="37711"/>
    <cellStyle name="Input 4 4 12" xfId="37712"/>
    <cellStyle name="Input 4 4 13" xfId="37713"/>
    <cellStyle name="Input 4 4 14" xfId="37714"/>
    <cellStyle name="Input 4 4 15" xfId="37715"/>
    <cellStyle name="Input 4 4 16" xfId="37716"/>
    <cellStyle name="Input 4 4 17" xfId="37717"/>
    <cellStyle name="Input 4 4 18" xfId="37718"/>
    <cellStyle name="Input 4 4 2" xfId="37719"/>
    <cellStyle name="Input 4 4 2 10" xfId="37720"/>
    <cellStyle name="Input 4 4 2 11" xfId="37721"/>
    <cellStyle name="Input 4 4 2 12" xfId="37722"/>
    <cellStyle name="Input 4 4 2 13" xfId="37723"/>
    <cellStyle name="Input 4 4 2 2" xfId="37724"/>
    <cellStyle name="Input 4 4 2 2 10" xfId="37725"/>
    <cellStyle name="Input 4 4 2 2 2" xfId="37726"/>
    <cellStyle name="Input 4 4 2 2 2 2" xfId="37727"/>
    <cellStyle name="Input 4 4 2 2 2 3" xfId="37728"/>
    <cellStyle name="Input 4 4 2 2 2 4" xfId="37729"/>
    <cellStyle name="Input 4 4 2 2 2 5" xfId="37730"/>
    <cellStyle name="Input 4 4 2 2 2 6" xfId="37731"/>
    <cellStyle name="Input 4 4 2 2 2 7" xfId="37732"/>
    <cellStyle name="Input 4 4 2 2 2 8" xfId="37733"/>
    <cellStyle name="Input 4 4 2 2 2 9" xfId="37734"/>
    <cellStyle name="Input 4 4 2 2 3" xfId="37735"/>
    <cellStyle name="Input 4 4 2 2 4" xfId="37736"/>
    <cellStyle name="Input 4 4 2 2 5" xfId="37737"/>
    <cellStyle name="Input 4 4 2 2 6" xfId="37738"/>
    <cellStyle name="Input 4 4 2 2 7" xfId="37739"/>
    <cellStyle name="Input 4 4 2 2 8" xfId="37740"/>
    <cellStyle name="Input 4 4 2 2 9" xfId="37741"/>
    <cellStyle name="Input 4 4 2 3" xfId="37742"/>
    <cellStyle name="Input 4 4 2 3 2" xfId="37743"/>
    <cellStyle name="Input 4 4 2 3 3" xfId="37744"/>
    <cellStyle name="Input 4 4 2 3 4" xfId="37745"/>
    <cellStyle name="Input 4 4 2 3 5" xfId="37746"/>
    <cellStyle name="Input 4 4 2 3 6" xfId="37747"/>
    <cellStyle name="Input 4 4 2 3 7" xfId="37748"/>
    <cellStyle name="Input 4 4 2 3 8" xfId="37749"/>
    <cellStyle name="Input 4 4 2 4" xfId="37750"/>
    <cellStyle name="Input 4 4 2 4 2" xfId="37751"/>
    <cellStyle name="Input 4 4 2 4 3" xfId="37752"/>
    <cellStyle name="Input 4 4 2 4 4" xfId="37753"/>
    <cellStyle name="Input 4 4 2 4 5" xfId="37754"/>
    <cellStyle name="Input 4 4 2 4 6" xfId="37755"/>
    <cellStyle name="Input 4 4 2 4 7" xfId="37756"/>
    <cellStyle name="Input 4 4 2 4 8" xfId="37757"/>
    <cellStyle name="Input 4 4 2 4 9" xfId="37758"/>
    <cellStyle name="Input 4 4 2 5" xfId="37759"/>
    <cellStyle name="Input 4 4 2 6" xfId="37760"/>
    <cellStyle name="Input 4 4 2 7" xfId="37761"/>
    <cellStyle name="Input 4 4 2 8" xfId="37762"/>
    <cellStyle name="Input 4 4 2 9" xfId="37763"/>
    <cellStyle name="Input 4 4 3" xfId="37764"/>
    <cellStyle name="Input 4 4 3 10" xfId="37765"/>
    <cellStyle name="Input 4 4 3 11" xfId="37766"/>
    <cellStyle name="Input 4 4 3 12" xfId="37767"/>
    <cellStyle name="Input 4 4 3 13" xfId="37768"/>
    <cellStyle name="Input 4 4 3 2" xfId="37769"/>
    <cellStyle name="Input 4 4 3 2 10" xfId="37770"/>
    <cellStyle name="Input 4 4 3 2 2" xfId="37771"/>
    <cellStyle name="Input 4 4 3 2 2 2" xfId="37772"/>
    <cellStyle name="Input 4 4 3 2 2 3" xfId="37773"/>
    <cellStyle name="Input 4 4 3 2 2 4" xfId="37774"/>
    <cellStyle name="Input 4 4 3 2 2 5" xfId="37775"/>
    <cellStyle name="Input 4 4 3 2 2 6" xfId="37776"/>
    <cellStyle name="Input 4 4 3 2 2 7" xfId="37777"/>
    <cellStyle name="Input 4 4 3 2 2 8" xfId="37778"/>
    <cellStyle name="Input 4 4 3 2 2 9" xfId="37779"/>
    <cellStyle name="Input 4 4 3 2 3" xfId="37780"/>
    <cellStyle name="Input 4 4 3 2 4" xfId="37781"/>
    <cellStyle name="Input 4 4 3 2 5" xfId="37782"/>
    <cellStyle name="Input 4 4 3 2 6" xfId="37783"/>
    <cellStyle name="Input 4 4 3 2 7" xfId="37784"/>
    <cellStyle name="Input 4 4 3 2 8" xfId="37785"/>
    <cellStyle name="Input 4 4 3 2 9" xfId="37786"/>
    <cellStyle name="Input 4 4 3 3" xfId="37787"/>
    <cellStyle name="Input 4 4 3 3 2" xfId="37788"/>
    <cellStyle name="Input 4 4 3 3 3" xfId="37789"/>
    <cellStyle name="Input 4 4 3 3 4" xfId="37790"/>
    <cellStyle name="Input 4 4 3 3 5" xfId="37791"/>
    <cellStyle name="Input 4 4 3 3 6" xfId="37792"/>
    <cellStyle name="Input 4 4 3 3 7" xfId="37793"/>
    <cellStyle name="Input 4 4 3 3 8" xfId="37794"/>
    <cellStyle name="Input 4 4 3 4" xfId="37795"/>
    <cellStyle name="Input 4 4 3 4 2" xfId="37796"/>
    <cellStyle name="Input 4 4 3 4 3" xfId="37797"/>
    <cellStyle name="Input 4 4 3 4 4" xfId="37798"/>
    <cellStyle name="Input 4 4 3 4 5" xfId="37799"/>
    <cellStyle name="Input 4 4 3 4 6" xfId="37800"/>
    <cellStyle name="Input 4 4 3 4 7" xfId="37801"/>
    <cellStyle name="Input 4 4 3 4 8" xfId="37802"/>
    <cellStyle name="Input 4 4 3 4 9" xfId="37803"/>
    <cellStyle name="Input 4 4 3 5" xfId="37804"/>
    <cellStyle name="Input 4 4 3 6" xfId="37805"/>
    <cellStyle name="Input 4 4 3 7" xfId="37806"/>
    <cellStyle name="Input 4 4 3 8" xfId="37807"/>
    <cellStyle name="Input 4 4 3 9" xfId="37808"/>
    <cellStyle name="Input 4 4 4" xfId="37809"/>
    <cellStyle name="Input 4 4 4 10" xfId="37810"/>
    <cellStyle name="Input 4 4 4 11" xfId="37811"/>
    <cellStyle name="Input 4 4 4 12" xfId="37812"/>
    <cellStyle name="Input 4 4 4 13" xfId="37813"/>
    <cellStyle name="Input 4 4 4 2" xfId="37814"/>
    <cellStyle name="Input 4 4 4 2 10" xfId="37815"/>
    <cellStyle name="Input 4 4 4 2 2" xfId="37816"/>
    <cellStyle name="Input 4 4 4 2 2 2" xfId="37817"/>
    <cellStyle name="Input 4 4 4 2 2 3" xfId="37818"/>
    <cellStyle name="Input 4 4 4 2 2 4" xfId="37819"/>
    <cellStyle name="Input 4 4 4 2 2 5" xfId="37820"/>
    <cellStyle name="Input 4 4 4 2 2 6" xfId="37821"/>
    <cellStyle name="Input 4 4 4 2 2 7" xfId="37822"/>
    <cellStyle name="Input 4 4 4 2 2 8" xfId="37823"/>
    <cellStyle name="Input 4 4 4 2 2 9" xfId="37824"/>
    <cellStyle name="Input 4 4 4 2 3" xfId="37825"/>
    <cellStyle name="Input 4 4 4 2 4" xfId="37826"/>
    <cellStyle name="Input 4 4 4 2 5" xfId="37827"/>
    <cellStyle name="Input 4 4 4 2 6" xfId="37828"/>
    <cellStyle name="Input 4 4 4 2 7" xfId="37829"/>
    <cellStyle name="Input 4 4 4 2 8" xfId="37830"/>
    <cellStyle name="Input 4 4 4 2 9" xfId="37831"/>
    <cellStyle name="Input 4 4 4 3" xfId="37832"/>
    <cellStyle name="Input 4 4 4 3 2" xfId="37833"/>
    <cellStyle name="Input 4 4 4 3 3" xfId="37834"/>
    <cellStyle name="Input 4 4 4 3 4" xfId="37835"/>
    <cellStyle name="Input 4 4 4 3 5" xfId="37836"/>
    <cellStyle name="Input 4 4 4 3 6" xfId="37837"/>
    <cellStyle name="Input 4 4 4 3 7" xfId="37838"/>
    <cellStyle name="Input 4 4 4 3 8" xfId="37839"/>
    <cellStyle name="Input 4 4 4 4" xfId="37840"/>
    <cellStyle name="Input 4 4 4 4 2" xfId="37841"/>
    <cellStyle name="Input 4 4 4 4 3" xfId="37842"/>
    <cellStyle name="Input 4 4 4 4 4" xfId="37843"/>
    <cellStyle name="Input 4 4 4 4 5" xfId="37844"/>
    <cellStyle name="Input 4 4 4 4 6" xfId="37845"/>
    <cellStyle name="Input 4 4 4 4 7" xfId="37846"/>
    <cellStyle name="Input 4 4 4 4 8" xfId="37847"/>
    <cellStyle name="Input 4 4 4 4 9" xfId="37848"/>
    <cellStyle name="Input 4 4 4 5" xfId="37849"/>
    <cellStyle name="Input 4 4 4 6" xfId="37850"/>
    <cellStyle name="Input 4 4 4 7" xfId="37851"/>
    <cellStyle name="Input 4 4 4 8" xfId="37852"/>
    <cellStyle name="Input 4 4 4 9" xfId="37853"/>
    <cellStyle name="Input 4 4 5" xfId="37854"/>
    <cellStyle name="Input 4 4 5 10" xfId="37855"/>
    <cellStyle name="Input 4 4 5 11" xfId="37856"/>
    <cellStyle name="Input 4 4 5 12" xfId="37857"/>
    <cellStyle name="Input 4 4 5 13" xfId="37858"/>
    <cellStyle name="Input 4 4 5 2" xfId="37859"/>
    <cellStyle name="Input 4 4 5 2 10" xfId="37860"/>
    <cellStyle name="Input 4 4 5 2 2" xfId="37861"/>
    <cellStyle name="Input 4 4 5 2 2 2" xfId="37862"/>
    <cellStyle name="Input 4 4 5 2 2 3" xfId="37863"/>
    <cellStyle name="Input 4 4 5 2 2 4" xfId="37864"/>
    <cellStyle name="Input 4 4 5 2 2 5" xfId="37865"/>
    <cellStyle name="Input 4 4 5 2 2 6" xfId="37866"/>
    <cellStyle name="Input 4 4 5 2 2 7" xfId="37867"/>
    <cellStyle name="Input 4 4 5 2 2 8" xfId="37868"/>
    <cellStyle name="Input 4 4 5 2 2 9" xfId="37869"/>
    <cellStyle name="Input 4 4 5 2 3" xfId="37870"/>
    <cellStyle name="Input 4 4 5 2 4" xfId="37871"/>
    <cellStyle name="Input 4 4 5 2 5" xfId="37872"/>
    <cellStyle name="Input 4 4 5 2 6" xfId="37873"/>
    <cellStyle name="Input 4 4 5 2 7" xfId="37874"/>
    <cellStyle name="Input 4 4 5 2 8" xfId="37875"/>
    <cellStyle name="Input 4 4 5 2 9" xfId="37876"/>
    <cellStyle name="Input 4 4 5 3" xfId="37877"/>
    <cellStyle name="Input 4 4 5 3 2" xfId="37878"/>
    <cellStyle name="Input 4 4 5 3 3" xfId="37879"/>
    <cellStyle name="Input 4 4 5 3 4" xfId="37880"/>
    <cellStyle name="Input 4 4 5 3 5" xfId="37881"/>
    <cellStyle name="Input 4 4 5 3 6" xfId="37882"/>
    <cellStyle name="Input 4 4 5 3 7" xfId="37883"/>
    <cellStyle name="Input 4 4 5 3 8" xfId="37884"/>
    <cellStyle name="Input 4 4 5 4" xfId="37885"/>
    <cellStyle name="Input 4 4 5 4 2" xfId="37886"/>
    <cellStyle name="Input 4 4 5 4 3" xfId="37887"/>
    <cellStyle name="Input 4 4 5 4 4" xfId="37888"/>
    <cellStyle name="Input 4 4 5 4 5" xfId="37889"/>
    <cellStyle name="Input 4 4 5 4 6" xfId="37890"/>
    <cellStyle name="Input 4 4 5 4 7" xfId="37891"/>
    <cellStyle name="Input 4 4 5 4 8" xfId="37892"/>
    <cellStyle name="Input 4 4 5 4 9" xfId="37893"/>
    <cellStyle name="Input 4 4 5 5" xfId="37894"/>
    <cellStyle name="Input 4 4 5 6" xfId="37895"/>
    <cellStyle name="Input 4 4 5 7" xfId="37896"/>
    <cellStyle name="Input 4 4 5 8" xfId="37897"/>
    <cellStyle name="Input 4 4 5 9" xfId="37898"/>
    <cellStyle name="Input 4 4 6" xfId="37899"/>
    <cellStyle name="Input 4 4 6 10" xfId="37900"/>
    <cellStyle name="Input 4 4 6 2" xfId="37901"/>
    <cellStyle name="Input 4 4 6 2 2" xfId="37902"/>
    <cellStyle name="Input 4 4 6 2 3" xfId="37903"/>
    <cellStyle name="Input 4 4 6 2 4" xfId="37904"/>
    <cellStyle name="Input 4 4 6 2 5" xfId="37905"/>
    <cellStyle name="Input 4 4 6 2 6" xfId="37906"/>
    <cellStyle name="Input 4 4 6 2 7" xfId="37907"/>
    <cellStyle name="Input 4 4 6 2 8" xfId="37908"/>
    <cellStyle name="Input 4 4 6 2 9" xfId="37909"/>
    <cellStyle name="Input 4 4 6 3" xfId="37910"/>
    <cellStyle name="Input 4 4 6 4" xfId="37911"/>
    <cellStyle name="Input 4 4 6 5" xfId="37912"/>
    <cellStyle name="Input 4 4 6 6" xfId="37913"/>
    <cellStyle name="Input 4 4 6 7" xfId="37914"/>
    <cellStyle name="Input 4 4 6 8" xfId="37915"/>
    <cellStyle name="Input 4 4 6 9" xfId="37916"/>
    <cellStyle name="Input 4 4 7" xfId="37917"/>
    <cellStyle name="Input 4 4 7 2" xfId="37918"/>
    <cellStyle name="Input 4 4 7 3" xfId="37919"/>
    <cellStyle name="Input 4 4 7 4" xfId="37920"/>
    <cellStyle name="Input 4 4 7 5" xfId="37921"/>
    <cellStyle name="Input 4 4 7 6" xfId="37922"/>
    <cellStyle name="Input 4 4 7 7" xfId="37923"/>
    <cellStyle name="Input 4 4 7 8" xfId="37924"/>
    <cellStyle name="Input 4 4 8" xfId="37925"/>
    <cellStyle name="Input 4 4 8 2" xfId="37926"/>
    <cellStyle name="Input 4 4 8 3" xfId="37927"/>
    <cellStyle name="Input 4 4 8 4" xfId="37928"/>
    <cellStyle name="Input 4 4 8 5" xfId="37929"/>
    <cellStyle name="Input 4 4 8 6" xfId="37930"/>
    <cellStyle name="Input 4 4 8 7" xfId="37931"/>
    <cellStyle name="Input 4 4 8 8" xfId="37932"/>
    <cellStyle name="Input 4 4 8 9" xfId="37933"/>
    <cellStyle name="Input 4 4 9" xfId="37934"/>
    <cellStyle name="Input 4 5" xfId="37935"/>
    <cellStyle name="Input 4 5 10" xfId="37936"/>
    <cellStyle name="Input 4 5 11" xfId="37937"/>
    <cellStyle name="Input 4 5 12" xfId="37938"/>
    <cellStyle name="Input 4 5 13" xfId="37939"/>
    <cellStyle name="Input 4 5 2" xfId="37940"/>
    <cellStyle name="Input 4 5 2 10" xfId="37941"/>
    <cellStyle name="Input 4 5 2 2" xfId="37942"/>
    <cellStyle name="Input 4 5 2 2 2" xfId="37943"/>
    <cellStyle name="Input 4 5 2 2 3" xfId="37944"/>
    <cellStyle name="Input 4 5 2 2 4" xfId="37945"/>
    <cellStyle name="Input 4 5 2 2 5" xfId="37946"/>
    <cellStyle name="Input 4 5 2 2 6" xfId="37947"/>
    <cellStyle name="Input 4 5 2 2 7" xfId="37948"/>
    <cellStyle name="Input 4 5 2 2 8" xfId="37949"/>
    <cellStyle name="Input 4 5 2 2 9" xfId="37950"/>
    <cellStyle name="Input 4 5 2 3" xfId="37951"/>
    <cellStyle name="Input 4 5 2 4" xfId="37952"/>
    <cellStyle name="Input 4 5 2 5" xfId="37953"/>
    <cellStyle name="Input 4 5 2 6" xfId="37954"/>
    <cellStyle name="Input 4 5 2 7" xfId="37955"/>
    <cellStyle name="Input 4 5 2 8" xfId="37956"/>
    <cellStyle name="Input 4 5 2 9" xfId="37957"/>
    <cellStyle name="Input 4 5 3" xfId="37958"/>
    <cellStyle name="Input 4 5 3 2" xfId="37959"/>
    <cellStyle name="Input 4 5 3 3" xfId="37960"/>
    <cellStyle name="Input 4 5 3 4" xfId="37961"/>
    <cellStyle name="Input 4 5 3 5" xfId="37962"/>
    <cellStyle name="Input 4 5 3 6" xfId="37963"/>
    <cellStyle name="Input 4 5 3 7" xfId="37964"/>
    <cellStyle name="Input 4 5 3 8" xfId="37965"/>
    <cellStyle name="Input 4 5 4" xfId="37966"/>
    <cellStyle name="Input 4 5 4 2" xfId="37967"/>
    <cellStyle name="Input 4 5 4 3" xfId="37968"/>
    <cellStyle name="Input 4 5 4 4" xfId="37969"/>
    <cellStyle name="Input 4 5 4 5" xfId="37970"/>
    <cellStyle name="Input 4 5 4 6" xfId="37971"/>
    <cellStyle name="Input 4 5 4 7" xfId="37972"/>
    <cellStyle name="Input 4 5 4 8" xfId="37973"/>
    <cellStyle name="Input 4 5 4 9" xfId="37974"/>
    <cellStyle name="Input 4 5 5" xfId="37975"/>
    <cellStyle name="Input 4 5 6" xfId="37976"/>
    <cellStyle name="Input 4 5 7" xfId="37977"/>
    <cellStyle name="Input 4 5 8" xfId="37978"/>
    <cellStyle name="Input 4 5 9" xfId="37979"/>
    <cellStyle name="Input 4 6" xfId="37980"/>
    <cellStyle name="Input 4 6 10" xfId="37981"/>
    <cellStyle name="Input 4 6 11" xfId="37982"/>
    <cellStyle name="Input 4 6 12" xfId="37983"/>
    <cellStyle name="Input 4 6 13" xfId="37984"/>
    <cellStyle name="Input 4 6 2" xfId="37985"/>
    <cellStyle name="Input 4 6 2 10" xfId="37986"/>
    <cellStyle name="Input 4 6 2 2" xfId="37987"/>
    <cellStyle name="Input 4 6 2 2 2" xfId="37988"/>
    <cellStyle name="Input 4 6 2 2 3" xfId="37989"/>
    <cellStyle name="Input 4 6 2 2 4" xfId="37990"/>
    <cellStyle name="Input 4 6 2 2 5" xfId="37991"/>
    <cellStyle name="Input 4 6 2 2 6" xfId="37992"/>
    <cellStyle name="Input 4 6 2 2 7" xfId="37993"/>
    <cellStyle name="Input 4 6 2 2 8" xfId="37994"/>
    <cellStyle name="Input 4 6 2 2 9" xfId="37995"/>
    <cellStyle name="Input 4 6 2 3" xfId="37996"/>
    <cellStyle name="Input 4 6 2 4" xfId="37997"/>
    <cellStyle name="Input 4 6 2 5" xfId="37998"/>
    <cellStyle name="Input 4 6 2 6" xfId="37999"/>
    <cellStyle name="Input 4 6 2 7" xfId="38000"/>
    <cellStyle name="Input 4 6 2 8" xfId="38001"/>
    <cellStyle name="Input 4 6 2 9" xfId="38002"/>
    <cellStyle name="Input 4 6 3" xfId="38003"/>
    <cellStyle name="Input 4 6 3 2" xfId="38004"/>
    <cellStyle name="Input 4 6 3 3" xfId="38005"/>
    <cellStyle name="Input 4 6 3 4" xfId="38006"/>
    <cellStyle name="Input 4 6 3 5" xfId="38007"/>
    <cellStyle name="Input 4 6 3 6" xfId="38008"/>
    <cellStyle name="Input 4 6 3 7" xfId="38009"/>
    <cellStyle name="Input 4 6 3 8" xfId="38010"/>
    <cellStyle name="Input 4 6 4" xfId="38011"/>
    <cellStyle name="Input 4 6 4 2" xfId="38012"/>
    <cellStyle name="Input 4 6 4 3" xfId="38013"/>
    <cellStyle name="Input 4 6 4 4" xfId="38014"/>
    <cellStyle name="Input 4 6 4 5" xfId="38015"/>
    <cellStyle name="Input 4 6 4 6" xfId="38016"/>
    <cellStyle name="Input 4 6 4 7" xfId="38017"/>
    <cellStyle name="Input 4 6 4 8" xfId="38018"/>
    <cellStyle name="Input 4 6 4 9" xfId="38019"/>
    <cellStyle name="Input 4 6 5" xfId="38020"/>
    <cellStyle name="Input 4 6 6" xfId="38021"/>
    <cellStyle name="Input 4 6 7" xfId="38022"/>
    <cellStyle name="Input 4 6 8" xfId="38023"/>
    <cellStyle name="Input 4 6 9" xfId="38024"/>
    <cellStyle name="Input 4 7" xfId="38025"/>
    <cellStyle name="Input 4 7 2" xfId="38026"/>
    <cellStyle name="Input 4 7 3" xfId="38027"/>
    <cellStyle name="Input 4 7 4" xfId="38028"/>
    <cellStyle name="Input 4 7 5" xfId="38029"/>
    <cellStyle name="Input 4 7 6" xfId="38030"/>
    <cellStyle name="Input 4 7 7" xfId="38031"/>
    <cellStyle name="Input 4 7 8" xfId="38032"/>
    <cellStyle name="Input 4 7 9" xfId="38033"/>
    <cellStyle name="Input 4 8" xfId="38034"/>
    <cellStyle name="Input 4 9" xfId="38035"/>
    <cellStyle name="Input 5" xfId="38036"/>
    <cellStyle name="Input 5 10" xfId="38037"/>
    <cellStyle name="Input 5 11" xfId="38038"/>
    <cellStyle name="Input 5 12" xfId="38039"/>
    <cellStyle name="Input 5 13" xfId="38040"/>
    <cellStyle name="Input 5 14" xfId="38041"/>
    <cellStyle name="Input 5 2" xfId="38042"/>
    <cellStyle name="Input 5 2 10" xfId="38043"/>
    <cellStyle name="Input 5 2 11" xfId="38044"/>
    <cellStyle name="Input 5 2 12" xfId="38045"/>
    <cellStyle name="Input 5 2 2" xfId="38046"/>
    <cellStyle name="Input 5 2 2 10" xfId="38047"/>
    <cellStyle name="Input 5 2 2 11" xfId="38048"/>
    <cellStyle name="Input 5 2 2 12" xfId="38049"/>
    <cellStyle name="Input 5 2 2 13" xfId="38050"/>
    <cellStyle name="Input 5 2 2 14" xfId="38051"/>
    <cellStyle name="Input 5 2 2 15" xfId="38052"/>
    <cellStyle name="Input 5 2 2 16" xfId="38053"/>
    <cellStyle name="Input 5 2 2 17" xfId="38054"/>
    <cellStyle name="Input 5 2 2 18" xfId="38055"/>
    <cellStyle name="Input 5 2 2 19" xfId="38056"/>
    <cellStyle name="Input 5 2 2 2" xfId="38057"/>
    <cellStyle name="Input 5 2 2 2 10" xfId="38058"/>
    <cellStyle name="Input 5 2 2 2 11" xfId="38059"/>
    <cellStyle name="Input 5 2 2 2 12" xfId="38060"/>
    <cellStyle name="Input 5 2 2 2 13" xfId="38061"/>
    <cellStyle name="Input 5 2 2 2 2" xfId="38062"/>
    <cellStyle name="Input 5 2 2 2 2 10" xfId="38063"/>
    <cellStyle name="Input 5 2 2 2 2 2" xfId="38064"/>
    <cellStyle name="Input 5 2 2 2 2 2 2" xfId="38065"/>
    <cellStyle name="Input 5 2 2 2 2 2 3" xfId="38066"/>
    <cellStyle name="Input 5 2 2 2 2 2 4" xfId="38067"/>
    <cellStyle name="Input 5 2 2 2 2 2 5" xfId="38068"/>
    <cellStyle name="Input 5 2 2 2 2 2 6" xfId="38069"/>
    <cellStyle name="Input 5 2 2 2 2 2 7" xfId="38070"/>
    <cellStyle name="Input 5 2 2 2 2 2 8" xfId="38071"/>
    <cellStyle name="Input 5 2 2 2 2 2 9" xfId="38072"/>
    <cellStyle name="Input 5 2 2 2 2 3" xfId="38073"/>
    <cellStyle name="Input 5 2 2 2 2 4" xfId="38074"/>
    <cellStyle name="Input 5 2 2 2 2 5" xfId="38075"/>
    <cellStyle name="Input 5 2 2 2 2 6" xfId="38076"/>
    <cellStyle name="Input 5 2 2 2 2 7" xfId="38077"/>
    <cellStyle name="Input 5 2 2 2 2 8" xfId="38078"/>
    <cellStyle name="Input 5 2 2 2 2 9" xfId="38079"/>
    <cellStyle name="Input 5 2 2 2 3" xfId="38080"/>
    <cellStyle name="Input 5 2 2 2 3 2" xfId="38081"/>
    <cellStyle name="Input 5 2 2 2 3 3" xfId="38082"/>
    <cellStyle name="Input 5 2 2 2 3 4" xfId="38083"/>
    <cellStyle name="Input 5 2 2 2 3 5" xfId="38084"/>
    <cellStyle name="Input 5 2 2 2 3 6" xfId="38085"/>
    <cellStyle name="Input 5 2 2 2 3 7" xfId="38086"/>
    <cellStyle name="Input 5 2 2 2 3 8" xfId="38087"/>
    <cellStyle name="Input 5 2 2 2 4" xfId="38088"/>
    <cellStyle name="Input 5 2 2 2 4 2" xfId="38089"/>
    <cellStyle name="Input 5 2 2 2 4 3" xfId="38090"/>
    <cellStyle name="Input 5 2 2 2 4 4" xfId="38091"/>
    <cellStyle name="Input 5 2 2 2 4 5" xfId="38092"/>
    <cellStyle name="Input 5 2 2 2 4 6" xfId="38093"/>
    <cellStyle name="Input 5 2 2 2 4 7" xfId="38094"/>
    <cellStyle name="Input 5 2 2 2 4 8" xfId="38095"/>
    <cellStyle name="Input 5 2 2 2 4 9" xfId="38096"/>
    <cellStyle name="Input 5 2 2 2 5" xfId="38097"/>
    <cellStyle name="Input 5 2 2 2 6" xfId="38098"/>
    <cellStyle name="Input 5 2 2 2 7" xfId="38099"/>
    <cellStyle name="Input 5 2 2 2 8" xfId="38100"/>
    <cellStyle name="Input 5 2 2 2 9" xfId="38101"/>
    <cellStyle name="Input 5 2 2 3" xfId="38102"/>
    <cellStyle name="Input 5 2 2 3 10" xfId="38103"/>
    <cellStyle name="Input 5 2 2 3 11" xfId="38104"/>
    <cellStyle name="Input 5 2 2 3 12" xfId="38105"/>
    <cellStyle name="Input 5 2 2 3 13" xfId="38106"/>
    <cellStyle name="Input 5 2 2 3 2" xfId="38107"/>
    <cellStyle name="Input 5 2 2 3 2 10" xfId="38108"/>
    <cellStyle name="Input 5 2 2 3 2 2" xfId="38109"/>
    <cellStyle name="Input 5 2 2 3 2 2 2" xfId="38110"/>
    <cellStyle name="Input 5 2 2 3 2 2 3" xfId="38111"/>
    <cellStyle name="Input 5 2 2 3 2 2 4" xfId="38112"/>
    <cellStyle name="Input 5 2 2 3 2 2 5" xfId="38113"/>
    <cellStyle name="Input 5 2 2 3 2 2 6" xfId="38114"/>
    <cellStyle name="Input 5 2 2 3 2 2 7" xfId="38115"/>
    <cellStyle name="Input 5 2 2 3 2 2 8" xfId="38116"/>
    <cellStyle name="Input 5 2 2 3 2 2 9" xfId="38117"/>
    <cellStyle name="Input 5 2 2 3 2 3" xfId="38118"/>
    <cellStyle name="Input 5 2 2 3 2 4" xfId="38119"/>
    <cellStyle name="Input 5 2 2 3 2 5" xfId="38120"/>
    <cellStyle name="Input 5 2 2 3 2 6" xfId="38121"/>
    <cellStyle name="Input 5 2 2 3 2 7" xfId="38122"/>
    <cellStyle name="Input 5 2 2 3 2 8" xfId="38123"/>
    <cellStyle name="Input 5 2 2 3 2 9" xfId="38124"/>
    <cellStyle name="Input 5 2 2 3 3" xfId="38125"/>
    <cellStyle name="Input 5 2 2 3 3 2" xfId="38126"/>
    <cellStyle name="Input 5 2 2 3 3 3" xfId="38127"/>
    <cellStyle name="Input 5 2 2 3 3 4" xfId="38128"/>
    <cellStyle name="Input 5 2 2 3 3 5" xfId="38129"/>
    <cellStyle name="Input 5 2 2 3 3 6" xfId="38130"/>
    <cellStyle name="Input 5 2 2 3 3 7" xfId="38131"/>
    <cellStyle name="Input 5 2 2 3 3 8" xfId="38132"/>
    <cellStyle name="Input 5 2 2 3 4" xfId="38133"/>
    <cellStyle name="Input 5 2 2 3 4 2" xfId="38134"/>
    <cellStyle name="Input 5 2 2 3 4 3" xfId="38135"/>
    <cellStyle name="Input 5 2 2 3 4 4" xfId="38136"/>
    <cellStyle name="Input 5 2 2 3 4 5" xfId="38137"/>
    <cellStyle name="Input 5 2 2 3 4 6" xfId="38138"/>
    <cellStyle name="Input 5 2 2 3 4 7" xfId="38139"/>
    <cellStyle name="Input 5 2 2 3 4 8" xfId="38140"/>
    <cellStyle name="Input 5 2 2 3 4 9" xfId="38141"/>
    <cellStyle name="Input 5 2 2 3 5" xfId="38142"/>
    <cellStyle name="Input 5 2 2 3 6" xfId="38143"/>
    <cellStyle name="Input 5 2 2 3 7" xfId="38144"/>
    <cellStyle name="Input 5 2 2 3 8" xfId="38145"/>
    <cellStyle name="Input 5 2 2 3 9" xfId="38146"/>
    <cellStyle name="Input 5 2 2 4" xfId="38147"/>
    <cellStyle name="Input 5 2 2 4 10" xfId="38148"/>
    <cellStyle name="Input 5 2 2 4 11" xfId="38149"/>
    <cellStyle name="Input 5 2 2 4 12" xfId="38150"/>
    <cellStyle name="Input 5 2 2 4 13" xfId="38151"/>
    <cellStyle name="Input 5 2 2 4 2" xfId="38152"/>
    <cellStyle name="Input 5 2 2 4 2 10" xfId="38153"/>
    <cellStyle name="Input 5 2 2 4 2 2" xfId="38154"/>
    <cellStyle name="Input 5 2 2 4 2 2 2" xfId="38155"/>
    <cellStyle name="Input 5 2 2 4 2 2 3" xfId="38156"/>
    <cellStyle name="Input 5 2 2 4 2 2 4" xfId="38157"/>
    <cellStyle name="Input 5 2 2 4 2 2 5" xfId="38158"/>
    <cellStyle name="Input 5 2 2 4 2 2 6" xfId="38159"/>
    <cellStyle name="Input 5 2 2 4 2 2 7" xfId="38160"/>
    <cellStyle name="Input 5 2 2 4 2 2 8" xfId="38161"/>
    <cellStyle name="Input 5 2 2 4 2 2 9" xfId="38162"/>
    <cellStyle name="Input 5 2 2 4 2 3" xfId="38163"/>
    <cellStyle name="Input 5 2 2 4 2 4" xfId="38164"/>
    <cellStyle name="Input 5 2 2 4 2 5" xfId="38165"/>
    <cellStyle name="Input 5 2 2 4 2 6" xfId="38166"/>
    <cellStyle name="Input 5 2 2 4 2 7" xfId="38167"/>
    <cellStyle name="Input 5 2 2 4 2 8" xfId="38168"/>
    <cellStyle name="Input 5 2 2 4 2 9" xfId="38169"/>
    <cellStyle name="Input 5 2 2 4 3" xfId="38170"/>
    <cellStyle name="Input 5 2 2 4 3 2" xfId="38171"/>
    <cellStyle name="Input 5 2 2 4 3 3" xfId="38172"/>
    <cellStyle name="Input 5 2 2 4 3 4" xfId="38173"/>
    <cellStyle name="Input 5 2 2 4 3 5" xfId="38174"/>
    <cellStyle name="Input 5 2 2 4 3 6" xfId="38175"/>
    <cellStyle name="Input 5 2 2 4 3 7" xfId="38176"/>
    <cellStyle name="Input 5 2 2 4 3 8" xfId="38177"/>
    <cellStyle name="Input 5 2 2 4 4" xfId="38178"/>
    <cellStyle name="Input 5 2 2 4 4 2" xfId="38179"/>
    <cellStyle name="Input 5 2 2 4 4 3" xfId="38180"/>
    <cellStyle name="Input 5 2 2 4 4 4" xfId="38181"/>
    <cellStyle name="Input 5 2 2 4 4 5" xfId="38182"/>
    <cellStyle name="Input 5 2 2 4 4 6" xfId="38183"/>
    <cellStyle name="Input 5 2 2 4 4 7" xfId="38184"/>
    <cellStyle name="Input 5 2 2 4 4 8" xfId="38185"/>
    <cellStyle name="Input 5 2 2 4 4 9" xfId="38186"/>
    <cellStyle name="Input 5 2 2 4 5" xfId="38187"/>
    <cellStyle name="Input 5 2 2 4 6" xfId="38188"/>
    <cellStyle name="Input 5 2 2 4 7" xfId="38189"/>
    <cellStyle name="Input 5 2 2 4 8" xfId="38190"/>
    <cellStyle name="Input 5 2 2 4 9" xfId="38191"/>
    <cellStyle name="Input 5 2 2 5" xfId="38192"/>
    <cellStyle name="Input 5 2 2 5 10" xfId="38193"/>
    <cellStyle name="Input 5 2 2 5 11" xfId="38194"/>
    <cellStyle name="Input 5 2 2 5 12" xfId="38195"/>
    <cellStyle name="Input 5 2 2 5 13" xfId="38196"/>
    <cellStyle name="Input 5 2 2 5 2" xfId="38197"/>
    <cellStyle name="Input 5 2 2 5 2 10" xfId="38198"/>
    <cellStyle name="Input 5 2 2 5 2 2" xfId="38199"/>
    <cellStyle name="Input 5 2 2 5 2 2 2" xfId="38200"/>
    <cellStyle name="Input 5 2 2 5 2 2 3" xfId="38201"/>
    <cellStyle name="Input 5 2 2 5 2 2 4" xfId="38202"/>
    <cellStyle name="Input 5 2 2 5 2 2 5" xfId="38203"/>
    <cellStyle name="Input 5 2 2 5 2 2 6" xfId="38204"/>
    <cellStyle name="Input 5 2 2 5 2 2 7" xfId="38205"/>
    <cellStyle name="Input 5 2 2 5 2 2 8" xfId="38206"/>
    <cellStyle name="Input 5 2 2 5 2 2 9" xfId="38207"/>
    <cellStyle name="Input 5 2 2 5 2 3" xfId="38208"/>
    <cellStyle name="Input 5 2 2 5 2 4" xfId="38209"/>
    <cellStyle name="Input 5 2 2 5 2 5" xfId="38210"/>
    <cellStyle name="Input 5 2 2 5 2 6" xfId="38211"/>
    <cellStyle name="Input 5 2 2 5 2 7" xfId="38212"/>
    <cellStyle name="Input 5 2 2 5 2 8" xfId="38213"/>
    <cellStyle name="Input 5 2 2 5 2 9" xfId="38214"/>
    <cellStyle name="Input 5 2 2 5 3" xfId="38215"/>
    <cellStyle name="Input 5 2 2 5 3 2" xfId="38216"/>
    <cellStyle name="Input 5 2 2 5 3 3" xfId="38217"/>
    <cellStyle name="Input 5 2 2 5 3 4" xfId="38218"/>
    <cellStyle name="Input 5 2 2 5 3 5" xfId="38219"/>
    <cellStyle name="Input 5 2 2 5 3 6" xfId="38220"/>
    <cellStyle name="Input 5 2 2 5 3 7" xfId="38221"/>
    <cellStyle name="Input 5 2 2 5 3 8" xfId="38222"/>
    <cellStyle name="Input 5 2 2 5 4" xfId="38223"/>
    <cellStyle name="Input 5 2 2 5 4 2" xfId="38224"/>
    <cellStyle name="Input 5 2 2 5 4 3" xfId="38225"/>
    <cellStyle name="Input 5 2 2 5 4 4" xfId="38226"/>
    <cellStyle name="Input 5 2 2 5 4 5" xfId="38227"/>
    <cellStyle name="Input 5 2 2 5 4 6" xfId="38228"/>
    <cellStyle name="Input 5 2 2 5 4 7" xfId="38229"/>
    <cellStyle name="Input 5 2 2 5 4 8" xfId="38230"/>
    <cellStyle name="Input 5 2 2 5 4 9" xfId="38231"/>
    <cellStyle name="Input 5 2 2 5 5" xfId="38232"/>
    <cellStyle name="Input 5 2 2 5 6" xfId="38233"/>
    <cellStyle name="Input 5 2 2 5 7" xfId="38234"/>
    <cellStyle name="Input 5 2 2 5 8" xfId="38235"/>
    <cellStyle name="Input 5 2 2 5 9" xfId="38236"/>
    <cellStyle name="Input 5 2 2 6" xfId="38237"/>
    <cellStyle name="Input 5 2 2 6 10" xfId="38238"/>
    <cellStyle name="Input 5 2 2 6 2" xfId="38239"/>
    <cellStyle name="Input 5 2 2 6 2 2" xfId="38240"/>
    <cellStyle name="Input 5 2 2 6 2 3" xfId="38241"/>
    <cellStyle name="Input 5 2 2 6 2 4" xfId="38242"/>
    <cellStyle name="Input 5 2 2 6 2 5" xfId="38243"/>
    <cellStyle name="Input 5 2 2 6 2 6" xfId="38244"/>
    <cellStyle name="Input 5 2 2 6 2 7" xfId="38245"/>
    <cellStyle name="Input 5 2 2 6 2 8" xfId="38246"/>
    <cellStyle name="Input 5 2 2 6 2 9" xfId="38247"/>
    <cellStyle name="Input 5 2 2 6 3" xfId="38248"/>
    <cellStyle name="Input 5 2 2 6 4" xfId="38249"/>
    <cellStyle name="Input 5 2 2 6 5" xfId="38250"/>
    <cellStyle name="Input 5 2 2 6 6" xfId="38251"/>
    <cellStyle name="Input 5 2 2 6 7" xfId="38252"/>
    <cellStyle name="Input 5 2 2 6 8" xfId="38253"/>
    <cellStyle name="Input 5 2 2 6 9" xfId="38254"/>
    <cellStyle name="Input 5 2 2 7" xfId="38255"/>
    <cellStyle name="Input 5 2 2 7 2" xfId="38256"/>
    <cellStyle name="Input 5 2 2 7 3" xfId="38257"/>
    <cellStyle name="Input 5 2 2 7 4" xfId="38258"/>
    <cellStyle name="Input 5 2 2 7 5" xfId="38259"/>
    <cellStyle name="Input 5 2 2 7 6" xfId="38260"/>
    <cellStyle name="Input 5 2 2 7 7" xfId="38261"/>
    <cellStyle name="Input 5 2 2 7 8" xfId="38262"/>
    <cellStyle name="Input 5 2 2 8" xfId="38263"/>
    <cellStyle name="Input 5 2 2 8 2" xfId="38264"/>
    <cellStyle name="Input 5 2 2 8 3" xfId="38265"/>
    <cellStyle name="Input 5 2 2 8 4" xfId="38266"/>
    <cellStyle name="Input 5 2 2 8 5" xfId="38267"/>
    <cellStyle name="Input 5 2 2 8 6" xfId="38268"/>
    <cellStyle name="Input 5 2 2 8 7" xfId="38269"/>
    <cellStyle name="Input 5 2 2 8 8" xfId="38270"/>
    <cellStyle name="Input 5 2 2 8 9" xfId="38271"/>
    <cellStyle name="Input 5 2 2 9" xfId="38272"/>
    <cellStyle name="Input 5 2 3" xfId="38273"/>
    <cellStyle name="Input 5 2 3 10" xfId="38274"/>
    <cellStyle name="Input 5 2 3 11" xfId="38275"/>
    <cellStyle name="Input 5 2 3 12" xfId="38276"/>
    <cellStyle name="Input 5 2 3 13" xfId="38277"/>
    <cellStyle name="Input 5 2 3 14" xfId="38278"/>
    <cellStyle name="Input 5 2 3 15" xfId="38279"/>
    <cellStyle name="Input 5 2 3 16" xfId="38280"/>
    <cellStyle name="Input 5 2 3 17" xfId="38281"/>
    <cellStyle name="Input 5 2 3 2" xfId="38282"/>
    <cellStyle name="Input 5 2 3 2 10" xfId="38283"/>
    <cellStyle name="Input 5 2 3 2 11" xfId="38284"/>
    <cellStyle name="Input 5 2 3 2 12" xfId="38285"/>
    <cellStyle name="Input 5 2 3 2 13" xfId="38286"/>
    <cellStyle name="Input 5 2 3 2 2" xfId="38287"/>
    <cellStyle name="Input 5 2 3 2 2 10" xfId="38288"/>
    <cellStyle name="Input 5 2 3 2 2 2" xfId="38289"/>
    <cellStyle name="Input 5 2 3 2 2 2 2" xfId="38290"/>
    <cellStyle name="Input 5 2 3 2 2 2 3" xfId="38291"/>
    <cellStyle name="Input 5 2 3 2 2 2 4" xfId="38292"/>
    <cellStyle name="Input 5 2 3 2 2 2 5" xfId="38293"/>
    <cellStyle name="Input 5 2 3 2 2 2 6" xfId="38294"/>
    <cellStyle name="Input 5 2 3 2 2 2 7" xfId="38295"/>
    <cellStyle name="Input 5 2 3 2 2 2 8" xfId="38296"/>
    <cellStyle name="Input 5 2 3 2 2 2 9" xfId="38297"/>
    <cellStyle name="Input 5 2 3 2 2 3" xfId="38298"/>
    <cellStyle name="Input 5 2 3 2 2 4" xfId="38299"/>
    <cellStyle name="Input 5 2 3 2 2 5" xfId="38300"/>
    <cellStyle name="Input 5 2 3 2 2 6" xfId="38301"/>
    <cellStyle name="Input 5 2 3 2 2 7" xfId="38302"/>
    <cellStyle name="Input 5 2 3 2 2 8" xfId="38303"/>
    <cellStyle name="Input 5 2 3 2 2 9" xfId="38304"/>
    <cellStyle name="Input 5 2 3 2 3" xfId="38305"/>
    <cellStyle name="Input 5 2 3 2 3 2" xfId="38306"/>
    <cellStyle name="Input 5 2 3 2 3 3" xfId="38307"/>
    <cellStyle name="Input 5 2 3 2 3 4" xfId="38308"/>
    <cellStyle name="Input 5 2 3 2 3 5" xfId="38309"/>
    <cellStyle name="Input 5 2 3 2 3 6" xfId="38310"/>
    <cellStyle name="Input 5 2 3 2 3 7" xfId="38311"/>
    <cellStyle name="Input 5 2 3 2 3 8" xfId="38312"/>
    <cellStyle name="Input 5 2 3 2 4" xfId="38313"/>
    <cellStyle name="Input 5 2 3 2 4 2" xfId="38314"/>
    <cellStyle name="Input 5 2 3 2 4 3" xfId="38315"/>
    <cellStyle name="Input 5 2 3 2 4 4" xfId="38316"/>
    <cellStyle name="Input 5 2 3 2 4 5" xfId="38317"/>
    <cellStyle name="Input 5 2 3 2 4 6" xfId="38318"/>
    <cellStyle name="Input 5 2 3 2 4 7" xfId="38319"/>
    <cellStyle name="Input 5 2 3 2 4 8" xfId="38320"/>
    <cellStyle name="Input 5 2 3 2 4 9" xfId="38321"/>
    <cellStyle name="Input 5 2 3 2 5" xfId="38322"/>
    <cellStyle name="Input 5 2 3 2 6" xfId="38323"/>
    <cellStyle name="Input 5 2 3 2 7" xfId="38324"/>
    <cellStyle name="Input 5 2 3 2 8" xfId="38325"/>
    <cellStyle name="Input 5 2 3 2 9" xfId="38326"/>
    <cellStyle name="Input 5 2 3 3" xfId="38327"/>
    <cellStyle name="Input 5 2 3 3 10" xfId="38328"/>
    <cellStyle name="Input 5 2 3 3 11" xfId="38329"/>
    <cellStyle name="Input 5 2 3 3 12" xfId="38330"/>
    <cellStyle name="Input 5 2 3 3 13" xfId="38331"/>
    <cellStyle name="Input 5 2 3 3 2" xfId="38332"/>
    <cellStyle name="Input 5 2 3 3 2 10" xfId="38333"/>
    <cellStyle name="Input 5 2 3 3 2 2" xfId="38334"/>
    <cellStyle name="Input 5 2 3 3 2 2 2" xfId="38335"/>
    <cellStyle name="Input 5 2 3 3 2 2 3" xfId="38336"/>
    <cellStyle name="Input 5 2 3 3 2 2 4" xfId="38337"/>
    <cellStyle name="Input 5 2 3 3 2 2 5" xfId="38338"/>
    <cellStyle name="Input 5 2 3 3 2 2 6" xfId="38339"/>
    <cellStyle name="Input 5 2 3 3 2 2 7" xfId="38340"/>
    <cellStyle name="Input 5 2 3 3 2 2 8" xfId="38341"/>
    <cellStyle name="Input 5 2 3 3 2 2 9" xfId="38342"/>
    <cellStyle name="Input 5 2 3 3 2 3" xfId="38343"/>
    <cellStyle name="Input 5 2 3 3 2 4" xfId="38344"/>
    <cellStyle name="Input 5 2 3 3 2 5" xfId="38345"/>
    <cellStyle name="Input 5 2 3 3 2 6" xfId="38346"/>
    <cellStyle name="Input 5 2 3 3 2 7" xfId="38347"/>
    <cellStyle name="Input 5 2 3 3 2 8" xfId="38348"/>
    <cellStyle name="Input 5 2 3 3 2 9" xfId="38349"/>
    <cellStyle name="Input 5 2 3 3 3" xfId="38350"/>
    <cellStyle name="Input 5 2 3 3 3 2" xfId="38351"/>
    <cellStyle name="Input 5 2 3 3 3 3" xfId="38352"/>
    <cellStyle name="Input 5 2 3 3 3 4" xfId="38353"/>
    <cellStyle name="Input 5 2 3 3 3 5" xfId="38354"/>
    <cellStyle name="Input 5 2 3 3 3 6" xfId="38355"/>
    <cellStyle name="Input 5 2 3 3 3 7" xfId="38356"/>
    <cellStyle name="Input 5 2 3 3 3 8" xfId="38357"/>
    <cellStyle name="Input 5 2 3 3 4" xfId="38358"/>
    <cellStyle name="Input 5 2 3 3 4 2" xfId="38359"/>
    <cellStyle name="Input 5 2 3 3 4 3" xfId="38360"/>
    <cellStyle name="Input 5 2 3 3 4 4" xfId="38361"/>
    <cellStyle name="Input 5 2 3 3 4 5" xfId="38362"/>
    <cellStyle name="Input 5 2 3 3 4 6" xfId="38363"/>
    <cellStyle name="Input 5 2 3 3 4 7" xfId="38364"/>
    <cellStyle name="Input 5 2 3 3 4 8" xfId="38365"/>
    <cellStyle name="Input 5 2 3 3 4 9" xfId="38366"/>
    <cellStyle name="Input 5 2 3 3 5" xfId="38367"/>
    <cellStyle name="Input 5 2 3 3 6" xfId="38368"/>
    <cellStyle name="Input 5 2 3 3 7" xfId="38369"/>
    <cellStyle name="Input 5 2 3 3 8" xfId="38370"/>
    <cellStyle name="Input 5 2 3 3 9" xfId="38371"/>
    <cellStyle name="Input 5 2 3 4" xfId="38372"/>
    <cellStyle name="Input 5 2 3 4 10" xfId="38373"/>
    <cellStyle name="Input 5 2 3 4 11" xfId="38374"/>
    <cellStyle name="Input 5 2 3 4 12" xfId="38375"/>
    <cellStyle name="Input 5 2 3 4 13" xfId="38376"/>
    <cellStyle name="Input 5 2 3 4 2" xfId="38377"/>
    <cellStyle name="Input 5 2 3 4 2 10" xfId="38378"/>
    <cellStyle name="Input 5 2 3 4 2 2" xfId="38379"/>
    <cellStyle name="Input 5 2 3 4 2 2 2" xfId="38380"/>
    <cellStyle name="Input 5 2 3 4 2 2 3" xfId="38381"/>
    <cellStyle name="Input 5 2 3 4 2 2 4" xfId="38382"/>
    <cellStyle name="Input 5 2 3 4 2 2 5" xfId="38383"/>
    <cellStyle name="Input 5 2 3 4 2 2 6" xfId="38384"/>
    <cellStyle name="Input 5 2 3 4 2 2 7" xfId="38385"/>
    <cellStyle name="Input 5 2 3 4 2 2 8" xfId="38386"/>
    <cellStyle name="Input 5 2 3 4 2 2 9" xfId="38387"/>
    <cellStyle name="Input 5 2 3 4 2 3" xfId="38388"/>
    <cellStyle name="Input 5 2 3 4 2 4" xfId="38389"/>
    <cellStyle name="Input 5 2 3 4 2 5" xfId="38390"/>
    <cellStyle name="Input 5 2 3 4 2 6" xfId="38391"/>
    <cellStyle name="Input 5 2 3 4 2 7" xfId="38392"/>
    <cellStyle name="Input 5 2 3 4 2 8" xfId="38393"/>
    <cellStyle name="Input 5 2 3 4 2 9" xfId="38394"/>
    <cellStyle name="Input 5 2 3 4 3" xfId="38395"/>
    <cellStyle name="Input 5 2 3 4 3 2" xfId="38396"/>
    <cellStyle name="Input 5 2 3 4 3 3" xfId="38397"/>
    <cellStyle name="Input 5 2 3 4 3 4" xfId="38398"/>
    <cellStyle name="Input 5 2 3 4 3 5" xfId="38399"/>
    <cellStyle name="Input 5 2 3 4 3 6" xfId="38400"/>
    <cellStyle name="Input 5 2 3 4 3 7" xfId="38401"/>
    <cellStyle name="Input 5 2 3 4 3 8" xfId="38402"/>
    <cellStyle name="Input 5 2 3 4 4" xfId="38403"/>
    <cellStyle name="Input 5 2 3 4 4 2" xfId="38404"/>
    <cellStyle name="Input 5 2 3 4 4 3" xfId="38405"/>
    <cellStyle name="Input 5 2 3 4 4 4" xfId="38406"/>
    <cellStyle name="Input 5 2 3 4 4 5" xfId="38407"/>
    <cellStyle name="Input 5 2 3 4 4 6" xfId="38408"/>
    <cellStyle name="Input 5 2 3 4 4 7" xfId="38409"/>
    <cellStyle name="Input 5 2 3 4 4 8" xfId="38410"/>
    <cellStyle name="Input 5 2 3 4 4 9" xfId="38411"/>
    <cellStyle name="Input 5 2 3 4 5" xfId="38412"/>
    <cellStyle name="Input 5 2 3 4 6" xfId="38413"/>
    <cellStyle name="Input 5 2 3 4 7" xfId="38414"/>
    <cellStyle name="Input 5 2 3 4 8" xfId="38415"/>
    <cellStyle name="Input 5 2 3 4 9" xfId="38416"/>
    <cellStyle name="Input 5 2 3 5" xfId="38417"/>
    <cellStyle name="Input 5 2 3 5 10" xfId="38418"/>
    <cellStyle name="Input 5 2 3 5 2" xfId="38419"/>
    <cellStyle name="Input 5 2 3 5 2 2" xfId="38420"/>
    <cellStyle name="Input 5 2 3 5 2 3" xfId="38421"/>
    <cellStyle name="Input 5 2 3 5 2 4" xfId="38422"/>
    <cellStyle name="Input 5 2 3 5 2 5" xfId="38423"/>
    <cellStyle name="Input 5 2 3 5 2 6" xfId="38424"/>
    <cellStyle name="Input 5 2 3 5 2 7" xfId="38425"/>
    <cellStyle name="Input 5 2 3 5 2 8" xfId="38426"/>
    <cellStyle name="Input 5 2 3 5 2 9" xfId="38427"/>
    <cellStyle name="Input 5 2 3 5 3" xfId="38428"/>
    <cellStyle name="Input 5 2 3 5 4" xfId="38429"/>
    <cellStyle name="Input 5 2 3 5 5" xfId="38430"/>
    <cellStyle name="Input 5 2 3 5 6" xfId="38431"/>
    <cellStyle name="Input 5 2 3 5 7" xfId="38432"/>
    <cellStyle name="Input 5 2 3 5 8" xfId="38433"/>
    <cellStyle name="Input 5 2 3 5 9" xfId="38434"/>
    <cellStyle name="Input 5 2 3 6" xfId="38435"/>
    <cellStyle name="Input 5 2 3 6 2" xfId="38436"/>
    <cellStyle name="Input 5 2 3 6 3" xfId="38437"/>
    <cellStyle name="Input 5 2 3 6 4" xfId="38438"/>
    <cellStyle name="Input 5 2 3 6 5" xfId="38439"/>
    <cellStyle name="Input 5 2 3 6 6" xfId="38440"/>
    <cellStyle name="Input 5 2 3 6 7" xfId="38441"/>
    <cellStyle name="Input 5 2 3 6 8" xfId="38442"/>
    <cellStyle name="Input 5 2 3 7" xfId="38443"/>
    <cellStyle name="Input 5 2 3 7 2" xfId="38444"/>
    <cellStyle name="Input 5 2 3 7 3" xfId="38445"/>
    <cellStyle name="Input 5 2 3 7 4" xfId="38446"/>
    <cellStyle name="Input 5 2 3 7 5" xfId="38447"/>
    <cellStyle name="Input 5 2 3 7 6" xfId="38448"/>
    <cellStyle name="Input 5 2 3 7 7" xfId="38449"/>
    <cellStyle name="Input 5 2 3 7 8" xfId="38450"/>
    <cellStyle name="Input 5 2 3 7 9" xfId="38451"/>
    <cellStyle name="Input 5 2 3 8" xfId="38452"/>
    <cellStyle name="Input 5 2 3 9" xfId="38453"/>
    <cellStyle name="Input 5 2 4" xfId="38454"/>
    <cellStyle name="Input 5 2 4 10" xfId="38455"/>
    <cellStyle name="Input 5 2 4 11" xfId="38456"/>
    <cellStyle name="Input 5 2 4 12" xfId="38457"/>
    <cellStyle name="Input 5 2 4 13" xfId="38458"/>
    <cellStyle name="Input 5 2 4 2" xfId="38459"/>
    <cellStyle name="Input 5 2 4 2 10" xfId="38460"/>
    <cellStyle name="Input 5 2 4 2 2" xfId="38461"/>
    <cellStyle name="Input 5 2 4 2 2 2" xfId="38462"/>
    <cellStyle name="Input 5 2 4 2 2 3" xfId="38463"/>
    <cellStyle name="Input 5 2 4 2 2 4" xfId="38464"/>
    <cellStyle name="Input 5 2 4 2 2 5" xfId="38465"/>
    <cellStyle name="Input 5 2 4 2 2 6" xfId="38466"/>
    <cellStyle name="Input 5 2 4 2 2 7" xfId="38467"/>
    <cellStyle name="Input 5 2 4 2 2 8" xfId="38468"/>
    <cellStyle name="Input 5 2 4 2 2 9" xfId="38469"/>
    <cellStyle name="Input 5 2 4 2 3" xfId="38470"/>
    <cellStyle name="Input 5 2 4 2 4" xfId="38471"/>
    <cellStyle name="Input 5 2 4 2 5" xfId="38472"/>
    <cellStyle name="Input 5 2 4 2 6" xfId="38473"/>
    <cellStyle name="Input 5 2 4 2 7" xfId="38474"/>
    <cellStyle name="Input 5 2 4 2 8" xfId="38475"/>
    <cellStyle name="Input 5 2 4 2 9" xfId="38476"/>
    <cellStyle name="Input 5 2 4 3" xfId="38477"/>
    <cellStyle name="Input 5 2 4 3 2" xfId="38478"/>
    <cellStyle name="Input 5 2 4 3 3" xfId="38479"/>
    <cellStyle name="Input 5 2 4 3 4" xfId="38480"/>
    <cellStyle name="Input 5 2 4 3 5" xfId="38481"/>
    <cellStyle name="Input 5 2 4 3 6" xfId="38482"/>
    <cellStyle name="Input 5 2 4 3 7" xfId="38483"/>
    <cellStyle name="Input 5 2 4 3 8" xfId="38484"/>
    <cellStyle name="Input 5 2 4 4" xfId="38485"/>
    <cellStyle name="Input 5 2 4 4 2" xfId="38486"/>
    <cellStyle name="Input 5 2 4 4 3" xfId="38487"/>
    <cellStyle name="Input 5 2 4 4 4" xfId="38488"/>
    <cellStyle name="Input 5 2 4 4 5" xfId="38489"/>
    <cellStyle name="Input 5 2 4 4 6" xfId="38490"/>
    <cellStyle name="Input 5 2 4 4 7" xfId="38491"/>
    <cellStyle name="Input 5 2 4 4 8" xfId="38492"/>
    <cellStyle name="Input 5 2 4 4 9" xfId="38493"/>
    <cellStyle name="Input 5 2 4 5" xfId="38494"/>
    <cellStyle name="Input 5 2 4 6" xfId="38495"/>
    <cellStyle name="Input 5 2 4 7" xfId="38496"/>
    <cellStyle name="Input 5 2 4 8" xfId="38497"/>
    <cellStyle name="Input 5 2 4 9" xfId="38498"/>
    <cellStyle name="Input 5 2 5" xfId="38499"/>
    <cellStyle name="Input 5 2 5 2" xfId="38500"/>
    <cellStyle name="Input 5 2 5 3" xfId="38501"/>
    <cellStyle name="Input 5 2 5 4" xfId="38502"/>
    <cellStyle name="Input 5 2 5 5" xfId="38503"/>
    <cellStyle name="Input 5 2 5 6" xfId="38504"/>
    <cellStyle name="Input 5 2 5 7" xfId="38505"/>
    <cellStyle name="Input 5 2 5 8" xfId="38506"/>
    <cellStyle name="Input 5 2 5 9" xfId="38507"/>
    <cellStyle name="Input 5 2 6" xfId="38508"/>
    <cellStyle name="Input 5 2 7" xfId="38509"/>
    <cellStyle name="Input 5 2 8" xfId="38510"/>
    <cellStyle name="Input 5 2 9" xfId="38511"/>
    <cellStyle name="Input 5 3" xfId="38512"/>
    <cellStyle name="Input 5 3 10" xfId="38513"/>
    <cellStyle name="Input 5 3 11" xfId="38514"/>
    <cellStyle name="Input 5 3 12" xfId="38515"/>
    <cellStyle name="Input 5 3 13" xfId="38516"/>
    <cellStyle name="Input 5 3 14" xfId="38517"/>
    <cellStyle name="Input 5 3 15" xfId="38518"/>
    <cellStyle name="Input 5 3 16" xfId="38519"/>
    <cellStyle name="Input 5 3 17" xfId="38520"/>
    <cellStyle name="Input 5 3 18" xfId="38521"/>
    <cellStyle name="Input 5 3 19" xfId="38522"/>
    <cellStyle name="Input 5 3 2" xfId="38523"/>
    <cellStyle name="Input 5 3 2 10" xfId="38524"/>
    <cellStyle name="Input 5 3 2 11" xfId="38525"/>
    <cellStyle name="Input 5 3 2 12" xfId="38526"/>
    <cellStyle name="Input 5 3 2 13" xfId="38527"/>
    <cellStyle name="Input 5 3 2 2" xfId="38528"/>
    <cellStyle name="Input 5 3 2 2 10" xfId="38529"/>
    <cellStyle name="Input 5 3 2 2 2" xfId="38530"/>
    <cellStyle name="Input 5 3 2 2 2 2" xfId="38531"/>
    <cellStyle name="Input 5 3 2 2 2 3" xfId="38532"/>
    <cellStyle name="Input 5 3 2 2 2 4" xfId="38533"/>
    <cellStyle name="Input 5 3 2 2 2 5" xfId="38534"/>
    <cellStyle name="Input 5 3 2 2 2 6" xfId="38535"/>
    <cellStyle name="Input 5 3 2 2 2 7" xfId="38536"/>
    <cellStyle name="Input 5 3 2 2 2 8" xfId="38537"/>
    <cellStyle name="Input 5 3 2 2 2 9" xfId="38538"/>
    <cellStyle name="Input 5 3 2 2 3" xfId="38539"/>
    <cellStyle name="Input 5 3 2 2 4" xfId="38540"/>
    <cellStyle name="Input 5 3 2 2 5" xfId="38541"/>
    <cellStyle name="Input 5 3 2 2 6" xfId="38542"/>
    <cellStyle name="Input 5 3 2 2 7" xfId="38543"/>
    <cellStyle name="Input 5 3 2 2 8" xfId="38544"/>
    <cellStyle name="Input 5 3 2 2 9" xfId="38545"/>
    <cellStyle name="Input 5 3 2 3" xfId="38546"/>
    <cellStyle name="Input 5 3 2 3 2" xfId="38547"/>
    <cellStyle name="Input 5 3 2 3 3" xfId="38548"/>
    <cellStyle name="Input 5 3 2 3 4" xfId="38549"/>
    <cellStyle name="Input 5 3 2 3 5" xfId="38550"/>
    <cellStyle name="Input 5 3 2 3 6" xfId="38551"/>
    <cellStyle name="Input 5 3 2 3 7" xfId="38552"/>
    <cellStyle name="Input 5 3 2 3 8" xfId="38553"/>
    <cellStyle name="Input 5 3 2 4" xfId="38554"/>
    <cellStyle name="Input 5 3 2 4 2" xfId="38555"/>
    <cellStyle name="Input 5 3 2 4 3" xfId="38556"/>
    <cellStyle name="Input 5 3 2 4 4" xfId="38557"/>
    <cellStyle name="Input 5 3 2 4 5" xfId="38558"/>
    <cellStyle name="Input 5 3 2 4 6" xfId="38559"/>
    <cellStyle name="Input 5 3 2 4 7" xfId="38560"/>
    <cellStyle name="Input 5 3 2 4 8" xfId="38561"/>
    <cellStyle name="Input 5 3 2 4 9" xfId="38562"/>
    <cellStyle name="Input 5 3 2 5" xfId="38563"/>
    <cellStyle name="Input 5 3 2 6" xfId="38564"/>
    <cellStyle name="Input 5 3 2 7" xfId="38565"/>
    <cellStyle name="Input 5 3 2 8" xfId="38566"/>
    <cellStyle name="Input 5 3 2 9" xfId="38567"/>
    <cellStyle name="Input 5 3 3" xfId="38568"/>
    <cellStyle name="Input 5 3 3 10" xfId="38569"/>
    <cellStyle name="Input 5 3 3 11" xfId="38570"/>
    <cellStyle name="Input 5 3 3 12" xfId="38571"/>
    <cellStyle name="Input 5 3 3 13" xfId="38572"/>
    <cellStyle name="Input 5 3 3 2" xfId="38573"/>
    <cellStyle name="Input 5 3 3 2 10" xfId="38574"/>
    <cellStyle name="Input 5 3 3 2 2" xfId="38575"/>
    <cellStyle name="Input 5 3 3 2 2 2" xfId="38576"/>
    <cellStyle name="Input 5 3 3 2 2 3" xfId="38577"/>
    <cellStyle name="Input 5 3 3 2 2 4" xfId="38578"/>
    <cellStyle name="Input 5 3 3 2 2 5" xfId="38579"/>
    <cellStyle name="Input 5 3 3 2 2 6" xfId="38580"/>
    <cellStyle name="Input 5 3 3 2 2 7" xfId="38581"/>
    <cellStyle name="Input 5 3 3 2 2 8" xfId="38582"/>
    <cellStyle name="Input 5 3 3 2 2 9" xfId="38583"/>
    <cellStyle name="Input 5 3 3 2 3" xfId="38584"/>
    <cellStyle name="Input 5 3 3 2 4" xfId="38585"/>
    <cellStyle name="Input 5 3 3 2 5" xfId="38586"/>
    <cellStyle name="Input 5 3 3 2 6" xfId="38587"/>
    <cellStyle name="Input 5 3 3 2 7" xfId="38588"/>
    <cellStyle name="Input 5 3 3 2 8" xfId="38589"/>
    <cellStyle name="Input 5 3 3 2 9" xfId="38590"/>
    <cellStyle name="Input 5 3 3 3" xfId="38591"/>
    <cellStyle name="Input 5 3 3 3 2" xfId="38592"/>
    <cellStyle name="Input 5 3 3 3 3" xfId="38593"/>
    <cellStyle name="Input 5 3 3 3 4" xfId="38594"/>
    <cellStyle name="Input 5 3 3 3 5" xfId="38595"/>
    <cellStyle name="Input 5 3 3 3 6" xfId="38596"/>
    <cellStyle name="Input 5 3 3 3 7" xfId="38597"/>
    <cellStyle name="Input 5 3 3 3 8" xfId="38598"/>
    <cellStyle name="Input 5 3 3 4" xfId="38599"/>
    <cellStyle name="Input 5 3 3 4 2" xfId="38600"/>
    <cellStyle name="Input 5 3 3 4 3" xfId="38601"/>
    <cellStyle name="Input 5 3 3 4 4" xfId="38602"/>
    <cellStyle name="Input 5 3 3 4 5" xfId="38603"/>
    <cellStyle name="Input 5 3 3 4 6" xfId="38604"/>
    <cellStyle name="Input 5 3 3 4 7" xfId="38605"/>
    <cellStyle name="Input 5 3 3 4 8" xfId="38606"/>
    <cellStyle name="Input 5 3 3 4 9" xfId="38607"/>
    <cellStyle name="Input 5 3 3 5" xfId="38608"/>
    <cellStyle name="Input 5 3 3 6" xfId="38609"/>
    <cellStyle name="Input 5 3 3 7" xfId="38610"/>
    <cellStyle name="Input 5 3 3 8" xfId="38611"/>
    <cellStyle name="Input 5 3 3 9" xfId="38612"/>
    <cellStyle name="Input 5 3 4" xfId="38613"/>
    <cellStyle name="Input 5 3 4 10" xfId="38614"/>
    <cellStyle name="Input 5 3 4 11" xfId="38615"/>
    <cellStyle name="Input 5 3 4 12" xfId="38616"/>
    <cellStyle name="Input 5 3 4 13" xfId="38617"/>
    <cellStyle name="Input 5 3 4 2" xfId="38618"/>
    <cellStyle name="Input 5 3 4 2 10" xfId="38619"/>
    <cellStyle name="Input 5 3 4 2 2" xfId="38620"/>
    <cellStyle name="Input 5 3 4 2 2 2" xfId="38621"/>
    <cellStyle name="Input 5 3 4 2 2 3" xfId="38622"/>
    <cellStyle name="Input 5 3 4 2 2 4" xfId="38623"/>
    <cellStyle name="Input 5 3 4 2 2 5" xfId="38624"/>
    <cellStyle name="Input 5 3 4 2 2 6" xfId="38625"/>
    <cellStyle name="Input 5 3 4 2 2 7" xfId="38626"/>
    <cellStyle name="Input 5 3 4 2 2 8" xfId="38627"/>
    <cellStyle name="Input 5 3 4 2 2 9" xfId="38628"/>
    <cellStyle name="Input 5 3 4 2 3" xfId="38629"/>
    <cellStyle name="Input 5 3 4 2 4" xfId="38630"/>
    <cellStyle name="Input 5 3 4 2 5" xfId="38631"/>
    <cellStyle name="Input 5 3 4 2 6" xfId="38632"/>
    <cellStyle name="Input 5 3 4 2 7" xfId="38633"/>
    <cellStyle name="Input 5 3 4 2 8" xfId="38634"/>
    <cellStyle name="Input 5 3 4 2 9" xfId="38635"/>
    <cellStyle name="Input 5 3 4 3" xfId="38636"/>
    <cellStyle name="Input 5 3 4 3 2" xfId="38637"/>
    <cellStyle name="Input 5 3 4 3 3" xfId="38638"/>
    <cellStyle name="Input 5 3 4 3 4" xfId="38639"/>
    <cellStyle name="Input 5 3 4 3 5" xfId="38640"/>
    <cellStyle name="Input 5 3 4 3 6" xfId="38641"/>
    <cellStyle name="Input 5 3 4 3 7" xfId="38642"/>
    <cellStyle name="Input 5 3 4 3 8" xfId="38643"/>
    <cellStyle name="Input 5 3 4 4" xfId="38644"/>
    <cellStyle name="Input 5 3 4 4 2" xfId="38645"/>
    <cellStyle name="Input 5 3 4 4 3" xfId="38646"/>
    <cellStyle name="Input 5 3 4 4 4" xfId="38647"/>
    <cellStyle name="Input 5 3 4 4 5" xfId="38648"/>
    <cellStyle name="Input 5 3 4 4 6" xfId="38649"/>
    <cellStyle name="Input 5 3 4 4 7" xfId="38650"/>
    <cellStyle name="Input 5 3 4 4 8" xfId="38651"/>
    <cellStyle name="Input 5 3 4 4 9" xfId="38652"/>
    <cellStyle name="Input 5 3 4 5" xfId="38653"/>
    <cellStyle name="Input 5 3 4 6" xfId="38654"/>
    <cellStyle name="Input 5 3 4 7" xfId="38655"/>
    <cellStyle name="Input 5 3 4 8" xfId="38656"/>
    <cellStyle name="Input 5 3 4 9" xfId="38657"/>
    <cellStyle name="Input 5 3 5" xfId="38658"/>
    <cellStyle name="Input 5 3 5 10" xfId="38659"/>
    <cellStyle name="Input 5 3 5 11" xfId="38660"/>
    <cellStyle name="Input 5 3 5 12" xfId="38661"/>
    <cellStyle name="Input 5 3 5 13" xfId="38662"/>
    <cellStyle name="Input 5 3 5 2" xfId="38663"/>
    <cellStyle name="Input 5 3 5 2 10" xfId="38664"/>
    <cellStyle name="Input 5 3 5 2 2" xfId="38665"/>
    <cellStyle name="Input 5 3 5 2 2 2" xfId="38666"/>
    <cellStyle name="Input 5 3 5 2 2 3" xfId="38667"/>
    <cellStyle name="Input 5 3 5 2 2 4" xfId="38668"/>
    <cellStyle name="Input 5 3 5 2 2 5" xfId="38669"/>
    <cellStyle name="Input 5 3 5 2 2 6" xfId="38670"/>
    <cellStyle name="Input 5 3 5 2 2 7" xfId="38671"/>
    <cellStyle name="Input 5 3 5 2 2 8" xfId="38672"/>
    <cellStyle name="Input 5 3 5 2 2 9" xfId="38673"/>
    <cellStyle name="Input 5 3 5 2 3" xfId="38674"/>
    <cellStyle name="Input 5 3 5 2 4" xfId="38675"/>
    <cellStyle name="Input 5 3 5 2 5" xfId="38676"/>
    <cellStyle name="Input 5 3 5 2 6" xfId="38677"/>
    <cellStyle name="Input 5 3 5 2 7" xfId="38678"/>
    <cellStyle name="Input 5 3 5 2 8" xfId="38679"/>
    <cellStyle name="Input 5 3 5 2 9" xfId="38680"/>
    <cellStyle name="Input 5 3 5 3" xfId="38681"/>
    <cellStyle name="Input 5 3 5 3 2" xfId="38682"/>
    <cellStyle name="Input 5 3 5 3 3" xfId="38683"/>
    <cellStyle name="Input 5 3 5 3 4" xfId="38684"/>
    <cellStyle name="Input 5 3 5 3 5" xfId="38685"/>
    <cellStyle name="Input 5 3 5 3 6" xfId="38686"/>
    <cellStyle name="Input 5 3 5 3 7" xfId="38687"/>
    <cellStyle name="Input 5 3 5 3 8" xfId="38688"/>
    <cellStyle name="Input 5 3 5 4" xfId="38689"/>
    <cellStyle name="Input 5 3 5 4 2" xfId="38690"/>
    <cellStyle name="Input 5 3 5 4 3" xfId="38691"/>
    <cellStyle name="Input 5 3 5 4 4" xfId="38692"/>
    <cellStyle name="Input 5 3 5 4 5" xfId="38693"/>
    <cellStyle name="Input 5 3 5 4 6" xfId="38694"/>
    <cellStyle name="Input 5 3 5 4 7" xfId="38695"/>
    <cellStyle name="Input 5 3 5 4 8" xfId="38696"/>
    <cellStyle name="Input 5 3 5 4 9" xfId="38697"/>
    <cellStyle name="Input 5 3 5 5" xfId="38698"/>
    <cellStyle name="Input 5 3 5 6" xfId="38699"/>
    <cellStyle name="Input 5 3 5 7" xfId="38700"/>
    <cellStyle name="Input 5 3 5 8" xfId="38701"/>
    <cellStyle name="Input 5 3 5 9" xfId="38702"/>
    <cellStyle name="Input 5 3 6" xfId="38703"/>
    <cellStyle name="Input 5 3 6 10" xfId="38704"/>
    <cellStyle name="Input 5 3 6 2" xfId="38705"/>
    <cellStyle name="Input 5 3 6 2 2" xfId="38706"/>
    <cellStyle name="Input 5 3 6 2 3" xfId="38707"/>
    <cellStyle name="Input 5 3 6 2 4" xfId="38708"/>
    <cellStyle name="Input 5 3 6 2 5" xfId="38709"/>
    <cellStyle name="Input 5 3 6 2 6" xfId="38710"/>
    <cellStyle name="Input 5 3 6 2 7" xfId="38711"/>
    <cellStyle name="Input 5 3 6 2 8" xfId="38712"/>
    <cellStyle name="Input 5 3 6 2 9" xfId="38713"/>
    <cellStyle name="Input 5 3 6 3" xfId="38714"/>
    <cellStyle name="Input 5 3 6 4" xfId="38715"/>
    <cellStyle name="Input 5 3 6 5" xfId="38716"/>
    <cellStyle name="Input 5 3 6 6" xfId="38717"/>
    <cellStyle name="Input 5 3 6 7" xfId="38718"/>
    <cellStyle name="Input 5 3 6 8" xfId="38719"/>
    <cellStyle name="Input 5 3 6 9" xfId="38720"/>
    <cellStyle name="Input 5 3 7" xfId="38721"/>
    <cellStyle name="Input 5 3 7 2" xfId="38722"/>
    <cellStyle name="Input 5 3 7 3" xfId="38723"/>
    <cellStyle name="Input 5 3 7 4" xfId="38724"/>
    <cellStyle name="Input 5 3 7 5" xfId="38725"/>
    <cellStyle name="Input 5 3 7 6" xfId="38726"/>
    <cellStyle name="Input 5 3 7 7" xfId="38727"/>
    <cellStyle name="Input 5 3 7 8" xfId="38728"/>
    <cellStyle name="Input 5 3 8" xfId="38729"/>
    <cellStyle name="Input 5 3 8 2" xfId="38730"/>
    <cellStyle name="Input 5 3 8 3" xfId="38731"/>
    <cellStyle name="Input 5 3 8 4" xfId="38732"/>
    <cellStyle name="Input 5 3 8 5" xfId="38733"/>
    <cellStyle name="Input 5 3 8 6" xfId="38734"/>
    <cellStyle name="Input 5 3 8 7" xfId="38735"/>
    <cellStyle name="Input 5 3 8 8" xfId="38736"/>
    <cellStyle name="Input 5 3 8 9" xfId="38737"/>
    <cellStyle name="Input 5 3 9" xfId="38738"/>
    <cellStyle name="Input 5 4" xfId="38739"/>
    <cellStyle name="Input 5 4 10" xfId="38740"/>
    <cellStyle name="Input 5 4 11" xfId="38741"/>
    <cellStyle name="Input 5 4 12" xfId="38742"/>
    <cellStyle name="Input 5 4 13" xfId="38743"/>
    <cellStyle name="Input 5 4 14" xfId="38744"/>
    <cellStyle name="Input 5 4 15" xfId="38745"/>
    <cellStyle name="Input 5 4 16" xfId="38746"/>
    <cellStyle name="Input 5 4 17" xfId="38747"/>
    <cellStyle name="Input 5 4 18" xfId="38748"/>
    <cellStyle name="Input 5 4 2" xfId="38749"/>
    <cellStyle name="Input 5 4 2 10" xfId="38750"/>
    <cellStyle name="Input 5 4 2 11" xfId="38751"/>
    <cellStyle name="Input 5 4 2 12" xfId="38752"/>
    <cellStyle name="Input 5 4 2 13" xfId="38753"/>
    <cellStyle name="Input 5 4 2 2" xfId="38754"/>
    <cellStyle name="Input 5 4 2 2 10" xfId="38755"/>
    <cellStyle name="Input 5 4 2 2 2" xfId="38756"/>
    <cellStyle name="Input 5 4 2 2 2 2" xfId="38757"/>
    <cellStyle name="Input 5 4 2 2 2 3" xfId="38758"/>
    <cellStyle name="Input 5 4 2 2 2 4" xfId="38759"/>
    <cellStyle name="Input 5 4 2 2 2 5" xfId="38760"/>
    <cellStyle name="Input 5 4 2 2 2 6" xfId="38761"/>
    <cellStyle name="Input 5 4 2 2 2 7" xfId="38762"/>
    <cellStyle name="Input 5 4 2 2 2 8" xfId="38763"/>
    <cellStyle name="Input 5 4 2 2 2 9" xfId="38764"/>
    <cellStyle name="Input 5 4 2 2 3" xfId="38765"/>
    <cellStyle name="Input 5 4 2 2 4" xfId="38766"/>
    <cellStyle name="Input 5 4 2 2 5" xfId="38767"/>
    <cellStyle name="Input 5 4 2 2 6" xfId="38768"/>
    <cellStyle name="Input 5 4 2 2 7" xfId="38769"/>
    <cellStyle name="Input 5 4 2 2 8" xfId="38770"/>
    <cellStyle name="Input 5 4 2 2 9" xfId="38771"/>
    <cellStyle name="Input 5 4 2 3" xfId="38772"/>
    <cellStyle name="Input 5 4 2 3 2" xfId="38773"/>
    <cellStyle name="Input 5 4 2 3 3" xfId="38774"/>
    <cellStyle name="Input 5 4 2 3 4" xfId="38775"/>
    <cellStyle name="Input 5 4 2 3 5" xfId="38776"/>
    <cellStyle name="Input 5 4 2 3 6" xfId="38777"/>
    <cellStyle name="Input 5 4 2 3 7" xfId="38778"/>
    <cellStyle name="Input 5 4 2 3 8" xfId="38779"/>
    <cellStyle name="Input 5 4 2 4" xfId="38780"/>
    <cellStyle name="Input 5 4 2 4 2" xfId="38781"/>
    <cellStyle name="Input 5 4 2 4 3" xfId="38782"/>
    <cellStyle name="Input 5 4 2 4 4" xfId="38783"/>
    <cellStyle name="Input 5 4 2 4 5" xfId="38784"/>
    <cellStyle name="Input 5 4 2 4 6" xfId="38785"/>
    <cellStyle name="Input 5 4 2 4 7" xfId="38786"/>
    <cellStyle name="Input 5 4 2 4 8" xfId="38787"/>
    <cellStyle name="Input 5 4 2 4 9" xfId="38788"/>
    <cellStyle name="Input 5 4 2 5" xfId="38789"/>
    <cellStyle name="Input 5 4 2 6" xfId="38790"/>
    <cellStyle name="Input 5 4 2 7" xfId="38791"/>
    <cellStyle name="Input 5 4 2 8" xfId="38792"/>
    <cellStyle name="Input 5 4 2 9" xfId="38793"/>
    <cellStyle name="Input 5 4 3" xfId="38794"/>
    <cellStyle name="Input 5 4 3 10" xfId="38795"/>
    <cellStyle name="Input 5 4 3 11" xfId="38796"/>
    <cellStyle name="Input 5 4 3 12" xfId="38797"/>
    <cellStyle name="Input 5 4 3 13" xfId="38798"/>
    <cellStyle name="Input 5 4 3 2" xfId="38799"/>
    <cellStyle name="Input 5 4 3 2 10" xfId="38800"/>
    <cellStyle name="Input 5 4 3 2 2" xfId="38801"/>
    <cellStyle name="Input 5 4 3 2 2 2" xfId="38802"/>
    <cellStyle name="Input 5 4 3 2 2 3" xfId="38803"/>
    <cellStyle name="Input 5 4 3 2 2 4" xfId="38804"/>
    <cellStyle name="Input 5 4 3 2 2 5" xfId="38805"/>
    <cellStyle name="Input 5 4 3 2 2 6" xfId="38806"/>
    <cellStyle name="Input 5 4 3 2 2 7" xfId="38807"/>
    <cellStyle name="Input 5 4 3 2 2 8" xfId="38808"/>
    <cellStyle name="Input 5 4 3 2 2 9" xfId="38809"/>
    <cellStyle name="Input 5 4 3 2 3" xfId="38810"/>
    <cellStyle name="Input 5 4 3 2 4" xfId="38811"/>
    <cellStyle name="Input 5 4 3 2 5" xfId="38812"/>
    <cellStyle name="Input 5 4 3 2 6" xfId="38813"/>
    <cellStyle name="Input 5 4 3 2 7" xfId="38814"/>
    <cellStyle name="Input 5 4 3 2 8" xfId="38815"/>
    <cellStyle name="Input 5 4 3 2 9" xfId="38816"/>
    <cellStyle name="Input 5 4 3 3" xfId="38817"/>
    <cellStyle name="Input 5 4 3 3 2" xfId="38818"/>
    <cellStyle name="Input 5 4 3 3 3" xfId="38819"/>
    <cellStyle name="Input 5 4 3 3 4" xfId="38820"/>
    <cellStyle name="Input 5 4 3 3 5" xfId="38821"/>
    <cellStyle name="Input 5 4 3 3 6" xfId="38822"/>
    <cellStyle name="Input 5 4 3 3 7" xfId="38823"/>
    <cellStyle name="Input 5 4 3 3 8" xfId="38824"/>
    <cellStyle name="Input 5 4 3 4" xfId="38825"/>
    <cellStyle name="Input 5 4 3 4 2" xfId="38826"/>
    <cellStyle name="Input 5 4 3 4 3" xfId="38827"/>
    <cellStyle name="Input 5 4 3 4 4" xfId="38828"/>
    <cellStyle name="Input 5 4 3 4 5" xfId="38829"/>
    <cellStyle name="Input 5 4 3 4 6" xfId="38830"/>
    <cellStyle name="Input 5 4 3 4 7" xfId="38831"/>
    <cellStyle name="Input 5 4 3 4 8" xfId="38832"/>
    <cellStyle name="Input 5 4 3 4 9" xfId="38833"/>
    <cellStyle name="Input 5 4 3 5" xfId="38834"/>
    <cellStyle name="Input 5 4 3 6" xfId="38835"/>
    <cellStyle name="Input 5 4 3 7" xfId="38836"/>
    <cellStyle name="Input 5 4 3 8" xfId="38837"/>
    <cellStyle name="Input 5 4 3 9" xfId="38838"/>
    <cellStyle name="Input 5 4 4" xfId="38839"/>
    <cellStyle name="Input 5 4 4 10" xfId="38840"/>
    <cellStyle name="Input 5 4 4 11" xfId="38841"/>
    <cellStyle name="Input 5 4 4 12" xfId="38842"/>
    <cellStyle name="Input 5 4 4 13" xfId="38843"/>
    <cellStyle name="Input 5 4 4 2" xfId="38844"/>
    <cellStyle name="Input 5 4 4 2 10" xfId="38845"/>
    <cellStyle name="Input 5 4 4 2 2" xfId="38846"/>
    <cellStyle name="Input 5 4 4 2 2 2" xfId="38847"/>
    <cellStyle name="Input 5 4 4 2 2 3" xfId="38848"/>
    <cellStyle name="Input 5 4 4 2 2 4" xfId="38849"/>
    <cellStyle name="Input 5 4 4 2 2 5" xfId="38850"/>
    <cellStyle name="Input 5 4 4 2 2 6" xfId="38851"/>
    <cellStyle name="Input 5 4 4 2 2 7" xfId="38852"/>
    <cellStyle name="Input 5 4 4 2 2 8" xfId="38853"/>
    <cellStyle name="Input 5 4 4 2 2 9" xfId="38854"/>
    <cellStyle name="Input 5 4 4 2 3" xfId="38855"/>
    <cellStyle name="Input 5 4 4 2 4" xfId="38856"/>
    <cellStyle name="Input 5 4 4 2 5" xfId="38857"/>
    <cellStyle name="Input 5 4 4 2 6" xfId="38858"/>
    <cellStyle name="Input 5 4 4 2 7" xfId="38859"/>
    <cellStyle name="Input 5 4 4 2 8" xfId="38860"/>
    <cellStyle name="Input 5 4 4 2 9" xfId="38861"/>
    <cellStyle name="Input 5 4 4 3" xfId="38862"/>
    <cellStyle name="Input 5 4 4 3 2" xfId="38863"/>
    <cellStyle name="Input 5 4 4 3 3" xfId="38864"/>
    <cellStyle name="Input 5 4 4 3 4" xfId="38865"/>
    <cellStyle name="Input 5 4 4 3 5" xfId="38866"/>
    <cellStyle name="Input 5 4 4 3 6" xfId="38867"/>
    <cellStyle name="Input 5 4 4 3 7" xfId="38868"/>
    <cellStyle name="Input 5 4 4 3 8" xfId="38869"/>
    <cellStyle name="Input 5 4 4 4" xfId="38870"/>
    <cellStyle name="Input 5 4 4 4 2" xfId="38871"/>
    <cellStyle name="Input 5 4 4 4 3" xfId="38872"/>
    <cellStyle name="Input 5 4 4 4 4" xfId="38873"/>
    <cellStyle name="Input 5 4 4 4 5" xfId="38874"/>
    <cellStyle name="Input 5 4 4 4 6" xfId="38875"/>
    <cellStyle name="Input 5 4 4 4 7" xfId="38876"/>
    <cellStyle name="Input 5 4 4 4 8" xfId="38877"/>
    <cellStyle name="Input 5 4 4 4 9" xfId="38878"/>
    <cellStyle name="Input 5 4 4 5" xfId="38879"/>
    <cellStyle name="Input 5 4 4 6" xfId="38880"/>
    <cellStyle name="Input 5 4 4 7" xfId="38881"/>
    <cellStyle name="Input 5 4 4 8" xfId="38882"/>
    <cellStyle name="Input 5 4 4 9" xfId="38883"/>
    <cellStyle name="Input 5 4 5" xfId="38884"/>
    <cellStyle name="Input 5 4 5 10" xfId="38885"/>
    <cellStyle name="Input 5 4 5 11" xfId="38886"/>
    <cellStyle name="Input 5 4 5 12" xfId="38887"/>
    <cellStyle name="Input 5 4 5 13" xfId="38888"/>
    <cellStyle name="Input 5 4 5 2" xfId="38889"/>
    <cellStyle name="Input 5 4 5 2 10" xfId="38890"/>
    <cellStyle name="Input 5 4 5 2 2" xfId="38891"/>
    <cellStyle name="Input 5 4 5 2 2 2" xfId="38892"/>
    <cellStyle name="Input 5 4 5 2 2 3" xfId="38893"/>
    <cellStyle name="Input 5 4 5 2 2 4" xfId="38894"/>
    <cellStyle name="Input 5 4 5 2 2 5" xfId="38895"/>
    <cellStyle name="Input 5 4 5 2 2 6" xfId="38896"/>
    <cellStyle name="Input 5 4 5 2 2 7" xfId="38897"/>
    <cellStyle name="Input 5 4 5 2 2 8" xfId="38898"/>
    <cellStyle name="Input 5 4 5 2 2 9" xfId="38899"/>
    <cellStyle name="Input 5 4 5 2 3" xfId="38900"/>
    <cellStyle name="Input 5 4 5 2 4" xfId="38901"/>
    <cellStyle name="Input 5 4 5 2 5" xfId="38902"/>
    <cellStyle name="Input 5 4 5 2 6" xfId="38903"/>
    <cellStyle name="Input 5 4 5 2 7" xfId="38904"/>
    <cellStyle name="Input 5 4 5 2 8" xfId="38905"/>
    <cellStyle name="Input 5 4 5 2 9" xfId="38906"/>
    <cellStyle name="Input 5 4 5 3" xfId="38907"/>
    <cellStyle name="Input 5 4 5 3 2" xfId="38908"/>
    <cellStyle name="Input 5 4 5 3 3" xfId="38909"/>
    <cellStyle name="Input 5 4 5 3 4" xfId="38910"/>
    <cellStyle name="Input 5 4 5 3 5" xfId="38911"/>
    <cellStyle name="Input 5 4 5 3 6" xfId="38912"/>
    <cellStyle name="Input 5 4 5 3 7" xfId="38913"/>
    <cellStyle name="Input 5 4 5 3 8" xfId="38914"/>
    <cellStyle name="Input 5 4 5 4" xfId="38915"/>
    <cellStyle name="Input 5 4 5 4 2" xfId="38916"/>
    <cellStyle name="Input 5 4 5 4 3" xfId="38917"/>
    <cellStyle name="Input 5 4 5 4 4" xfId="38918"/>
    <cellStyle name="Input 5 4 5 4 5" xfId="38919"/>
    <cellStyle name="Input 5 4 5 4 6" xfId="38920"/>
    <cellStyle name="Input 5 4 5 4 7" xfId="38921"/>
    <cellStyle name="Input 5 4 5 4 8" xfId="38922"/>
    <cellStyle name="Input 5 4 5 4 9" xfId="38923"/>
    <cellStyle name="Input 5 4 5 5" xfId="38924"/>
    <cellStyle name="Input 5 4 5 6" xfId="38925"/>
    <cellStyle name="Input 5 4 5 7" xfId="38926"/>
    <cellStyle name="Input 5 4 5 8" xfId="38927"/>
    <cellStyle name="Input 5 4 5 9" xfId="38928"/>
    <cellStyle name="Input 5 4 6" xfId="38929"/>
    <cellStyle name="Input 5 4 6 10" xfId="38930"/>
    <cellStyle name="Input 5 4 6 2" xfId="38931"/>
    <cellStyle name="Input 5 4 6 2 2" xfId="38932"/>
    <cellStyle name="Input 5 4 6 2 3" xfId="38933"/>
    <cellStyle name="Input 5 4 6 2 4" xfId="38934"/>
    <cellStyle name="Input 5 4 6 2 5" xfId="38935"/>
    <cellStyle name="Input 5 4 6 2 6" xfId="38936"/>
    <cellStyle name="Input 5 4 6 2 7" xfId="38937"/>
    <cellStyle name="Input 5 4 6 2 8" xfId="38938"/>
    <cellStyle name="Input 5 4 6 2 9" xfId="38939"/>
    <cellStyle name="Input 5 4 6 3" xfId="38940"/>
    <cellStyle name="Input 5 4 6 4" xfId="38941"/>
    <cellStyle name="Input 5 4 6 5" xfId="38942"/>
    <cellStyle name="Input 5 4 6 6" xfId="38943"/>
    <cellStyle name="Input 5 4 6 7" xfId="38944"/>
    <cellStyle name="Input 5 4 6 8" xfId="38945"/>
    <cellStyle name="Input 5 4 6 9" xfId="38946"/>
    <cellStyle name="Input 5 4 7" xfId="38947"/>
    <cellStyle name="Input 5 4 7 2" xfId="38948"/>
    <cellStyle name="Input 5 4 7 3" xfId="38949"/>
    <cellStyle name="Input 5 4 7 4" xfId="38950"/>
    <cellStyle name="Input 5 4 7 5" xfId="38951"/>
    <cellStyle name="Input 5 4 7 6" xfId="38952"/>
    <cellStyle name="Input 5 4 7 7" xfId="38953"/>
    <cellStyle name="Input 5 4 7 8" xfId="38954"/>
    <cellStyle name="Input 5 4 8" xfId="38955"/>
    <cellStyle name="Input 5 4 8 2" xfId="38956"/>
    <cellStyle name="Input 5 4 8 3" xfId="38957"/>
    <cellStyle name="Input 5 4 8 4" xfId="38958"/>
    <cellStyle name="Input 5 4 8 5" xfId="38959"/>
    <cellStyle name="Input 5 4 8 6" xfId="38960"/>
    <cellStyle name="Input 5 4 8 7" xfId="38961"/>
    <cellStyle name="Input 5 4 8 8" xfId="38962"/>
    <cellStyle name="Input 5 4 8 9" xfId="38963"/>
    <cellStyle name="Input 5 4 9" xfId="38964"/>
    <cellStyle name="Input 5 5" xfId="38965"/>
    <cellStyle name="Input 5 5 10" xfId="38966"/>
    <cellStyle name="Input 5 5 11" xfId="38967"/>
    <cellStyle name="Input 5 5 12" xfId="38968"/>
    <cellStyle name="Input 5 5 13" xfId="38969"/>
    <cellStyle name="Input 5 5 2" xfId="38970"/>
    <cellStyle name="Input 5 5 2 10" xfId="38971"/>
    <cellStyle name="Input 5 5 2 2" xfId="38972"/>
    <cellStyle name="Input 5 5 2 2 2" xfId="38973"/>
    <cellStyle name="Input 5 5 2 2 3" xfId="38974"/>
    <cellStyle name="Input 5 5 2 2 4" xfId="38975"/>
    <cellStyle name="Input 5 5 2 2 5" xfId="38976"/>
    <cellStyle name="Input 5 5 2 2 6" xfId="38977"/>
    <cellStyle name="Input 5 5 2 2 7" xfId="38978"/>
    <cellStyle name="Input 5 5 2 2 8" xfId="38979"/>
    <cellStyle name="Input 5 5 2 2 9" xfId="38980"/>
    <cellStyle name="Input 5 5 2 3" xfId="38981"/>
    <cellStyle name="Input 5 5 2 4" xfId="38982"/>
    <cellStyle name="Input 5 5 2 5" xfId="38983"/>
    <cellStyle name="Input 5 5 2 6" xfId="38984"/>
    <cellStyle name="Input 5 5 2 7" xfId="38985"/>
    <cellStyle name="Input 5 5 2 8" xfId="38986"/>
    <cellStyle name="Input 5 5 2 9" xfId="38987"/>
    <cellStyle name="Input 5 5 3" xfId="38988"/>
    <cellStyle name="Input 5 5 3 2" xfId="38989"/>
    <cellStyle name="Input 5 5 3 3" xfId="38990"/>
    <cellStyle name="Input 5 5 3 4" xfId="38991"/>
    <cellStyle name="Input 5 5 3 5" xfId="38992"/>
    <cellStyle name="Input 5 5 3 6" xfId="38993"/>
    <cellStyle name="Input 5 5 3 7" xfId="38994"/>
    <cellStyle name="Input 5 5 3 8" xfId="38995"/>
    <cellStyle name="Input 5 5 4" xfId="38996"/>
    <cellStyle name="Input 5 5 4 2" xfId="38997"/>
    <cellStyle name="Input 5 5 4 3" xfId="38998"/>
    <cellStyle name="Input 5 5 4 4" xfId="38999"/>
    <cellStyle name="Input 5 5 4 5" xfId="39000"/>
    <cellStyle name="Input 5 5 4 6" xfId="39001"/>
    <cellStyle name="Input 5 5 4 7" xfId="39002"/>
    <cellStyle name="Input 5 5 4 8" xfId="39003"/>
    <cellStyle name="Input 5 5 4 9" xfId="39004"/>
    <cellStyle name="Input 5 5 5" xfId="39005"/>
    <cellStyle name="Input 5 5 6" xfId="39006"/>
    <cellStyle name="Input 5 5 7" xfId="39007"/>
    <cellStyle name="Input 5 5 8" xfId="39008"/>
    <cellStyle name="Input 5 5 9" xfId="39009"/>
    <cellStyle name="Input 5 6" xfId="39010"/>
    <cellStyle name="Input 5 6 10" xfId="39011"/>
    <cellStyle name="Input 5 6 11" xfId="39012"/>
    <cellStyle name="Input 5 6 12" xfId="39013"/>
    <cellStyle name="Input 5 6 13" xfId="39014"/>
    <cellStyle name="Input 5 6 2" xfId="39015"/>
    <cellStyle name="Input 5 6 2 10" xfId="39016"/>
    <cellStyle name="Input 5 6 2 2" xfId="39017"/>
    <cellStyle name="Input 5 6 2 2 2" xfId="39018"/>
    <cellStyle name="Input 5 6 2 2 3" xfId="39019"/>
    <cellStyle name="Input 5 6 2 2 4" xfId="39020"/>
    <cellStyle name="Input 5 6 2 2 5" xfId="39021"/>
    <cellStyle name="Input 5 6 2 2 6" xfId="39022"/>
    <cellStyle name="Input 5 6 2 2 7" xfId="39023"/>
    <cellStyle name="Input 5 6 2 2 8" xfId="39024"/>
    <cellStyle name="Input 5 6 2 2 9" xfId="39025"/>
    <cellStyle name="Input 5 6 2 3" xfId="39026"/>
    <cellStyle name="Input 5 6 2 4" xfId="39027"/>
    <cellStyle name="Input 5 6 2 5" xfId="39028"/>
    <cellStyle name="Input 5 6 2 6" xfId="39029"/>
    <cellStyle name="Input 5 6 2 7" xfId="39030"/>
    <cellStyle name="Input 5 6 2 8" xfId="39031"/>
    <cellStyle name="Input 5 6 2 9" xfId="39032"/>
    <cellStyle name="Input 5 6 3" xfId="39033"/>
    <cellStyle name="Input 5 6 3 2" xfId="39034"/>
    <cellStyle name="Input 5 6 3 3" xfId="39035"/>
    <cellStyle name="Input 5 6 3 4" xfId="39036"/>
    <cellStyle name="Input 5 6 3 5" xfId="39037"/>
    <cellStyle name="Input 5 6 3 6" xfId="39038"/>
    <cellStyle name="Input 5 6 3 7" xfId="39039"/>
    <cellStyle name="Input 5 6 3 8" xfId="39040"/>
    <cellStyle name="Input 5 6 4" xfId="39041"/>
    <cellStyle name="Input 5 6 4 2" xfId="39042"/>
    <cellStyle name="Input 5 6 4 3" xfId="39043"/>
    <cellStyle name="Input 5 6 4 4" xfId="39044"/>
    <cellStyle name="Input 5 6 4 5" xfId="39045"/>
    <cellStyle name="Input 5 6 4 6" xfId="39046"/>
    <cellStyle name="Input 5 6 4 7" xfId="39047"/>
    <cellStyle name="Input 5 6 4 8" xfId="39048"/>
    <cellStyle name="Input 5 6 4 9" xfId="39049"/>
    <cellStyle name="Input 5 6 5" xfId="39050"/>
    <cellStyle name="Input 5 6 6" xfId="39051"/>
    <cellStyle name="Input 5 6 7" xfId="39052"/>
    <cellStyle name="Input 5 6 8" xfId="39053"/>
    <cellStyle name="Input 5 6 9" xfId="39054"/>
    <cellStyle name="Input 5 7" xfId="39055"/>
    <cellStyle name="Input 5 7 2" xfId="39056"/>
    <cellStyle name="Input 5 7 3" xfId="39057"/>
    <cellStyle name="Input 5 7 4" xfId="39058"/>
    <cellStyle name="Input 5 7 5" xfId="39059"/>
    <cellStyle name="Input 5 7 6" xfId="39060"/>
    <cellStyle name="Input 5 7 7" xfId="39061"/>
    <cellStyle name="Input 5 7 8" xfId="39062"/>
    <cellStyle name="Input 5 7 9" xfId="39063"/>
    <cellStyle name="Input 5 8" xfId="39064"/>
    <cellStyle name="Input 5 9" xfId="39065"/>
    <cellStyle name="Input 6" xfId="39066"/>
    <cellStyle name="Input 6 10" xfId="39067"/>
    <cellStyle name="Input 6 11" xfId="39068"/>
    <cellStyle name="Input 6 12" xfId="39069"/>
    <cellStyle name="Input 6 13" xfId="39070"/>
    <cellStyle name="Input 6 14" xfId="39071"/>
    <cellStyle name="Input 6 2" xfId="39072"/>
    <cellStyle name="Input 6 2 10" xfId="39073"/>
    <cellStyle name="Input 6 2 11" xfId="39074"/>
    <cellStyle name="Input 6 2 12" xfId="39075"/>
    <cellStyle name="Input 6 2 2" xfId="39076"/>
    <cellStyle name="Input 6 2 2 10" xfId="39077"/>
    <cellStyle name="Input 6 2 2 11" xfId="39078"/>
    <cellStyle name="Input 6 2 2 12" xfId="39079"/>
    <cellStyle name="Input 6 2 2 13" xfId="39080"/>
    <cellStyle name="Input 6 2 2 14" xfId="39081"/>
    <cellStyle name="Input 6 2 2 15" xfId="39082"/>
    <cellStyle name="Input 6 2 2 16" xfId="39083"/>
    <cellStyle name="Input 6 2 2 17" xfId="39084"/>
    <cellStyle name="Input 6 2 2 18" xfId="39085"/>
    <cellStyle name="Input 6 2 2 19" xfId="39086"/>
    <cellStyle name="Input 6 2 2 2" xfId="39087"/>
    <cellStyle name="Input 6 2 2 2 10" xfId="39088"/>
    <cellStyle name="Input 6 2 2 2 11" xfId="39089"/>
    <cellStyle name="Input 6 2 2 2 12" xfId="39090"/>
    <cellStyle name="Input 6 2 2 2 13" xfId="39091"/>
    <cellStyle name="Input 6 2 2 2 2" xfId="39092"/>
    <cellStyle name="Input 6 2 2 2 2 10" xfId="39093"/>
    <cellStyle name="Input 6 2 2 2 2 2" xfId="39094"/>
    <cellStyle name="Input 6 2 2 2 2 2 2" xfId="39095"/>
    <cellStyle name="Input 6 2 2 2 2 2 3" xfId="39096"/>
    <cellStyle name="Input 6 2 2 2 2 2 4" xfId="39097"/>
    <cellStyle name="Input 6 2 2 2 2 2 5" xfId="39098"/>
    <cellStyle name="Input 6 2 2 2 2 2 6" xfId="39099"/>
    <cellStyle name="Input 6 2 2 2 2 2 7" xfId="39100"/>
    <cellStyle name="Input 6 2 2 2 2 2 8" xfId="39101"/>
    <cellStyle name="Input 6 2 2 2 2 2 9" xfId="39102"/>
    <cellStyle name="Input 6 2 2 2 2 3" xfId="39103"/>
    <cellStyle name="Input 6 2 2 2 2 4" xfId="39104"/>
    <cellStyle name="Input 6 2 2 2 2 5" xfId="39105"/>
    <cellStyle name="Input 6 2 2 2 2 6" xfId="39106"/>
    <cellStyle name="Input 6 2 2 2 2 7" xfId="39107"/>
    <cellStyle name="Input 6 2 2 2 2 8" xfId="39108"/>
    <cellStyle name="Input 6 2 2 2 2 9" xfId="39109"/>
    <cellStyle name="Input 6 2 2 2 3" xfId="39110"/>
    <cellStyle name="Input 6 2 2 2 3 2" xfId="39111"/>
    <cellStyle name="Input 6 2 2 2 3 3" xfId="39112"/>
    <cellStyle name="Input 6 2 2 2 3 4" xfId="39113"/>
    <cellStyle name="Input 6 2 2 2 3 5" xfId="39114"/>
    <cellStyle name="Input 6 2 2 2 3 6" xfId="39115"/>
    <cellStyle name="Input 6 2 2 2 3 7" xfId="39116"/>
    <cellStyle name="Input 6 2 2 2 3 8" xfId="39117"/>
    <cellStyle name="Input 6 2 2 2 4" xfId="39118"/>
    <cellStyle name="Input 6 2 2 2 4 2" xfId="39119"/>
    <cellStyle name="Input 6 2 2 2 4 3" xfId="39120"/>
    <cellStyle name="Input 6 2 2 2 4 4" xfId="39121"/>
    <cellStyle name="Input 6 2 2 2 4 5" xfId="39122"/>
    <cellStyle name="Input 6 2 2 2 4 6" xfId="39123"/>
    <cellStyle name="Input 6 2 2 2 4 7" xfId="39124"/>
    <cellStyle name="Input 6 2 2 2 4 8" xfId="39125"/>
    <cellStyle name="Input 6 2 2 2 4 9" xfId="39126"/>
    <cellStyle name="Input 6 2 2 2 5" xfId="39127"/>
    <cellStyle name="Input 6 2 2 2 6" xfId="39128"/>
    <cellStyle name="Input 6 2 2 2 7" xfId="39129"/>
    <cellStyle name="Input 6 2 2 2 8" xfId="39130"/>
    <cellStyle name="Input 6 2 2 2 9" xfId="39131"/>
    <cellStyle name="Input 6 2 2 3" xfId="39132"/>
    <cellStyle name="Input 6 2 2 3 10" xfId="39133"/>
    <cellStyle name="Input 6 2 2 3 11" xfId="39134"/>
    <cellStyle name="Input 6 2 2 3 12" xfId="39135"/>
    <cellStyle name="Input 6 2 2 3 13" xfId="39136"/>
    <cellStyle name="Input 6 2 2 3 2" xfId="39137"/>
    <cellStyle name="Input 6 2 2 3 2 10" xfId="39138"/>
    <cellStyle name="Input 6 2 2 3 2 2" xfId="39139"/>
    <cellStyle name="Input 6 2 2 3 2 2 2" xfId="39140"/>
    <cellStyle name="Input 6 2 2 3 2 2 3" xfId="39141"/>
    <cellStyle name="Input 6 2 2 3 2 2 4" xfId="39142"/>
    <cellStyle name="Input 6 2 2 3 2 2 5" xfId="39143"/>
    <cellStyle name="Input 6 2 2 3 2 2 6" xfId="39144"/>
    <cellStyle name="Input 6 2 2 3 2 2 7" xfId="39145"/>
    <cellStyle name="Input 6 2 2 3 2 2 8" xfId="39146"/>
    <cellStyle name="Input 6 2 2 3 2 2 9" xfId="39147"/>
    <cellStyle name="Input 6 2 2 3 2 3" xfId="39148"/>
    <cellStyle name="Input 6 2 2 3 2 4" xfId="39149"/>
    <cellStyle name="Input 6 2 2 3 2 5" xfId="39150"/>
    <cellStyle name="Input 6 2 2 3 2 6" xfId="39151"/>
    <cellStyle name="Input 6 2 2 3 2 7" xfId="39152"/>
    <cellStyle name="Input 6 2 2 3 2 8" xfId="39153"/>
    <cellStyle name="Input 6 2 2 3 2 9" xfId="39154"/>
    <cellStyle name="Input 6 2 2 3 3" xfId="39155"/>
    <cellStyle name="Input 6 2 2 3 3 2" xfId="39156"/>
    <cellStyle name="Input 6 2 2 3 3 3" xfId="39157"/>
    <cellStyle name="Input 6 2 2 3 3 4" xfId="39158"/>
    <cellStyle name="Input 6 2 2 3 3 5" xfId="39159"/>
    <cellStyle name="Input 6 2 2 3 3 6" xfId="39160"/>
    <cellStyle name="Input 6 2 2 3 3 7" xfId="39161"/>
    <cellStyle name="Input 6 2 2 3 3 8" xfId="39162"/>
    <cellStyle name="Input 6 2 2 3 4" xfId="39163"/>
    <cellStyle name="Input 6 2 2 3 4 2" xfId="39164"/>
    <cellStyle name="Input 6 2 2 3 4 3" xfId="39165"/>
    <cellStyle name="Input 6 2 2 3 4 4" xfId="39166"/>
    <cellStyle name="Input 6 2 2 3 4 5" xfId="39167"/>
    <cellStyle name="Input 6 2 2 3 4 6" xfId="39168"/>
    <cellStyle name="Input 6 2 2 3 4 7" xfId="39169"/>
    <cellStyle name="Input 6 2 2 3 4 8" xfId="39170"/>
    <cellStyle name="Input 6 2 2 3 4 9" xfId="39171"/>
    <cellStyle name="Input 6 2 2 3 5" xfId="39172"/>
    <cellStyle name="Input 6 2 2 3 6" xfId="39173"/>
    <cellStyle name="Input 6 2 2 3 7" xfId="39174"/>
    <cellStyle name="Input 6 2 2 3 8" xfId="39175"/>
    <cellStyle name="Input 6 2 2 3 9" xfId="39176"/>
    <cellStyle name="Input 6 2 2 4" xfId="39177"/>
    <cellStyle name="Input 6 2 2 4 10" xfId="39178"/>
    <cellStyle name="Input 6 2 2 4 11" xfId="39179"/>
    <cellStyle name="Input 6 2 2 4 12" xfId="39180"/>
    <cellStyle name="Input 6 2 2 4 13" xfId="39181"/>
    <cellStyle name="Input 6 2 2 4 2" xfId="39182"/>
    <cellStyle name="Input 6 2 2 4 2 10" xfId="39183"/>
    <cellStyle name="Input 6 2 2 4 2 2" xfId="39184"/>
    <cellStyle name="Input 6 2 2 4 2 2 2" xfId="39185"/>
    <cellStyle name="Input 6 2 2 4 2 2 3" xfId="39186"/>
    <cellStyle name="Input 6 2 2 4 2 2 4" xfId="39187"/>
    <cellStyle name="Input 6 2 2 4 2 2 5" xfId="39188"/>
    <cellStyle name="Input 6 2 2 4 2 2 6" xfId="39189"/>
    <cellStyle name="Input 6 2 2 4 2 2 7" xfId="39190"/>
    <cellStyle name="Input 6 2 2 4 2 2 8" xfId="39191"/>
    <cellStyle name="Input 6 2 2 4 2 2 9" xfId="39192"/>
    <cellStyle name="Input 6 2 2 4 2 3" xfId="39193"/>
    <cellStyle name="Input 6 2 2 4 2 4" xfId="39194"/>
    <cellStyle name="Input 6 2 2 4 2 5" xfId="39195"/>
    <cellStyle name="Input 6 2 2 4 2 6" xfId="39196"/>
    <cellStyle name="Input 6 2 2 4 2 7" xfId="39197"/>
    <cellStyle name="Input 6 2 2 4 2 8" xfId="39198"/>
    <cellStyle name="Input 6 2 2 4 2 9" xfId="39199"/>
    <cellStyle name="Input 6 2 2 4 3" xfId="39200"/>
    <cellStyle name="Input 6 2 2 4 3 2" xfId="39201"/>
    <cellStyle name="Input 6 2 2 4 3 3" xfId="39202"/>
    <cellStyle name="Input 6 2 2 4 3 4" xfId="39203"/>
    <cellStyle name="Input 6 2 2 4 3 5" xfId="39204"/>
    <cellStyle name="Input 6 2 2 4 3 6" xfId="39205"/>
    <cellStyle name="Input 6 2 2 4 3 7" xfId="39206"/>
    <cellStyle name="Input 6 2 2 4 3 8" xfId="39207"/>
    <cellStyle name="Input 6 2 2 4 4" xfId="39208"/>
    <cellStyle name="Input 6 2 2 4 4 2" xfId="39209"/>
    <cellStyle name="Input 6 2 2 4 4 3" xfId="39210"/>
    <cellStyle name="Input 6 2 2 4 4 4" xfId="39211"/>
    <cellStyle name="Input 6 2 2 4 4 5" xfId="39212"/>
    <cellStyle name="Input 6 2 2 4 4 6" xfId="39213"/>
    <cellStyle name="Input 6 2 2 4 4 7" xfId="39214"/>
    <cellStyle name="Input 6 2 2 4 4 8" xfId="39215"/>
    <cellStyle name="Input 6 2 2 4 4 9" xfId="39216"/>
    <cellStyle name="Input 6 2 2 4 5" xfId="39217"/>
    <cellStyle name="Input 6 2 2 4 6" xfId="39218"/>
    <cellStyle name="Input 6 2 2 4 7" xfId="39219"/>
    <cellStyle name="Input 6 2 2 4 8" xfId="39220"/>
    <cellStyle name="Input 6 2 2 4 9" xfId="39221"/>
    <cellStyle name="Input 6 2 2 5" xfId="39222"/>
    <cellStyle name="Input 6 2 2 5 10" xfId="39223"/>
    <cellStyle name="Input 6 2 2 5 11" xfId="39224"/>
    <cellStyle name="Input 6 2 2 5 12" xfId="39225"/>
    <cellStyle name="Input 6 2 2 5 13" xfId="39226"/>
    <cellStyle name="Input 6 2 2 5 2" xfId="39227"/>
    <cellStyle name="Input 6 2 2 5 2 10" xfId="39228"/>
    <cellStyle name="Input 6 2 2 5 2 2" xfId="39229"/>
    <cellStyle name="Input 6 2 2 5 2 2 2" xfId="39230"/>
    <cellStyle name="Input 6 2 2 5 2 2 3" xfId="39231"/>
    <cellStyle name="Input 6 2 2 5 2 2 4" xfId="39232"/>
    <cellStyle name="Input 6 2 2 5 2 2 5" xfId="39233"/>
    <cellStyle name="Input 6 2 2 5 2 2 6" xfId="39234"/>
    <cellStyle name="Input 6 2 2 5 2 2 7" xfId="39235"/>
    <cellStyle name="Input 6 2 2 5 2 2 8" xfId="39236"/>
    <cellStyle name="Input 6 2 2 5 2 2 9" xfId="39237"/>
    <cellStyle name="Input 6 2 2 5 2 3" xfId="39238"/>
    <cellStyle name="Input 6 2 2 5 2 4" xfId="39239"/>
    <cellStyle name="Input 6 2 2 5 2 5" xfId="39240"/>
    <cellStyle name="Input 6 2 2 5 2 6" xfId="39241"/>
    <cellStyle name="Input 6 2 2 5 2 7" xfId="39242"/>
    <cellStyle name="Input 6 2 2 5 2 8" xfId="39243"/>
    <cellStyle name="Input 6 2 2 5 2 9" xfId="39244"/>
    <cellStyle name="Input 6 2 2 5 3" xfId="39245"/>
    <cellStyle name="Input 6 2 2 5 3 2" xfId="39246"/>
    <cellStyle name="Input 6 2 2 5 3 3" xfId="39247"/>
    <cellStyle name="Input 6 2 2 5 3 4" xfId="39248"/>
    <cellStyle name="Input 6 2 2 5 3 5" xfId="39249"/>
    <cellStyle name="Input 6 2 2 5 3 6" xfId="39250"/>
    <cellStyle name="Input 6 2 2 5 3 7" xfId="39251"/>
    <cellStyle name="Input 6 2 2 5 3 8" xfId="39252"/>
    <cellStyle name="Input 6 2 2 5 4" xfId="39253"/>
    <cellStyle name="Input 6 2 2 5 4 2" xfId="39254"/>
    <cellStyle name="Input 6 2 2 5 4 3" xfId="39255"/>
    <cellStyle name="Input 6 2 2 5 4 4" xfId="39256"/>
    <cellStyle name="Input 6 2 2 5 4 5" xfId="39257"/>
    <cellStyle name="Input 6 2 2 5 4 6" xfId="39258"/>
    <cellStyle name="Input 6 2 2 5 4 7" xfId="39259"/>
    <cellStyle name="Input 6 2 2 5 4 8" xfId="39260"/>
    <cellStyle name="Input 6 2 2 5 4 9" xfId="39261"/>
    <cellStyle name="Input 6 2 2 5 5" xfId="39262"/>
    <cellStyle name="Input 6 2 2 5 6" xfId="39263"/>
    <cellStyle name="Input 6 2 2 5 7" xfId="39264"/>
    <cellStyle name="Input 6 2 2 5 8" xfId="39265"/>
    <cellStyle name="Input 6 2 2 5 9" xfId="39266"/>
    <cellStyle name="Input 6 2 2 6" xfId="39267"/>
    <cellStyle name="Input 6 2 2 6 10" xfId="39268"/>
    <cellStyle name="Input 6 2 2 6 2" xfId="39269"/>
    <cellStyle name="Input 6 2 2 6 2 2" xfId="39270"/>
    <cellStyle name="Input 6 2 2 6 2 3" xfId="39271"/>
    <cellStyle name="Input 6 2 2 6 2 4" xfId="39272"/>
    <cellStyle name="Input 6 2 2 6 2 5" xfId="39273"/>
    <cellStyle name="Input 6 2 2 6 2 6" xfId="39274"/>
    <cellStyle name="Input 6 2 2 6 2 7" xfId="39275"/>
    <cellStyle name="Input 6 2 2 6 2 8" xfId="39276"/>
    <cellStyle name="Input 6 2 2 6 2 9" xfId="39277"/>
    <cellStyle name="Input 6 2 2 6 3" xfId="39278"/>
    <cellStyle name="Input 6 2 2 6 4" xfId="39279"/>
    <cellStyle name="Input 6 2 2 6 5" xfId="39280"/>
    <cellStyle name="Input 6 2 2 6 6" xfId="39281"/>
    <cellStyle name="Input 6 2 2 6 7" xfId="39282"/>
    <cellStyle name="Input 6 2 2 6 8" xfId="39283"/>
    <cellStyle name="Input 6 2 2 6 9" xfId="39284"/>
    <cellStyle name="Input 6 2 2 7" xfId="39285"/>
    <cellStyle name="Input 6 2 2 7 2" xfId="39286"/>
    <cellStyle name="Input 6 2 2 7 3" xfId="39287"/>
    <cellStyle name="Input 6 2 2 7 4" xfId="39288"/>
    <cellStyle name="Input 6 2 2 7 5" xfId="39289"/>
    <cellStyle name="Input 6 2 2 7 6" xfId="39290"/>
    <cellStyle name="Input 6 2 2 7 7" xfId="39291"/>
    <cellStyle name="Input 6 2 2 7 8" xfId="39292"/>
    <cellStyle name="Input 6 2 2 8" xfId="39293"/>
    <cellStyle name="Input 6 2 2 8 2" xfId="39294"/>
    <cellStyle name="Input 6 2 2 8 3" xfId="39295"/>
    <cellStyle name="Input 6 2 2 8 4" xfId="39296"/>
    <cellStyle name="Input 6 2 2 8 5" xfId="39297"/>
    <cellStyle name="Input 6 2 2 8 6" xfId="39298"/>
    <cellStyle name="Input 6 2 2 8 7" xfId="39299"/>
    <cellStyle name="Input 6 2 2 8 8" xfId="39300"/>
    <cellStyle name="Input 6 2 2 8 9" xfId="39301"/>
    <cellStyle name="Input 6 2 2 9" xfId="39302"/>
    <cellStyle name="Input 6 2 3" xfId="39303"/>
    <cellStyle name="Input 6 2 3 10" xfId="39304"/>
    <cellStyle name="Input 6 2 3 11" xfId="39305"/>
    <cellStyle name="Input 6 2 3 12" xfId="39306"/>
    <cellStyle name="Input 6 2 3 13" xfId="39307"/>
    <cellStyle name="Input 6 2 3 14" xfId="39308"/>
    <cellStyle name="Input 6 2 3 15" xfId="39309"/>
    <cellStyle name="Input 6 2 3 16" xfId="39310"/>
    <cellStyle name="Input 6 2 3 17" xfId="39311"/>
    <cellStyle name="Input 6 2 3 2" xfId="39312"/>
    <cellStyle name="Input 6 2 3 2 10" xfId="39313"/>
    <cellStyle name="Input 6 2 3 2 11" xfId="39314"/>
    <cellStyle name="Input 6 2 3 2 12" xfId="39315"/>
    <cellStyle name="Input 6 2 3 2 13" xfId="39316"/>
    <cellStyle name="Input 6 2 3 2 2" xfId="39317"/>
    <cellStyle name="Input 6 2 3 2 2 10" xfId="39318"/>
    <cellStyle name="Input 6 2 3 2 2 2" xfId="39319"/>
    <cellStyle name="Input 6 2 3 2 2 2 2" xfId="39320"/>
    <cellStyle name="Input 6 2 3 2 2 2 3" xfId="39321"/>
    <cellStyle name="Input 6 2 3 2 2 2 4" xfId="39322"/>
    <cellStyle name="Input 6 2 3 2 2 2 5" xfId="39323"/>
    <cellStyle name="Input 6 2 3 2 2 2 6" xfId="39324"/>
    <cellStyle name="Input 6 2 3 2 2 2 7" xfId="39325"/>
    <cellStyle name="Input 6 2 3 2 2 2 8" xfId="39326"/>
    <cellStyle name="Input 6 2 3 2 2 2 9" xfId="39327"/>
    <cellStyle name="Input 6 2 3 2 2 3" xfId="39328"/>
    <cellStyle name="Input 6 2 3 2 2 4" xfId="39329"/>
    <cellStyle name="Input 6 2 3 2 2 5" xfId="39330"/>
    <cellStyle name="Input 6 2 3 2 2 6" xfId="39331"/>
    <cellStyle name="Input 6 2 3 2 2 7" xfId="39332"/>
    <cellStyle name="Input 6 2 3 2 2 8" xfId="39333"/>
    <cellStyle name="Input 6 2 3 2 2 9" xfId="39334"/>
    <cellStyle name="Input 6 2 3 2 3" xfId="39335"/>
    <cellStyle name="Input 6 2 3 2 3 2" xfId="39336"/>
    <cellStyle name="Input 6 2 3 2 3 3" xfId="39337"/>
    <cellStyle name="Input 6 2 3 2 3 4" xfId="39338"/>
    <cellStyle name="Input 6 2 3 2 3 5" xfId="39339"/>
    <cellStyle name="Input 6 2 3 2 3 6" xfId="39340"/>
    <cellStyle name="Input 6 2 3 2 3 7" xfId="39341"/>
    <cellStyle name="Input 6 2 3 2 3 8" xfId="39342"/>
    <cellStyle name="Input 6 2 3 2 4" xfId="39343"/>
    <cellStyle name="Input 6 2 3 2 4 2" xfId="39344"/>
    <cellStyle name="Input 6 2 3 2 4 3" xfId="39345"/>
    <cellStyle name="Input 6 2 3 2 4 4" xfId="39346"/>
    <cellStyle name="Input 6 2 3 2 4 5" xfId="39347"/>
    <cellStyle name="Input 6 2 3 2 4 6" xfId="39348"/>
    <cellStyle name="Input 6 2 3 2 4 7" xfId="39349"/>
    <cellStyle name="Input 6 2 3 2 4 8" xfId="39350"/>
    <cellStyle name="Input 6 2 3 2 4 9" xfId="39351"/>
    <cellStyle name="Input 6 2 3 2 5" xfId="39352"/>
    <cellStyle name="Input 6 2 3 2 6" xfId="39353"/>
    <cellStyle name="Input 6 2 3 2 7" xfId="39354"/>
    <cellStyle name="Input 6 2 3 2 8" xfId="39355"/>
    <cellStyle name="Input 6 2 3 2 9" xfId="39356"/>
    <cellStyle name="Input 6 2 3 3" xfId="39357"/>
    <cellStyle name="Input 6 2 3 3 10" xfId="39358"/>
    <cellStyle name="Input 6 2 3 3 11" xfId="39359"/>
    <cellStyle name="Input 6 2 3 3 12" xfId="39360"/>
    <cellStyle name="Input 6 2 3 3 13" xfId="39361"/>
    <cellStyle name="Input 6 2 3 3 2" xfId="39362"/>
    <cellStyle name="Input 6 2 3 3 2 10" xfId="39363"/>
    <cellStyle name="Input 6 2 3 3 2 2" xfId="39364"/>
    <cellStyle name="Input 6 2 3 3 2 2 2" xfId="39365"/>
    <cellStyle name="Input 6 2 3 3 2 2 3" xfId="39366"/>
    <cellStyle name="Input 6 2 3 3 2 2 4" xfId="39367"/>
    <cellStyle name="Input 6 2 3 3 2 2 5" xfId="39368"/>
    <cellStyle name="Input 6 2 3 3 2 2 6" xfId="39369"/>
    <cellStyle name="Input 6 2 3 3 2 2 7" xfId="39370"/>
    <cellStyle name="Input 6 2 3 3 2 2 8" xfId="39371"/>
    <cellStyle name="Input 6 2 3 3 2 2 9" xfId="39372"/>
    <cellStyle name="Input 6 2 3 3 2 3" xfId="39373"/>
    <cellStyle name="Input 6 2 3 3 2 4" xfId="39374"/>
    <cellStyle name="Input 6 2 3 3 2 5" xfId="39375"/>
    <cellStyle name="Input 6 2 3 3 2 6" xfId="39376"/>
    <cellStyle name="Input 6 2 3 3 2 7" xfId="39377"/>
    <cellStyle name="Input 6 2 3 3 2 8" xfId="39378"/>
    <cellStyle name="Input 6 2 3 3 2 9" xfId="39379"/>
    <cellStyle name="Input 6 2 3 3 3" xfId="39380"/>
    <cellStyle name="Input 6 2 3 3 3 2" xfId="39381"/>
    <cellStyle name="Input 6 2 3 3 3 3" xfId="39382"/>
    <cellStyle name="Input 6 2 3 3 3 4" xfId="39383"/>
    <cellStyle name="Input 6 2 3 3 3 5" xfId="39384"/>
    <cellStyle name="Input 6 2 3 3 3 6" xfId="39385"/>
    <cellStyle name="Input 6 2 3 3 3 7" xfId="39386"/>
    <cellStyle name="Input 6 2 3 3 3 8" xfId="39387"/>
    <cellStyle name="Input 6 2 3 3 4" xfId="39388"/>
    <cellStyle name="Input 6 2 3 3 4 2" xfId="39389"/>
    <cellStyle name="Input 6 2 3 3 4 3" xfId="39390"/>
    <cellStyle name="Input 6 2 3 3 4 4" xfId="39391"/>
    <cellStyle name="Input 6 2 3 3 4 5" xfId="39392"/>
    <cellStyle name="Input 6 2 3 3 4 6" xfId="39393"/>
    <cellStyle name="Input 6 2 3 3 4 7" xfId="39394"/>
    <cellStyle name="Input 6 2 3 3 4 8" xfId="39395"/>
    <cellStyle name="Input 6 2 3 3 4 9" xfId="39396"/>
    <cellStyle name="Input 6 2 3 3 5" xfId="39397"/>
    <cellStyle name="Input 6 2 3 3 6" xfId="39398"/>
    <cellStyle name="Input 6 2 3 3 7" xfId="39399"/>
    <cellStyle name="Input 6 2 3 3 8" xfId="39400"/>
    <cellStyle name="Input 6 2 3 3 9" xfId="39401"/>
    <cellStyle name="Input 6 2 3 4" xfId="39402"/>
    <cellStyle name="Input 6 2 3 4 10" xfId="39403"/>
    <cellStyle name="Input 6 2 3 4 11" xfId="39404"/>
    <cellStyle name="Input 6 2 3 4 12" xfId="39405"/>
    <cellStyle name="Input 6 2 3 4 13" xfId="39406"/>
    <cellStyle name="Input 6 2 3 4 2" xfId="39407"/>
    <cellStyle name="Input 6 2 3 4 2 10" xfId="39408"/>
    <cellStyle name="Input 6 2 3 4 2 2" xfId="39409"/>
    <cellStyle name="Input 6 2 3 4 2 2 2" xfId="39410"/>
    <cellStyle name="Input 6 2 3 4 2 2 3" xfId="39411"/>
    <cellStyle name="Input 6 2 3 4 2 2 4" xfId="39412"/>
    <cellStyle name="Input 6 2 3 4 2 2 5" xfId="39413"/>
    <cellStyle name="Input 6 2 3 4 2 2 6" xfId="39414"/>
    <cellStyle name="Input 6 2 3 4 2 2 7" xfId="39415"/>
    <cellStyle name="Input 6 2 3 4 2 2 8" xfId="39416"/>
    <cellStyle name="Input 6 2 3 4 2 2 9" xfId="39417"/>
    <cellStyle name="Input 6 2 3 4 2 3" xfId="39418"/>
    <cellStyle name="Input 6 2 3 4 2 4" xfId="39419"/>
    <cellStyle name="Input 6 2 3 4 2 5" xfId="39420"/>
    <cellStyle name="Input 6 2 3 4 2 6" xfId="39421"/>
    <cellStyle name="Input 6 2 3 4 2 7" xfId="39422"/>
    <cellStyle name="Input 6 2 3 4 2 8" xfId="39423"/>
    <cellStyle name="Input 6 2 3 4 2 9" xfId="39424"/>
    <cellStyle name="Input 6 2 3 4 3" xfId="39425"/>
    <cellStyle name="Input 6 2 3 4 3 2" xfId="39426"/>
    <cellStyle name="Input 6 2 3 4 3 3" xfId="39427"/>
    <cellStyle name="Input 6 2 3 4 3 4" xfId="39428"/>
    <cellStyle name="Input 6 2 3 4 3 5" xfId="39429"/>
    <cellStyle name="Input 6 2 3 4 3 6" xfId="39430"/>
    <cellStyle name="Input 6 2 3 4 3 7" xfId="39431"/>
    <cellStyle name="Input 6 2 3 4 3 8" xfId="39432"/>
    <cellStyle name="Input 6 2 3 4 4" xfId="39433"/>
    <cellStyle name="Input 6 2 3 4 4 2" xfId="39434"/>
    <cellStyle name="Input 6 2 3 4 4 3" xfId="39435"/>
    <cellStyle name="Input 6 2 3 4 4 4" xfId="39436"/>
    <cellStyle name="Input 6 2 3 4 4 5" xfId="39437"/>
    <cellStyle name="Input 6 2 3 4 4 6" xfId="39438"/>
    <cellStyle name="Input 6 2 3 4 4 7" xfId="39439"/>
    <cellStyle name="Input 6 2 3 4 4 8" xfId="39440"/>
    <cellStyle name="Input 6 2 3 4 4 9" xfId="39441"/>
    <cellStyle name="Input 6 2 3 4 5" xfId="39442"/>
    <cellStyle name="Input 6 2 3 4 6" xfId="39443"/>
    <cellStyle name="Input 6 2 3 4 7" xfId="39444"/>
    <cellStyle name="Input 6 2 3 4 8" xfId="39445"/>
    <cellStyle name="Input 6 2 3 4 9" xfId="39446"/>
    <cellStyle name="Input 6 2 3 5" xfId="39447"/>
    <cellStyle name="Input 6 2 3 5 10" xfId="39448"/>
    <cellStyle name="Input 6 2 3 5 2" xfId="39449"/>
    <cellStyle name="Input 6 2 3 5 2 2" xfId="39450"/>
    <cellStyle name="Input 6 2 3 5 2 3" xfId="39451"/>
    <cellStyle name="Input 6 2 3 5 2 4" xfId="39452"/>
    <cellStyle name="Input 6 2 3 5 2 5" xfId="39453"/>
    <cellStyle name="Input 6 2 3 5 2 6" xfId="39454"/>
    <cellStyle name="Input 6 2 3 5 2 7" xfId="39455"/>
    <cellStyle name="Input 6 2 3 5 2 8" xfId="39456"/>
    <cellStyle name="Input 6 2 3 5 2 9" xfId="39457"/>
    <cellStyle name="Input 6 2 3 5 3" xfId="39458"/>
    <cellStyle name="Input 6 2 3 5 4" xfId="39459"/>
    <cellStyle name="Input 6 2 3 5 5" xfId="39460"/>
    <cellStyle name="Input 6 2 3 5 6" xfId="39461"/>
    <cellStyle name="Input 6 2 3 5 7" xfId="39462"/>
    <cellStyle name="Input 6 2 3 5 8" xfId="39463"/>
    <cellStyle name="Input 6 2 3 5 9" xfId="39464"/>
    <cellStyle name="Input 6 2 3 6" xfId="39465"/>
    <cellStyle name="Input 6 2 3 6 2" xfId="39466"/>
    <cellStyle name="Input 6 2 3 6 3" xfId="39467"/>
    <cellStyle name="Input 6 2 3 6 4" xfId="39468"/>
    <cellStyle name="Input 6 2 3 6 5" xfId="39469"/>
    <cellStyle name="Input 6 2 3 6 6" xfId="39470"/>
    <cellStyle name="Input 6 2 3 6 7" xfId="39471"/>
    <cellStyle name="Input 6 2 3 6 8" xfId="39472"/>
    <cellStyle name="Input 6 2 3 7" xfId="39473"/>
    <cellStyle name="Input 6 2 3 7 2" xfId="39474"/>
    <cellStyle name="Input 6 2 3 7 3" xfId="39475"/>
    <cellStyle name="Input 6 2 3 7 4" xfId="39476"/>
    <cellStyle name="Input 6 2 3 7 5" xfId="39477"/>
    <cellStyle name="Input 6 2 3 7 6" xfId="39478"/>
    <cellStyle name="Input 6 2 3 7 7" xfId="39479"/>
    <cellStyle name="Input 6 2 3 7 8" xfId="39480"/>
    <cellStyle name="Input 6 2 3 7 9" xfId="39481"/>
    <cellStyle name="Input 6 2 3 8" xfId="39482"/>
    <cellStyle name="Input 6 2 3 9" xfId="39483"/>
    <cellStyle name="Input 6 2 4" xfId="39484"/>
    <cellStyle name="Input 6 2 4 10" xfId="39485"/>
    <cellStyle name="Input 6 2 4 11" xfId="39486"/>
    <cellStyle name="Input 6 2 4 12" xfId="39487"/>
    <cellStyle name="Input 6 2 4 13" xfId="39488"/>
    <cellStyle name="Input 6 2 4 2" xfId="39489"/>
    <cellStyle name="Input 6 2 4 2 10" xfId="39490"/>
    <cellStyle name="Input 6 2 4 2 2" xfId="39491"/>
    <cellStyle name="Input 6 2 4 2 2 2" xfId="39492"/>
    <cellStyle name="Input 6 2 4 2 2 3" xfId="39493"/>
    <cellStyle name="Input 6 2 4 2 2 4" xfId="39494"/>
    <cellStyle name="Input 6 2 4 2 2 5" xfId="39495"/>
    <cellStyle name="Input 6 2 4 2 2 6" xfId="39496"/>
    <cellStyle name="Input 6 2 4 2 2 7" xfId="39497"/>
    <cellStyle name="Input 6 2 4 2 2 8" xfId="39498"/>
    <cellStyle name="Input 6 2 4 2 2 9" xfId="39499"/>
    <cellStyle name="Input 6 2 4 2 3" xfId="39500"/>
    <cellStyle name="Input 6 2 4 2 4" xfId="39501"/>
    <cellStyle name="Input 6 2 4 2 5" xfId="39502"/>
    <cellStyle name="Input 6 2 4 2 6" xfId="39503"/>
    <cellStyle name="Input 6 2 4 2 7" xfId="39504"/>
    <cellStyle name="Input 6 2 4 2 8" xfId="39505"/>
    <cellStyle name="Input 6 2 4 2 9" xfId="39506"/>
    <cellStyle name="Input 6 2 4 3" xfId="39507"/>
    <cellStyle name="Input 6 2 4 3 2" xfId="39508"/>
    <cellStyle name="Input 6 2 4 3 3" xfId="39509"/>
    <cellStyle name="Input 6 2 4 3 4" xfId="39510"/>
    <cellStyle name="Input 6 2 4 3 5" xfId="39511"/>
    <cellStyle name="Input 6 2 4 3 6" xfId="39512"/>
    <cellStyle name="Input 6 2 4 3 7" xfId="39513"/>
    <cellStyle name="Input 6 2 4 3 8" xfId="39514"/>
    <cellStyle name="Input 6 2 4 4" xfId="39515"/>
    <cellStyle name="Input 6 2 4 4 2" xfId="39516"/>
    <cellStyle name="Input 6 2 4 4 3" xfId="39517"/>
    <cellStyle name="Input 6 2 4 4 4" xfId="39518"/>
    <cellStyle name="Input 6 2 4 4 5" xfId="39519"/>
    <cellStyle name="Input 6 2 4 4 6" xfId="39520"/>
    <cellStyle name="Input 6 2 4 4 7" xfId="39521"/>
    <cellStyle name="Input 6 2 4 4 8" xfId="39522"/>
    <cellStyle name="Input 6 2 4 4 9" xfId="39523"/>
    <cellStyle name="Input 6 2 4 5" xfId="39524"/>
    <cellStyle name="Input 6 2 4 6" xfId="39525"/>
    <cellStyle name="Input 6 2 4 7" xfId="39526"/>
    <cellStyle name="Input 6 2 4 8" xfId="39527"/>
    <cellStyle name="Input 6 2 4 9" xfId="39528"/>
    <cellStyle name="Input 6 2 5" xfId="39529"/>
    <cellStyle name="Input 6 2 5 2" xfId="39530"/>
    <cellStyle name="Input 6 2 5 3" xfId="39531"/>
    <cellStyle name="Input 6 2 5 4" xfId="39532"/>
    <cellStyle name="Input 6 2 5 5" xfId="39533"/>
    <cellStyle name="Input 6 2 5 6" xfId="39534"/>
    <cellStyle name="Input 6 2 5 7" xfId="39535"/>
    <cellStyle name="Input 6 2 5 8" xfId="39536"/>
    <cellStyle name="Input 6 2 5 9" xfId="39537"/>
    <cellStyle name="Input 6 2 6" xfId="39538"/>
    <cellStyle name="Input 6 2 7" xfId="39539"/>
    <cellStyle name="Input 6 2 8" xfId="39540"/>
    <cellStyle name="Input 6 2 9" xfId="39541"/>
    <cellStyle name="Input 6 3" xfId="39542"/>
    <cellStyle name="Input 6 3 10" xfId="39543"/>
    <cellStyle name="Input 6 3 11" xfId="39544"/>
    <cellStyle name="Input 6 3 12" xfId="39545"/>
    <cellStyle name="Input 6 3 13" xfId="39546"/>
    <cellStyle name="Input 6 3 14" xfId="39547"/>
    <cellStyle name="Input 6 3 15" xfId="39548"/>
    <cellStyle name="Input 6 3 16" xfId="39549"/>
    <cellStyle name="Input 6 3 17" xfId="39550"/>
    <cellStyle name="Input 6 3 18" xfId="39551"/>
    <cellStyle name="Input 6 3 19" xfId="39552"/>
    <cellStyle name="Input 6 3 2" xfId="39553"/>
    <cellStyle name="Input 6 3 2 10" xfId="39554"/>
    <cellStyle name="Input 6 3 2 11" xfId="39555"/>
    <cellStyle name="Input 6 3 2 12" xfId="39556"/>
    <cellStyle name="Input 6 3 2 13" xfId="39557"/>
    <cellStyle name="Input 6 3 2 2" xfId="39558"/>
    <cellStyle name="Input 6 3 2 2 10" xfId="39559"/>
    <cellStyle name="Input 6 3 2 2 2" xfId="39560"/>
    <cellStyle name="Input 6 3 2 2 2 2" xfId="39561"/>
    <cellStyle name="Input 6 3 2 2 2 3" xfId="39562"/>
    <cellStyle name="Input 6 3 2 2 2 4" xfId="39563"/>
    <cellStyle name="Input 6 3 2 2 2 5" xfId="39564"/>
    <cellStyle name="Input 6 3 2 2 2 6" xfId="39565"/>
    <cellStyle name="Input 6 3 2 2 2 7" xfId="39566"/>
    <cellStyle name="Input 6 3 2 2 2 8" xfId="39567"/>
    <cellStyle name="Input 6 3 2 2 2 9" xfId="39568"/>
    <cellStyle name="Input 6 3 2 2 3" xfId="39569"/>
    <cellStyle name="Input 6 3 2 2 4" xfId="39570"/>
    <cellStyle name="Input 6 3 2 2 5" xfId="39571"/>
    <cellStyle name="Input 6 3 2 2 6" xfId="39572"/>
    <cellStyle name="Input 6 3 2 2 7" xfId="39573"/>
    <cellStyle name="Input 6 3 2 2 8" xfId="39574"/>
    <cellStyle name="Input 6 3 2 2 9" xfId="39575"/>
    <cellStyle name="Input 6 3 2 3" xfId="39576"/>
    <cellStyle name="Input 6 3 2 3 2" xfId="39577"/>
    <cellStyle name="Input 6 3 2 3 3" xfId="39578"/>
    <cellStyle name="Input 6 3 2 3 4" xfId="39579"/>
    <cellStyle name="Input 6 3 2 3 5" xfId="39580"/>
    <cellStyle name="Input 6 3 2 3 6" xfId="39581"/>
    <cellStyle name="Input 6 3 2 3 7" xfId="39582"/>
    <cellStyle name="Input 6 3 2 3 8" xfId="39583"/>
    <cellStyle name="Input 6 3 2 4" xfId="39584"/>
    <cellStyle name="Input 6 3 2 4 2" xfId="39585"/>
    <cellStyle name="Input 6 3 2 4 3" xfId="39586"/>
    <cellStyle name="Input 6 3 2 4 4" xfId="39587"/>
    <cellStyle name="Input 6 3 2 4 5" xfId="39588"/>
    <cellStyle name="Input 6 3 2 4 6" xfId="39589"/>
    <cellStyle name="Input 6 3 2 4 7" xfId="39590"/>
    <cellStyle name="Input 6 3 2 4 8" xfId="39591"/>
    <cellStyle name="Input 6 3 2 4 9" xfId="39592"/>
    <cellStyle name="Input 6 3 2 5" xfId="39593"/>
    <cellStyle name="Input 6 3 2 6" xfId="39594"/>
    <cellStyle name="Input 6 3 2 7" xfId="39595"/>
    <cellStyle name="Input 6 3 2 8" xfId="39596"/>
    <cellStyle name="Input 6 3 2 9" xfId="39597"/>
    <cellStyle name="Input 6 3 3" xfId="39598"/>
    <cellStyle name="Input 6 3 3 10" xfId="39599"/>
    <cellStyle name="Input 6 3 3 11" xfId="39600"/>
    <cellStyle name="Input 6 3 3 12" xfId="39601"/>
    <cellStyle name="Input 6 3 3 13" xfId="39602"/>
    <cellStyle name="Input 6 3 3 2" xfId="39603"/>
    <cellStyle name="Input 6 3 3 2 10" xfId="39604"/>
    <cellStyle name="Input 6 3 3 2 2" xfId="39605"/>
    <cellStyle name="Input 6 3 3 2 2 2" xfId="39606"/>
    <cellStyle name="Input 6 3 3 2 2 3" xfId="39607"/>
    <cellStyle name="Input 6 3 3 2 2 4" xfId="39608"/>
    <cellStyle name="Input 6 3 3 2 2 5" xfId="39609"/>
    <cellStyle name="Input 6 3 3 2 2 6" xfId="39610"/>
    <cellStyle name="Input 6 3 3 2 2 7" xfId="39611"/>
    <cellStyle name="Input 6 3 3 2 2 8" xfId="39612"/>
    <cellStyle name="Input 6 3 3 2 2 9" xfId="39613"/>
    <cellStyle name="Input 6 3 3 2 3" xfId="39614"/>
    <cellStyle name="Input 6 3 3 2 4" xfId="39615"/>
    <cellStyle name="Input 6 3 3 2 5" xfId="39616"/>
    <cellStyle name="Input 6 3 3 2 6" xfId="39617"/>
    <cellStyle name="Input 6 3 3 2 7" xfId="39618"/>
    <cellStyle name="Input 6 3 3 2 8" xfId="39619"/>
    <cellStyle name="Input 6 3 3 2 9" xfId="39620"/>
    <cellStyle name="Input 6 3 3 3" xfId="39621"/>
    <cellStyle name="Input 6 3 3 3 2" xfId="39622"/>
    <cellStyle name="Input 6 3 3 3 3" xfId="39623"/>
    <cellStyle name="Input 6 3 3 3 4" xfId="39624"/>
    <cellStyle name="Input 6 3 3 3 5" xfId="39625"/>
    <cellStyle name="Input 6 3 3 3 6" xfId="39626"/>
    <cellStyle name="Input 6 3 3 3 7" xfId="39627"/>
    <cellStyle name="Input 6 3 3 3 8" xfId="39628"/>
    <cellStyle name="Input 6 3 3 4" xfId="39629"/>
    <cellStyle name="Input 6 3 3 4 2" xfId="39630"/>
    <cellStyle name="Input 6 3 3 4 3" xfId="39631"/>
    <cellStyle name="Input 6 3 3 4 4" xfId="39632"/>
    <cellStyle name="Input 6 3 3 4 5" xfId="39633"/>
    <cellStyle name="Input 6 3 3 4 6" xfId="39634"/>
    <cellStyle name="Input 6 3 3 4 7" xfId="39635"/>
    <cellStyle name="Input 6 3 3 4 8" xfId="39636"/>
    <cellStyle name="Input 6 3 3 4 9" xfId="39637"/>
    <cellStyle name="Input 6 3 3 5" xfId="39638"/>
    <cellStyle name="Input 6 3 3 6" xfId="39639"/>
    <cellStyle name="Input 6 3 3 7" xfId="39640"/>
    <cellStyle name="Input 6 3 3 8" xfId="39641"/>
    <cellStyle name="Input 6 3 3 9" xfId="39642"/>
    <cellStyle name="Input 6 3 4" xfId="39643"/>
    <cellStyle name="Input 6 3 4 10" xfId="39644"/>
    <cellStyle name="Input 6 3 4 11" xfId="39645"/>
    <cellStyle name="Input 6 3 4 12" xfId="39646"/>
    <cellStyle name="Input 6 3 4 13" xfId="39647"/>
    <cellStyle name="Input 6 3 4 2" xfId="39648"/>
    <cellStyle name="Input 6 3 4 2 10" xfId="39649"/>
    <cellStyle name="Input 6 3 4 2 2" xfId="39650"/>
    <cellStyle name="Input 6 3 4 2 2 2" xfId="39651"/>
    <cellStyle name="Input 6 3 4 2 2 3" xfId="39652"/>
    <cellStyle name="Input 6 3 4 2 2 4" xfId="39653"/>
    <cellStyle name="Input 6 3 4 2 2 5" xfId="39654"/>
    <cellStyle name="Input 6 3 4 2 2 6" xfId="39655"/>
    <cellStyle name="Input 6 3 4 2 2 7" xfId="39656"/>
    <cellStyle name="Input 6 3 4 2 2 8" xfId="39657"/>
    <cellStyle name="Input 6 3 4 2 2 9" xfId="39658"/>
    <cellStyle name="Input 6 3 4 2 3" xfId="39659"/>
    <cellStyle name="Input 6 3 4 2 4" xfId="39660"/>
    <cellStyle name="Input 6 3 4 2 5" xfId="39661"/>
    <cellStyle name="Input 6 3 4 2 6" xfId="39662"/>
    <cellStyle name="Input 6 3 4 2 7" xfId="39663"/>
    <cellStyle name="Input 6 3 4 2 8" xfId="39664"/>
    <cellStyle name="Input 6 3 4 2 9" xfId="39665"/>
    <cellStyle name="Input 6 3 4 3" xfId="39666"/>
    <cellStyle name="Input 6 3 4 3 2" xfId="39667"/>
    <cellStyle name="Input 6 3 4 3 3" xfId="39668"/>
    <cellStyle name="Input 6 3 4 3 4" xfId="39669"/>
    <cellStyle name="Input 6 3 4 3 5" xfId="39670"/>
    <cellStyle name="Input 6 3 4 3 6" xfId="39671"/>
    <cellStyle name="Input 6 3 4 3 7" xfId="39672"/>
    <cellStyle name="Input 6 3 4 3 8" xfId="39673"/>
    <cellStyle name="Input 6 3 4 4" xfId="39674"/>
    <cellStyle name="Input 6 3 4 4 2" xfId="39675"/>
    <cellStyle name="Input 6 3 4 4 3" xfId="39676"/>
    <cellStyle name="Input 6 3 4 4 4" xfId="39677"/>
    <cellStyle name="Input 6 3 4 4 5" xfId="39678"/>
    <cellStyle name="Input 6 3 4 4 6" xfId="39679"/>
    <cellStyle name="Input 6 3 4 4 7" xfId="39680"/>
    <cellStyle name="Input 6 3 4 4 8" xfId="39681"/>
    <cellStyle name="Input 6 3 4 4 9" xfId="39682"/>
    <cellStyle name="Input 6 3 4 5" xfId="39683"/>
    <cellStyle name="Input 6 3 4 6" xfId="39684"/>
    <cellStyle name="Input 6 3 4 7" xfId="39685"/>
    <cellStyle name="Input 6 3 4 8" xfId="39686"/>
    <cellStyle name="Input 6 3 4 9" xfId="39687"/>
    <cellStyle name="Input 6 3 5" xfId="39688"/>
    <cellStyle name="Input 6 3 5 10" xfId="39689"/>
    <cellStyle name="Input 6 3 5 11" xfId="39690"/>
    <cellStyle name="Input 6 3 5 12" xfId="39691"/>
    <cellStyle name="Input 6 3 5 13" xfId="39692"/>
    <cellStyle name="Input 6 3 5 2" xfId="39693"/>
    <cellStyle name="Input 6 3 5 2 10" xfId="39694"/>
    <cellStyle name="Input 6 3 5 2 2" xfId="39695"/>
    <cellStyle name="Input 6 3 5 2 2 2" xfId="39696"/>
    <cellStyle name="Input 6 3 5 2 2 3" xfId="39697"/>
    <cellStyle name="Input 6 3 5 2 2 4" xfId="39698"/>
    <cellStyle name="Input 6 3 5 2 2 5" xfId="39699"/>
    <cellStyle name="Input 6 3 5 2 2 6" xfId="39700"/>
    <cellStyle name="Input 6 3 5 2 2 7" xfId="39701"/>
    <cellStyle name="Input 6 3 5 2 2 8" xfId="39702"/>
    <cellStyle name="Input 6 3 5 2 2 9" xfId="39703"/>
    <cellStyle name="Input 6 3 5 2 3" xfId="39704"/>
    <cellStyle name="Input 6 3 5 2 4" xfId="39705"/>
    <cellStyle name="Input 6 3 5 2 5" xfId="39706"/>
    <cellStyle name="Input 6 3 5 2 6" xfId="39707"/>
    <cellStyle name="Input 6 3 5 2 7" xfId="39708"/>
    <cellStyle name="Input 6 3 5 2 8" xfId="39709"/>
    <cellStyle name="Input 6 3 5 2 9" xfId="39710"/>
    <cellStyle name="Input 6 3 5 3" xfId="39711"/>
    <cellStyle name="Input 6 3 5 3 2" xfId="39712"/>
    <cellStyle name="Input 6 3 5 3 3" xfId="39713"/>
    <cellStyle name="Input 6 3 5 3 4" xfId="39714"/>
    <cellStyle name="Input 6 3 5 3 5" xfId="39715"/>
    <cellStyle name="Input 6 3 5 3 6" xfId="39716"/>
    <cellStyle name="Input 6 3 5 3 7" xfId="39717"/>
    <cellStyle name="Input 6 3 5 3 8" xfId="39718"/>
    <cellStyle name="Input 6 3 5 4" xfId="39719"/>
    <cellStyle name="Input 6 3 5 4 2" xfId="39720"/>
    <cellStyle name="Input 6 3 5 4 3" xfId="39721"/>
    <cellStyle name="Input 6 3 5 4 4" xfId="39722"/>
    <cellStyle name="Input 6 3 5 4 5" xfId="39723"/>
    <cellStyle name="Input 6 3 5 4 6" xfId="39724"/>
    <cellStyle name="Input 6 3 5 4 7" xfId="39725"/>
    <cellStyle name="Input 6 3 5 4 8" xfId="39726"/>
    <cellStyle name="Input 6 3 5 4 9" xfId="39727"/>
    <cellStyle name="Input 6 3 5 5" xfId="39728"/>
    <cellStyle name="Input 6 3 5 6" xfId="39729"/>
    <cellStyle name="Input 6 3 5 7" xfId="39730"/>
    <cellStyle name="Input 6 3 5 8" xfId="39731"/>
    <cellStyle name="Input 6 3 5 9" xfId="39732"/>
    <cellStyle name="Input 6 3 6" xfId="39733"/>
    <cellStyle name="Input 6 3 6 10" xfId="39734"/>
    <cellStyle name="Input 6 3 6 2" xfId="39735"/>
    <cellStyle name="Input 6 3 6 2 2" xfId="39736"/>
    <cellStyle name="Input 6 3 6 2 3" xfId="39737"/>
    <cellStyle name="Input 6 3 6 2 4" xfId="39738"/>
    <cellStyle name="Input 6 3 6 2 5" xfId="39739"/>
    <cellStyle name="Input 6 3 6 2 6" xfId="39740"/>
    <cellStyle name="Input 6 3 6 2 7" xfId="39741"/>
    <cellStyle name="Input 6 3 6 2 8" xfId="39742"/>
    <cellStyle name="Input 6 3 6 2 9" xfId="39743"/>
    <cellStyle name="Input 6 3 6 3" xfId="39744"/>
    <cellStyle name="Input 6 3 6 4" xfId="39745"/>
    <cellStyle name="Input 6 3 6 5" xfId="39746"/>
    <cellStyle name="Input 6 3 6 6" xfId="39747"/>
    <cellStyle name="Input 6 3 6 7" xfId="39748"/>
    <cellStyle name="Input 6 3 6 8" xfId="39749"/>
    <cellStyle name="Input 6 3 6 9" xfId="39750"/>
    <cellStyle name="Input 6 3 7" xfId="39751"/>
    <cellStyle name="Input 6 3 7 2" xfId="39752"/>
    <cellStyle name="Input 6 3 7 3" xfId="39753"/>
    <cellStyle name="Input 6 3 7 4" xfId="39754"/>
    <cellStyle name="Input 6 3 7 5" xfId="39755"/>
    <cellStyle name="Input 6 3 7 6" xfId="39756"/>
    <cellStyle name="Input 6 3 7 7" xfId="39757"/>
    <cellStyle name="Input 6 3 7 8" xfId="39758"/>
    <cellStyle name="Input 6 3 8" xfId="39759"/>
    <cellStyle name="Input 6 3 8 2" xfId="39760"/>
    <cellStyle name="Input 6 3 8 3" xfId="39761"/>
    <cellStyle name="Input 6 3 8 4" xfId="39762"/>
    <cellStyle name="Input 6 3 8 5" xfId="39763"/>
    <cellStyle name="Input 6 3 8 6" xfId="39764"/>
    <cellStyle name="Input 6 3 8 7" xfId="39765"/>
    <cellStyle name="Input 6 3 8 8" xfId="39766"/>
    <cellStyle name="Input 6 3 8 9" xfId="39767"/>
    <cellStyle name="Input 6 3 9" xfId="39768"/>
    <cellStyle name="Input 6 4" xfId="39769"/>
    <cellStyle name="Input 6 4 10" xfId="39770"/>
    <cellStyle name="Input 6 4 11" xfId="39771"/>
    <cellStyle name="Input 6 4 12" xfId="39772"/>
    <cellStyle name="Input 6 4 13" xfId="39773"/>
    <cellStyle name="Input 6 4 14" xfId="39774"/>
    <cellStyle name="Input 6 4 15" xfId="39775"/>
    <cellStyle name="Input 6 4 16" xfId="39776"/>
    <cellStyle name="Input 6 4 17" xfId="39777"/>
    <cellStyle name="Input 6 4 18" xfId="39778"/>
    <cellStyle name="Input 6 4 2" xfId="39779"/>
    <cellStyle name="Input 6 4 2 10" xfId="39780"/>
    <cellStyle name="Input 6 4 2 11" xfId="39781"/>
    <cellStyle name="Input 6 4 2 12" xfId="39782"/>
    <cellStyle name="Input 6 4 2 13" xfId="39783"/>
    <cellStyle name="Input 6 4 2 2" xfId="39784"/>
    <cellStyle name="Input 6 4 2 2 10" xfId="39785"/>
    <cellStyle name="Input 6 4 2 2 2" xfId="39786"/>
    <cellStyle name="Input 6 4 2 2 2 2" xfId="39787"/>
    <cellStyle name="Input 6 4 2 2 2 3" xfId="39788"/>
    <cellStyle name="Input 6 4 2 2 2 4" xfId="39789"/>
    <cellStyle name="Input 6 4 2 2 2 5" xfId="39790"/>
    <cellStyle name="Input 6 4 2 2 2 6" xfId="39791"/>
    <cellStyle name="Input 6 4 2 2 2 7" xfId="39792"/>
    <cellStyle name="Input 6 4 2 2 2 8" xfId="39793"/>
    <cellStyle name="Input 6 4 2 2 2 9" xfId="39794"/>
    <cellStyle name="Input 6 4 2 2 3" xfId="39795"/>
    <cellStyle name="Input 6 4 2 2 4" xfId="39796"/>
    <cellStyle name="Input 6 4 2 2 5" xfId="39797"/>
    <cellStyle name="Input 6 4 2 2 6" xfId="39798"/>
    <cellStyle name="Input 6 4 2 2 7" xfId="39799"/>
    <cellStyle name="Input 6 4 2 2 8" xfId="39800"/>
    <cellStyle name="Input 6 4 2 2 9" xfId="39801"/>
    <cellStyle name="Input 6 4 2 3" xfId="39802"/>
    <cellStyle name="Input 6 4 2 3 2" xfId="39803"/>
    <cellStyle name="Input 6 4 2 3 3" xfId="39804"/>
    <cellStyle name="Input 6 4 2 3 4" xfId="39805"/>
    <cellStyle name="Input 6 4 2 3 5" xfId="39806"/>
    <cellStyle name="Input 6 4 2 3 6" xfId="39807"/>
    <cellStyle name="Input 6 4 2 3 7" xfId="39808"/>
    <cellStyle name="Input 6 4 2 3 8" xfId="39809"/>
    <cellStyle name="Input 6 4 2 4" xfId="39810"/>
    <cellStyle name="Input 6 4 2 4 2" xfId="39811"/>
    <cellStyle name="Input 6 4 2 4 3" xfId="39812"/>
    <cellStyle name="Input 6 4 2 4 4" xfId="39813"/>
    <cellStyle name="Input 6 4 2 4 5" xfId="39814"/>
    <cellStyle name="Input 6 4 2 4 6" xfId="39815"/>
    <cellStyle name="Input 6 4 2 4 7" xfId="39816"/>
    <cellStyle name="Input 6 4 2 4 8" xfId="39817"/>
    <cellStyle name="Input 6 4 2 4 9" xfId="39818"/>
    <cellStyle name="Input 6 4 2 5" xfId="39819"/>
    <cellStyle name="Input 6 4 2 6" xfId="39820"/>
    <cellStyle name="Input 6 4 2 7" xfId="39821"/>
    <cellStyle name="Input 6 4 2 8" xfId="39822"/>
    <cellStyle name="Input 6 4 2 9" xfId="39823"/>
    <cellStyle name="Input 6 4 3" xfId="39824"/>
    <cellStyle name="Input 6 4 3 10" xfId="39825"/>
    <cellStyle name="Input 6 4 3 11" xfId="39826"/>
    <cellStyle name="Input 6 4 3 12" xfId="39827"/>
    <cellStyle name="Input 6 4 3 13" xfId="39828"/>
    <cellStyle name="Input 6 4 3 2" xfId="39829"/>
    <cellStyle name="Input 6 4 3 2 10" xfId="39830"/>
    <cellStyle name="Input 6 4 3 2 2" xfId="39831"/>
    <cellStyle name="Input 6 4 3 2 2 2" xfId="39832"/>
    <cellStyle name="Input 6 4 3 2 2 3" xfId="39833"/>
    <cellStyle name="Input 6 4 3 2 2 4" xfId="39834"/>
    <cellStyle name="Input 6 4 3 2 2 5" xfId="39835"/>
    <cellStyle name="Input 6 4 3 2 2 6" xfId="39836"/>
    <cellStyle name="Input 6 4 3 2 2 7" xfId="39837"/>
    <cellStyle name="Input 6 4 3 2 2 8" xfId="39838"/>
    <cellStyle name="Input 6 4 3 2 2 9" xfId="39839"/>
    <cellStyle name="Input 6 4 3 2 3" xfId="39840"/>
    <cellStyle name="Input 6 4 3 2 4" xfId="39841"/>
    <cellStyle name="Input 6 4 3 2 5" xfId="39842"/>
    <cellStyle name="Input 6 4 3 2 6" xfId="39843"/>
    <cellStyle name="Input 6 4 3 2 7" xfId="39844"/>
    <cellStyle name="Input 6 4 3 2 8" xfId="39845"/>
    <cellStyle name="Input 6 4 3 2 9" xfId="39846"/>
    <cellStyle name="Input 6 4 3 3" xfId="39847"/>
    <cellStyle name="Input 6 4 3 3 2" xfId="39848"/>
    <cellStyle name="Input 6 4 3 3 3" xfId="39849"/>
    <cellStyle name="Input 6 4 3 3 4" xfId="39850"/>
    <cellStyle name="Input 6 4 3 3 5" xfId="39851"/>
    <cellStyle name="Input 6 4 3 3 6" xfId="39852"/>
    <cellStyle name="Input 6 4 3 3 7" xfId="39853"/>
    <cellStyle name="Input 6 4 3 3 8" xfId="39854"/>
    <cellStyle name="Input 6 4 3 4" xfId="39855"/>
    <cellStyle name="Input 6 4 3 4 2" xfId="39856"/>
    <cellStyle name="Input 6 4 3 4 3" xfId="39857"/>
    <cellStyle name="Input 6 4 3 4 4" xfId="39858"/>
    <cellStyle name="Input 6 4 3 4 5" xfId="39859"/>
    <cellStyle name="Input 6 4 3 4 6" xfId="39860"/>
    <cellStyle name="Input 6 4 3 4 7" xfId="39861"/>
    <cellStyle name="Input 6 4 3 4 8" xfId="39862"/>
    <cellStyle name="Input 6 4 3 4 9" xfId="39863"/>
    <cellStyle name="Input 6 4 3 5" xfId="39864"/>
    <cellStyle name="Input 6 4 3 6" xfId="39865"/>
    <cellStyle name="Input 6 4 3 7" xfId="39866"/>
    <cellStyle name="Input 6 4 3 8" xfId="39867"/>
    <cellStyle name="Input 6 4 3 9" xfId="39868"/>
    <cellStyle name="Input 6 4 4" xfId="39869"/>
    <cellStyle name="Input 6 4 4 10" xfId="39870"/>
    <cellStyle name="Input 6 4 4 11" xfId="39871"/>
    <cellStyle name="Input 6 4 4 12" xfId="39872"/>
    <cellStyle name="Input 6 4 4 13" xfId="39873"/>
    <cellStyle name="Input 6 4 4 2" xfId="39874"/>
    <cellStyle name="Input 6 4 4 2 10" xfId="39875"/>
    <cellStyle name="Input 6 4 4 2 2" xfId="39876"/>
    <cellStyle name="Input 6 4 4 2 2 2" xfId="39877"/>
    <cellStyle name="Input 6 4 4 2 2 3" xfId="39878"/>
    <cellStyle name="Input 6 4 4 2 2 4" xfId="39879"/>
    <cellStyle name="Input 6 4 4 2 2 5" xfId="39880"/>
    <cellStyle name="Input 6 4 4 2 2 6" xfId="39881"/>
    <cellStyle name="Input 6 4 4 2 2 7" xfId="39882"/>
    <cellStyle name="Input 6 4 4 2 2 8" xfId="39883"/>
    <cellStyle name="Input 6 4 4 2 2 9" xfId="39884"/>
    <cellStyle name="Input 6 4 4 2 3" xfId="39885"/>
    <cellStyle name="Input 6 4 4 2 4" xfId="39886"/>
    <cellStyle name="Input 6 4 4 2 5" xfId="39887"/>
    <cellStyle name="Input 6 4 4 2 6" xfId="39888"/>
    <cellStyle name="Input 6 4 4 2 7" xfId="39889"/>
    <cellStyle name="Input 6 4 4 2 8" xfId="39890"/>
    <cellStyle name="Input 6 4 4 2 9" xfId="39891"/>
    <cellStyle name="Input 6 4 4 3" xfId="39892"/>
    <cellStyle name="Input 6 4 4 3 2" xfId="39893"/>
    <cellStyle name="Input 6 4 4 3 3" xfId="39894"/>
    <cellStyle name="Input 6 4 4 3 4" xfId="39895"/>
    <cellStyle name="Input 6 4 4 3 5" xfId="39896"/>
    <cellStyle name="Input 6 4 4 3 6" xfId="39897"/>
    <cellStyle name="Input 6 4 4 3 7" xfId="39898"/>
    <cellStyle name="Input 6 4 4 3 8" xfId="39899"/>
    <cellStyle name="Input 6 4 4 4" xfId="39900"/>
    <cellStyle name="Input 6 4 4 4 2" xfId="39901"/>
    <cellStyle name="Input 6 4 4 4 3" xfId="39902"/>
    <cellStyle name="Input 6 4 4 4 4" xfId="39903"/>
    <cellStyle name="Input 6 4 4 4 5" xfId="39904"/>
    <cellStyle name="Input 6 4 4 4 6" xfId="39905"/>
    <cellStyle name="Input 6 4 4 4 7" xfId="39906"/>
    <cellStyle name="Input 6 4 4 4 8" xfId="39907"/>
    <cellStyle name="Input 6 4 4 4 9" xfId="39908"/>
    <cellStyle name="Input 6 4 4 5" xfId="39909"/>
    <cellStyle name="Input 6 4 4 6" xfId="39910"/>
    <cellStyle name="Input 6 4 4 7" xfId="39911"/>
    <cellStyle name="Input 6 4 4 8" xfId="39912"/>
    <cellStyle name="Input 6 4 4 9" xfId="39913"/>
    <cellStyle name="Input 6 4 5" xfId="39914"/>
    <cellStyle name="Input 6 4 5 10" xfId="39915"/>
    <cellStyle name="Input 6 4 5 11" xfId="39916"/>
    <cellStyle name="Input 6 4 5 12" xfId="39917"/>
    <cellStyle name="Input 6 4 5 13" xfId="39918"/>
    <cellStyle name="Input 6 4 5 2" xfId="39919"/>
    <cellStyle name="Input 6 4 5 2 10" xfId="39920"/>
    <cellStyle name="Input 6 4 5 2 2" xfId="39921"/>
    <cellStyle name="Input 6 4 5 2 2 2" xfId="39922"/>
    <cellStyle name="Input 6 4 5 2 2 3" xfId="39923"/>
    <cellStyle name="Input 6 4 5 2 2 4" xfId="39924"/>
    <cellStyle name="Input 6 4 5 2 2 5" xfId="39925"/>
    <cellStyle name="Input 6 4 5 2 2 6" xfId="39926"/>
    <cellStyle name="Input 6 4 5 2 2 7" xfId="39927"/>
    <cellStyle name="Input 6 4 5 2 2 8" xfId="39928"/>
    <cellStyle name="Input 6 4 5 2 2 9" xfId="39929"/>
    <cellStyle name="Input 6 4 5 2 3" xfId="39930"/>
    <cellStyle name="Input 6 4 5 2 4" xfId="39931"/>
    <cellStyle name="Input 6 4 5 2 5" xfId="39932"/>
    <cellStyle name="Input 6 4 5 2 6" xfId="39933"/>
    <cellStyle name="Input 6 4 5 2 7" xfId="39934"/>
    <cellStyle name="Input 6 4 5 2 8" xfId="39935"/>
    <cellStyle name="Input 6 4 5 2 9" xfId="39936"/>
    <cellStyle name="Input 6 4 5 3" xfId="39937"/>
    <cellStyle name="Input 6 4 5 3 2" xfId="39938"/>
    <cellStyle name="Input 6 4 5 3 3" xfId="39939"/>
    <cellStyle name="Input 6 4 5 3 4" xfId="39940"/>
    <cellStyle name="Input 6 4 5 3 5" xfId="39941"/>
    <cellStyle name="Input 6 4 5 3 6" xfId="39942"/>
    <cellStyle name="Input 6 4 5 3 7" xfId="39943"/>
    <cellStyle name="Input 6 4 5 3 8" xfId="39944"/>
    <cellStyle name="Input 6 4 5 4" xfId="39945"/>
    <cellStyle name="Input 6 4 5 4 2" xfId="39946"/>
    <cellStyle name="Input 6 4 5 4 3" xfId="39947"/>
    <cellStyle name="Input 6 4 5 4 4" xfId="39948"/>
    <cellStyle name="Input 6 4 5 4 5" xfId="39949"/>
    <cellStyle name="Input 6 4 5 4 6" xfId="39950"/>
    <cellStyle name="Input 6 4 5 4 7" xfId="39951"/>
    <cellStyle name="Input 6 4 5 4 8" xfId="39952"/>
    <cellStyle name="Input 6 4 5 4 9" xfId="39953"/>
    <cellStyle name="Input 6 4 5 5" xfId="39954"/>
    <cellStyle name="Input 6 4 5 6" xfId="39955"/>
    <cellStyle name="Input 6 4 5 7" xfId="39956"/>
    <cellStyle name="Input 6 4 5 8" xfId="39957"/>
    <cellStyle name="Input 6 4 5 9" xfId="39958"/>
    <cellStyle name="Input 6 4 6" xfId="39959"/>
    <cellStyle name="Input 6 4 6 10" xfId="39960"/>
    <cellStyle name="Input 6 4 6 2" xfId="39961"/>
    <cellStyle name="Input 6 4 6 2 2" xfId="39962"/>
    <cellStyle name="Input 6 4 6 2 3" xfId="39963"/>
    <cellStyle name="Input 6 4 6 2 4" xfId="39964"/>
    <cellStyle name="Input 6 4 6 2 5" xfId="39965"/>
    <cellStyle name="Input 6 4 6 2 6" xfId="39966"/>
    <cellStyle name="Input 6 4 6 2 7" xfId="39967"/>
    <cellStyle name="Input 6 4 6 2 8" xfId="39968"/>
    <cellStyle name="Input 6 4 6 2 9" xfId="39969"/>
    <cellStyle name="Input 6 4 6 3" xfId="39970"/>
    <cellStyle name="Input 6 4 6 4" xfId="39971"/>
    <cellStyle name="Input 6 4 6 5" xfId="39972"/>
    <cellStyle name="Input 6 4 6 6" xfId="39973"/>
    <cellStyle name="Input 6 4 6 7" xfId="39974"/>
    <cellStyle name="Input 6 4 6 8" xfId="39975"/>
    <cellStyle name="Input 6 4 6 9" xfId="39976"/>
    <cellStyle name="Input 6 4 7" xfId="39977"/>
    <cellStyle name="Input 6 4 7 2" xfId="39978"/>
    <cellStyle name="Input 6 4 7 3" xfId="39979"/>
    <cellStyle name="Input 6 4 7 4" xfId="39980"/>
    <cellStyle name="Input 6 4 7 5" xfId="39981"/>
    <cellStyle name="Input 6 4 7 6" xfId="39982"/>
    <cellStyle name="Input 6 4 7 7" xfId="39983"/>
    <cellStyle name="Input 6 4 7 8" xfId="39984"/>
    <cellStyle name="Input 6 4 8" xfId="39985"/>
    <cellStyle name="Input 6 4 8 2" xfId="39986"/>
    <cellStyle name="Input 6 4 8 3" xfId="39987"/>
    <cellStyle name="Input 6 4 8 4" xfId="39988"/>
    <cellStyle name="Input 6 4 8 5" xfId="39989"/>
    <cellStyle name="Input 6 4 8 6" xfId="39990"/>
    <cellStyle name="Input 6 4 8 7" xfId="39991"/>
    <cellStyle name="Input 6 4 8 8" xfId="39992"/>
    <cellStyle name="Input 6 4 8 9" xfId="39993"/>
    <cellStyle name="Input 6 4 9" xfId="39994"/>
    <cellStyle name="Input 6 5" xfId="39995"/>
    <cellStyle name="Input 6 5 10" xfId="39996"/>
    <cellStyle name="Input 6 5 11" xfId="39997"/>
    <cellStyle name="Input 6 5 12" xfId="39998"/>
    <cellStyle name="Input 6 5 13" xfId="39999"/>
    <cellStyle name="Input 6 5 2" xfId="40000"/>
    <cellStyle name="Input 6 5 2 10" xfId="40001"/>
    <cellStyle name="Input 6 5 2 2" xfId="40002"/>
    <cellStyle name="Input 6 5 2 2 2" xfId="40003"/>
    <cellStyle name="Input 6 5 2 2 3" xfId="40004"/>
    <cellStyle name="Input 6 5 2 2 4" xfId="40005"/>
    <cellStyle name="Input 6 5 2 2 5" xfId="40006"/>
    <cellStyle name="Input 6 5 2 2 6" xfId="40007"/>
    <cellStyle name="Input 6 5 2 2 7" xfId="40008"/>
    <cellStyle name="Input 6 5 2 2 8" xfId="40009"/>
    <cellStyle name="Input 6 5 2 2 9" xfId="40010"/>
    <cellStyle name="Input 6 5 2 3" xfId="40011"/>
    <cellStyle name="Input 6 5 2 4" xfId="40012"/>
    <cellStyle name="Input 6 5 2 5" xfId="40013"/>
    <cellStyle name="Input 6 5 2 6" xfId="40014"/>
    <cellStyle name="Input 6 5 2 7" xfId="40015"/>
    <cellStyle name="Input 6 5 2 8" xfId="40016"/>
    <cellStyle name="Input 6 5 2 9" xfId="40017"/>
    <cellStyle name="Input 6 5 3" xfId="40018"/>
    <cellStyle name="Input 6 5 3 2" xfId="40019"/>
    <cellStyle name="Input 6 5 3 3" xfId="40020"/>
    <cellStyle name="Input 6 5 3 4" xfId="40021"/>
    <cellStyle name="Input 6 5 3 5" xfId="40022"/>
    <cellStyle name="Input 6 5 3 6" xfId="40023"/>
    <cellStyle name="Input 6 5 3 7" xfId="40024"/>
    <cellStyle name="Input 6 5 3 8" xfId="40025"/>
    <cellStyle name="Input 6 5 4" xfId="40026"/>
    <cellStyle name="Input 6 5 4 2" xfId="40027"/>
    <cellStyle name="Input 6 5 4 3" xfId="40028"/>
    <cellStyle name="Input 6 5 4 4" xfId="40029"/>
    <cellStyle name="Input 6 5 4 5" xfId="40030"/>
    <cellStyle name="Input 6 5 4 6" xfId="40031"/>
    <cellStyle name="Input 6 5 4 7" xfId="40032"/>
    <cellStyle name="Input 6 5 4 8" xfId="40033"/>
    <cellStyle name="Input 6 5 4 9" xfId="40034"/>
    <cellStyle name="Input 6 5 5" xfId="40035"/>
    <cellStyle name="Input 6 5 6" xfId="40036"/>
    <cellStyle name="Input 6 5 7" xfId="40037"/>
    <cellStyle name="Input 6 5 8" xfId="40038"/>
    <cellStyle name="Input 6 5 9" xfId="40039"/>
    <cellStyle name="Input 6 6" xfId="40040"/>
    <cellStyle name="Input 6 6 10" xfId="40041"/>
    <cellStyle name="Input 6 6 11" xfId="40042"/>
    <cellStyle name="Input 6 6 12" xfId="40043"/>
    <cellStyle name="Input 6 6 13" xfId="40044"/>
    <cellStyle name="Input 6 6 2" xfId="40045"/>
    <cellStyle name="Input 6 6 2 10" xfId="40046"/>
    <cellStyle name="Input 6 6 2 2" xfId="40047"/>
    <cellStyle name="Input 6 6 2 2 2" xfId="40048"/>
    <cellStyle name="Input 6 6 2 2 3" xfId="40049"/>
    <cellStyle name="Input 6 6 2 2 4" xfId="40050"/>
    <cellStyle name="Input 6 6 2 2 5" xfId="40051"/>
    <cellStyle name="Input 6 6 2 2 6" xfId="40052"/>
    <cellStyle name="Input 6 6 2 2 7" xfId="40053"/>
    <cellStyle name="Input 6 6 2 2 8" xfId="40054"/>
    <cellStyle name="Input 6 6 2 2 9" xfId="40055"/>
    <cellStyle name="Input 6 6 2 3" xfId="40056"/>
    <cellStyle name="Input 6 6 2 4" xfId="40057"/>
    <cellStyle name="Input 6 6 2 5" xfId="40058"/>
    <cellStyle name="Input 6 6 2 6" xfId="40059"/>
    <cellStyle name="Input 6 6 2 7" xfId="40060"/>
    <cellStyle name="Input 6 6 2 8" xfId="40061"/>
    <cellStyle name="Input 6 6 2 9" xfId="40062"/>
    <cellStyle name="Input 6 6 3" xfId="40063"/>
    <cellStyle name="Input 6 6 3 2" xfId="40064"/>
    <cellStyle name="Input 6 6 3 3" xfId="40065"/>
    <cellStyle name="Input 6 6 3 4" xfId="40066"/>
    <cellStyle name="Input 6 6 3 5" xfId="40067"/>
    <cellStyle name="Input 6 6 3 6" xfId="40068"/>
    <cellStyle name="Input 6 6 3 7" xfId="40069"/>
    <cellStyle name="Input 6 6 3 8" xfId="40070"/>
    <cellStyle name="Input 6 6 4" xfId="40071"/>
    <cellStyle name="Input 6 6 4 2" xfId="40072"/>
    <cellStyle name="Input 6 6 4 3" xfId="40073"/>
    <cellStyle name="Input 6 6 4 4" xfId="40074"/>
    <cellStyle name="Input 6 6 4 5" xfId="40075"/>
    <cellStyle name="Input 6 6 4 6" xfId="40076"/>
    <cellStyle name="Input 6 6 4 7" xfId="40077"/>
    <cellStyle name="Input 6 6 4 8" xfId="40078"/>
    <cellStyle name="Input 6 6 4 9" xfId="40079"/>
    <cellStyle name="Input 6 6 5" xfId="40080"/>
    <cellStyle name="Input 6 6 6" xfId="40081"/>
    <cellStyle name="Input 6 6 7" xfId="40082"/>
    <cellStyle name="Input 6 6 8" xfId="40083"/>
    <cellStyle name="Input 6 6 9" xfId="40084"/>
    <cellStyle name="Input 6 7" xfId="40085"/>
    <cellStyle name="Input 6 7 2" xfId="40086"/>
    <cellStyle name="Input 6 7 3" xfId="40087"/>
    <cellStyle name="Input 6 7 4" xfId="40088"/>
    <cellStyle name="Input 6 7 5" xfId="40089"/>
    <cellStyle name="Input 6 7 6" xfId="40090"/>
    <cellStyle name="Input 6 7 7" xfId="40091"/>
    <cellStyle name="Input 6 7 8" xfId="40092"/>
    <cellStyle name="Input 6 7 9" xfId="40093"/>
    <cellStyle name="Input 6 8" xfId="40094"/>
    <cellStyle name="Input 6 9" xfId="40095"/>
    <cellStyle name="Input 7" xfId="40096"/>
    <cellStyle name="Input 7 10" xfId="40097"/>
    <cellStyle name="Input 7 11" xfId="40098"/>
    <cellStyle name="Input 7 12" xfId="40099"/>
    <cellStyle name="Input 7 13" xfId="40100"/>
    <cellStyle name="Input 7 14" xfId="40101"/>
    <cellStyle name="Input 7 2" xfId="40102"/>
    <cellStyle name="Input 7 2 10" xfId="40103"/>
    <cellStyle name="Input 7 2 11" xfId="40104"/>
    <cellStyle name="Input 7 2 12" xfId="40105"/>
    <cellStyle name="Input 7 2 2" xfId="40106"/>
    <cellStyle name="Input 7 2 2 10" xfId="40107"/>
    <cellStyle name="Input 7 2 2 11" xfId="40108"/>
    <cellStyle name="Input 7 2 2 12" xfId="40109"/>
    <cellStyle name="Input 7 2 2 13" xfId="40110"/>
    <cellStyle name="Input 7 2 2 14" xfId="40111"/>
    <cellStyle name="Input 7 2 2 15" xfId="40112"/>
    <cellStyle name="Input 7 2 2 16" xfId="40113"/>
    <cellStyle name="Input 7 2 2 17" xfId="40114"/>
    <cellStyle name="Input 7 2 2 18" xfId="40115"/>
    <cellStyle name="Input 7 2 2 19" xfId="40116"/>
    <cellStyle name="Input 7 2 2 2" xfId="40117"/>
    <cellStyle name="Input 7 2 2 2 10" xfId="40118"/>
    <cellStyle name="Input 7 2 2 2 11" xfId="40119"/>
    <cellStyle name="Input 7 2 2 2 12" xfId="40120"/>
    <cellStyle name="Input 7 2 2 2 13" xfId="40121"/>
    <cellStyle name="Input 7 2 2 2 2" xfId="40122"/>
    <cellStyle name="Input 7 2 2 2 2 10" xfId="40123"/>
    <cellStyle name="Input 7 2 2 2 2 2" xfId="40124"/>
    <cellStyle name="Input 7 2 2 2 2 2 2" xfId="40125"/>
    <cellStyle name="Input 7 2 2 2 2 2 3" xfId="40126"/>
    <cellStyle name="Input 7 2 2 2 2 2 4" xfId="40127"/>
    <cellStyle name="Input 7 2 2 2 2 2 5" xfId="40128"/>
    <cellStyle name="Input 7 2 2 2 2 2 6" xfId="40129"/>
    <cellStyle name="Input 7 2 2 2 2 2 7" xfId="40130"/>
    <cellStyle name="Input 7 2 2 2 2 2 8" xfId="40131"/>
    <cellStyle name="Input 7 2 2 2 2 2 9" xfId="40132"/>
    <cellStyle name="Input 7 2 2 2 2 3" xfId="40133"/>
    <cellStyle name="Input 7 2 2 2 2 4" xfId="40134"/>
    <cellStyle name="Input 7 2 2 2 2 5" xfId="40135"/>
    <cellStyle name="Input 7 2 2 2 2 6" xfId="40136"/>
    <cellStyle name="Input 7 2 2 2 2 7" xfId="40137"/>
    <cellStyle name="Input 7 2 2 2 2 8" xfId="40138"/>
    <cellStyle name="Input 7 2 2 2 2 9" xfId="40139"/>
    <cellStyle name="Input 7 2 2 2 3" xfId="40140"/>
    <cellStyle name="Input 7 2 2 2 3 2" xfId="40141"/>
    <cellStyle name="Input 7 2 2 2 3 3" xfId="40142"/>
    <cellStyle name="Input 7 2 2 2 3 4" xfId="40143"/>
    <cellStyle name="Input 7 2 2 2 3 5" xfId="40144"/>
    <cellStyle name="Input 7 2 2 2 3 6" xfId="40145"/>
    <cellStyle name="Input 7 2 2 2 3 7" xfId="40146"/>
    <cellStyle name="Input 7 2 2 2 3 8" xfId="40147"/>
    <cellStyle name="Input 7 2 2 2 4" xfId="40148"/>
    <cellStyle name="Input 7 2 2 2 4 2" xfId="40149"/>
    <cellStyle name="Input 7 2 2 2 4 3" xfId="40150"/>
    <cellStyle name="Input 7 2 2 2 4 4" xfId="40151"/>
    <cellStyle name="Input 7 2 2 2 4 5" xfId="40152"/>
    <cellStyle name="Input 7 2 2 2 4 6" xfId="40153"/>
    <cellStyle name="Input 7 2 2 2 4 7" xfId="40154"/>
    <cellStyle name="Input 7 2 2 2 4 8" xfId="40155"/>
    <cellStyle name="Input 7 2 2 2 4 9" xfId="40156"/>
    <cellStyle name="Input 7 2 2 2 5" xfId="40157"/>
    <cellStyle name="Input 7 2 2 2 6" xfId="40158"/>
    <cellStyle name="Input 7 2 2 2 7" xfId="40159"/>
    <cellStyle name="Input 7 2 2 2 8" xfId="40160"/>
    <cellStyle name="Input 7 2 2 2 9" xfId="40161"/>
    <cellStyle name="Input 7 2 2 3" xfId="40162"/>
    <cellStyle name="Input 7 2 2 3 10" xfId="40163"/>
    <cellStyle name="Input 7 2 2 3 11" xfId="40164"/>
    <cellStyle name="Input 7 2 2 3 12" xfId="40165"/>
    <cellStyle name="Input 7 2 2 3 13" xfId="40166"/>
    <cellStyle name="Input 7 2 2 3 2" xfId="40167"/>
    <cellStyle name="Input 7 2 2 3 2 10" xfId="40168"/>
    <cellStyle name="Input 7 2 2 3 2 2" xfId="40169"/>
    <cellStyle name="Input 7 2 2 3 2 2 2" xfId="40170"/>
    <cellStyle name="Input 7 2 2 3 2 2 3" xfId="40171"/>
    <cellStyle name="Input 7 2 2 3 2 2 4" xfId="40172"/>
    <cellStyle name="Input 7 2 2 3 2 2 5" xfId="40173"/>
    <cellStyle name="Input 7 2 2 3 2 2 6" xfId="40174"/>
    <cellStyle name="Input 7 2 2 3 2 2 7" xfId="40175"/>
    <cellStyle name="Input 7 2 2 3 2 2 8" xfId="40176"/>
    <cellStyle name="Input 7 2 2 3 2 2 9" xfId="40177"/>
    <cellStyle name="Input 7 2 2 3 2 3" xfId="40178"/>
    <cellStyle name="Input 7 2 2 3 2 4" xfId="40179"/>
    <cellStyle name="Input 7 2 2 3 2 5" xfId="40180"/>
    <cellStyle name="Input 7 2 2 3 2 6" xfId="40181"/>
    <cellStyle name="Input 7 2 2 3 2 7" xfId="40182"/>
    <cellStyle name="Input 7 2 2 3 2 8" xfId="40183"/>
    <cellStyle name="Input 7 2 2 3 2 9" xfId="40184"/>
    <cellStyle name="Input 7 2 2 3 3" xfId="40185"/>
    <cellStyle name="Input 7 2 2 3 3 2" xfId="40186"/>
    <cellStyle name="Input 7 2 2 3 3 3" xfId="40187"/>
    <cellStyle name="Input 7 2 2 3 3 4" xfId="40188"/>
    <cellStyle name="Input 7 2 2 3 3 5" xfId="40189"/>
    <cellStyle name="Input 7 2 2 3 3 6" xfId="40190"/>
    <cellStyle name="Input 7 2 2 3 3 7" xfId="40191"/>
    <cellStyle name="Input 7 2 2 3 3 8" xfId="40192"/>
    <cellStyle name="Input 7 2 2 3 4" xfId="40193"/>
    <cellStyle name="Input 7 2 2 3 4 2" xfId="40194"/>
    <cellStyle name="Input 7 2 2 3 4 3" xfId="40195"/>
    <cellStyle name="Input 7 2 2 3 4 4" xfId="40196"/>
    <cellStyle name="Input 7 2 2 3 4 5" xfId="40197"/>
    <cellStyle name="Input 7 2 2 3 4 6" xfId="40198"/>
    <cellStyle name="Input 7 2 2 3 4 7" xfId="40199"/>
    <cellStyle name="Input 7 2 2 3 4 8" xfId="40200"/>
    <cellStyle name="Input 7 2 2 3 4 9" xfId="40201"/>
    <cellStyle name="Input 7 2 2 3 5" xfId="40202"/>
    <cellStyle name="Input 7 2 2 3 6" xfId="40203"/>
    <cellStyle name="Input 7 2 2 3 7" xfId="40204"/>
    <cellStyle name="Input 7 2 2 3 8" xfId="40205"/>
    <cellStyle name="Input 7 2 2 3 9" xfId="40206"/>
    <cellStyle name="Input 7 2 2 4" xfId="40207"/>
    <cellStyle name="Input 7 2 2 4 10" xfId="40208"/>
    <cellStyle name="Input 7 2 2 4 11" xfId="40209"/>
    <cellStyle name="Input 7 2 2 4 12" xfId="40210"/>
    <cellStyle name="Input 7 2 2 4 13" xfId="40211"/>
    <cellStyle name="Input 7 2 2 4 2" xfId="40212"/>
    <cellStyle name="Input 7 2 2 4 2 10" xfId="40213"/>
    <cellStyle name="Input 7 2 2 4 2 2" xfId="40214"/>
    <cellStyle name="Input 7 2 2 4 2 2 2" xfId="40215"/>
    <cellStyle name="Input 7 2 2 4 2 2 3" xfId="40216"/>
    <cellStyle name="Input 7 2 2 4 2 2 4" xfId="40217"/>
    <cellStyle name="Input 7 2 2 4 2 2 5" xfId="40218"/>
    <cellStyle name="Input 7 2 2 4 2 2 6" xfId="40219"/>
    <cellStyle name="Input 7 2 2 4 2 2 7" xfId="40220"/>
    <cellStyle name="Input 7 2 2 4 2 2 8" xfId="40221"/>
    <cellStyle name="Input 7 2 2 4 2 2 9" xfId="40222"/>
    <cellStyle name="Input 7 2 2 4 2 3" xfId="40223"/>
    <cellStyle name="Input 7 2 2 4 2 4" xfId="40224"/>
    <cellStyle name="Input 7 2 2 4 2 5" xfId="40225"/>
    <cellStyle name="Input 7 2 2 4 2 6" xfId="40226"/>
    <cellStyle name="Input 7 2 2 4 2 7" xfId="40227"/>
    <cellStyle name="Input 7 2 2 4 2 8" xfId="40228"/>
    <cellStyle name="Input 7 2 2 4 2 9" xfId="40229"/>
    <cellStyle name="Input 7 2 2 4 3" xfId="40230"/>
    <cellStyle name="Input 7 2 2 4 3 2" xfId="40231"/>
    <cellStyle name="Input 7 2 2 4 3 3" xfId="40232"/>
    <cellStyle name="Input 7 2 2 4 3 4" xfId="40233"/>
    <cellStyle name="Input 7 2 2 4 3 5" xfId="40234"/>
    <cellStyle name="Input 7 2 2 4 3 6" xfId="40235"/>
    <cellStyle name="Input 7 2 2 4 3 7" xfId="40236"/>
    <cellStyle name="Input 7 2 2 4 3 8" xfId="40237"/>
    <cellStyle name="Input 7 2 2 4 4" xfId="40238"/>
    <cellStyle name="Input 7 2 2 4 4 2" xfId="40239"/>
    <cellStyle name="Input 7 2 2 4 4 3" xfId="40240"/>
    <cellStyle name="Input 7 2 2 4 4 4" xfId="40241"/>
    <cellStyle name="Input 7 2 2 4 4 5" xfId="40242"/>
    <cellStyle name="Input 7 2 2 4 4 6" xfId="40243"/>
    <cellStyle name="Input 7 2 2 4 4 7" xfId="40244"/>
    <cellStyle name="Input 7 2 2 4 4 8" xfId="40245"/>
    <cellStyle name="Input 7 2 2 4 4 9" xfId="40246"/>
    <cellStyle name="Input 7 2 2 4 5" xfId="40247"/>
    <cellStyle name="Input 7 2 2 4 6" xfId="40248"/>
    <cellStyle name="Input 7 2 2 4 7" xfId="40249"/>
    <cellStyle name="Input 7 2 2 4 8" xfId="40250"/>
    <cellStyle name="Input 7 2 2 4 9" xfId="40251"/>
    <cellStyle name="Input 7 2 2 5" xfId="40252"/>
    <cellStyle name="Input 7 2 2 5 10" xfId="40253"/>
    <cellStyle name="Input 7 2 2 5 11" xfId="40254"/>
    <cellStyle name="Input 7 2 2 5 12" xfId="40255"/>
    <cellStyle name="Input 7 2 2 5 13" xfId="40256"/>
    <cellStyle name="Input 7 2 2 5 2" xfId="40257"/>
    <cellStyle name="Input 7 2 2 5 2 10" xfId="40258"/>
    <cellStyle name="Input 7 2 2 5 2 2" xfId="40259"/>
    <cellStyle name="Input 7 2 2 5 2 2 2" xfId="40260"/>
    <cellStyle name="Input 7 2 2 5 2 2 3" xfId="40261"/>
    <cellStyle name="Input 7 2 2 5 2 2 4" xfId="40262"/>
    <cellStyle name="Input 7 2 2 5 2 2 5" xfId="40263"/>
    <cellStyle name="Input 7 2 2 5 2 2 6" xfId="40264"/>
    <cellStyle name="Input 7 2 2 5 2 2 7" xfId="40265"/>
    <cellStyle name="Input 7 2 2 5 2 2 8" xfId="40266"/>
    <cellStyle name="Input 7 2 2 5 2 2 9" xfId="40267"/>
    <cellStyle name="Input 7 2 2 5 2 3" xfId="40268"/>
    <cellStyle name="Input 7 2 2 5 2 4" xfId="40269"/>
    <cellStyle name="Input 7 2 2 5 2 5" xfId="40270"/>
    <cellStyle name="Input 7 2 2 5 2 6" xfId="40271"/>
    <cellStyle name="Input 7 2 2 5 2 7" xfId="40272"/>
    <cellStyle name="Input 7 2 2 5 2 8" xfId="40273"/>
    <cellStyle name="Input 7 2 2 5 2 9" xfId="40274"/>
    <cellStyle name="Input 7 2 2 5 3" xfId="40275"/>
    <cellStyle name="Input 7 2 2 5 3 2" xfId="40276"/>
    <cellStyle name="Input 7 2 2 5 3 3" xfId="40277"/>
    <cellStyle name="Input 7 2 2 5 3 4" xfId="40278"/>
    <cellStyle name="Input 7 2 2 5 3 5" xfId="40279"/>
    <cellStyle name="Input 7 2 2 5 3 6" xfId="40280"/>
    <cellStyle name="Input 7 2 2 5 3 7" xfId="40281"/>
    <cellStyle name="Input 7 2 2 5 3 8" xfId="40282"/>
    <cellStyle name="Input 7 2 2 5 4" xfId="40283"/>
    <cellStyle name="Input 7 2 2 5 4 2" xfId="40284"/>
    <cellStyle name="Input 7 2 2 5 4 3" xfId="40285"/>
    <cellStyle name="Input 7 2 2 5 4 4" xfId="40286"/>
    <cellStyle name="Input 7 2 2 5 4 5" xfId="40287"/>
    <cellStyle name="Input 7 2 2 5 4 6" xfId="40288"/>
    <cellStyle name="Input 7 2 2 5 4 7" xfId="40289"/>
    <cellStyle name="Input 7 2 2 5 4 8" xfId="40290"/>
    <cellStyle name="Input 7 2 2 5 4 9" xfId="40291"/>
    <cellStyle name="Input 7 2 2 5 5" xfId="40292"/>
    <cellStyle name="Input 7 2 2 5 6" xfId="40293"/>
    <cellStyle name="Input 7 2 2 5 7" xfId="40294"/>
    <cellStyle name="Input 7 2 2 5 8" xfId="40295"/>
    <cellStyle name="Input 7 2 2 5 9" xfId="40296"/>
    <cellStyle name="Input 7 2 2 6" xfId="40297"/>
    <cellStyle name="Input 7 2 2 6 10" xfId="40298"/>
    <cellStyle name="Input 7 2 2 6 2" xfId="40299"/>
    <cellStyle name="Input 7 2 2 6 2 2" xfId="40300"/>
    <cellStyle name="Input 7 2 2 6 2 3" xfId="40301"/>
    <cellStyle name="Input 7 2 2 6 2 4" xfId="40302"/>
    <cellStyle name="Input 7 2 2 6 2 5" xfId="40303"/>
    <cellStyle name="Input 7 2 2 6 2 6" xfId="40304"/>
    <cellStyle name="Input 7 2 2 6 2 7" xfId="40305"/>
    <cellStyle name="Input 7 2 2 6 2 8" xfId="40306"/>
    <cellStyle name="Input 7 2 2 6 2 9" xfId="40307"/>
    <cellStyle name="Input 7 2 2 6 3" xfId="40308"/>
    <cellStyle name="Input 7 2 2 6 4" xfId="40309"/>
    <cellStyle name="Input 7 2 2 6 5" xfId="40310"/>
    <cellStyle name="Input 7 2 2 6 6" xfId="40311"/>
    <cellStyle name="Input 7 2 2 6 7" xfId="40312"/>
    <cellStyle name="Input 7 2 2 6 8" xfId="40313"/>
    <cellStyle name="Input 7 2 2 6 9" xfId="40314"/>
    <cellStyle name="Input 7 2 2 7" xfId="40315"/>
    <cellStyle name="Input 7 2 2 7 2" xfId="40316"/>
    <cellStyle name="Input 7 2 2 7 3" xfId="40317"/>
    <cellStyle name="Input 7 2 2 7 4" xfId="40318"/>
    <cellStyle name="Input 7 2 2 7 5" xfId="40319"/>
    <cellStyle name="Input 7 2 2 7 6" xfId="40320"/>
    <cellStyle name="Input 7 2 2 7 7" xfId="40321"/>
    <cellStyle name="Input 7 2 2 7 8" xfId="40322"/>
    <cellStyle name="Input 7 2 2 8" xfId="40323"/>
    <cellStyle name="Input 7 2 2 8 2" xfId="40324"/>
    <cellStyle name="Input 7 2 2 8 3" xfId="40325"/>
    <cellStyle name="Input 7 2 2 8 4" xfId="40326"/>
    <cellStyle name="Input 7 2 2 8 5" xfId="40327"/>
    <cellStyle name="Input 7 2 2 8 6" xfId="40328"/>
    <cellStyle name="Input 7 2 2 8 7" xfId="40329"/>
    <cellStyle name="Input 7 2 2 8 8" xfId="40330"/>
    <cellStyle name="Input 7 2 2 8 9" xfId="40331"/>
    <cellStyle name="Input 7 2 2 9" xfId="40332"/>
    <cellStyle name="Input 7 2 3" xfId="40333"/>
    <cellStyle name="Input 7 2 3 10" xfId="40334"/>
    <cellStyle name="Input 7 2 3 11" xfId="40335"/>
    <cellStyle name="Input 7 2 3 12" xfId="40336"/>
    <cellStyle name="Input 7 2 3 13" xfId="40337"/>
    <cellStyle name="Input 7 2 3 14" xfId="40338"/>
    <cellStyle name="Input 7 2 3 15" xfId="40339"/>
    <cellStyle name="Input 7 2 3 16" xfId="40340"/>
    <cellStyle name="Input 7 2 3 17" xfId="40341"/>
    <cellStyle name="Input 7 2 3 2" xfId="40342"/>
    <cellStyle name="Input 7 2 3 2 10" xfId="40343"/>
    <cellStyle name="Input 7 2 3 2 11" xfId="40344"/>
    <cellStyle name="Input 7 2 3 2 12" xfId="40345"/>
    <cellStyle name="Input 7 2 3 2 13" xfId="40346"/>
    <cellStyle name="Input 7 2 3 2 2" xfId="40347"/>
    <cellStyle name="Input 7 2 3 2 2 10" xfId="40348"/>
    <cellStyle name="Input 7 2 3 2 2 2" xfId="40349"/>
    <cellStyle name="Input 7 2 3 2 2 2 2" xfId="40350"/>
    <cellStyle name="Input 7 2 3 2 2 2 3" xfId="40351"/>
    <cellStyle name="Input 7 2 3 2 2 2 4" xfId="40352"/>
    <cellStyle name="Input 7 2 3 2 2 2 5" xfId="40353"/>
    <cellStyle name="Input 7 2 3 2 2 2 6" xfId="40354"/>
    <cellStyle name="Input 7 2 3 2 2 2 7" xfId="40355"/>
    <cellStyle name="Input 7 2 3 2 2 2 8" xfId="40356"/>
    <cellStyle name="Input 7 2 3 2 2 2 9" xfId="40357"/>
    <cellStyle name="Input 7 2 3 2 2 3" xfId="40358"/>
    <cellStyle name="Input 7 2 3 2 2 4" xfId="40359"/>
    <cellStyle name="Input 7 2 3 2 2 5" xfId="40360"/>
    <cellStyle name="Input 7 2 3 2 2 6" xfId="40361"/>
    <cellStyle name="Input 7 2 3 2 2 7" xfId="40362"/>
    <cellStyle name="Input 7 2 3 2 2 8" xfId="40363"/>
    <cellStyle name="Input 7 2 3 2 2 9" xfId="40364"/>
    <cellStyle name="Input 7 2 3 2 3" xfId="40365"/>
    <cellStyle name="Input 7 2 3 2 3 2" xfId="40366"/>
    <cellStyle name="Input 7 2 3 2 3 3" xfId="40367"/>
    <cellStyle name="Input 7 2 3 2 3 4" xfId="40368"/>
    <cellStyle name="Input 7 2 3 2 3 5" xfId="40369"/>
    <cellStyle name="Input 7 2 3 2 3 6" xfId="40370"/>
    <cellStyle name="Input 7 2 3 2 3 7" xfId="40371"/>
    <cellStyle name="Input 7 2 3 2 3 8" xfId="40372"/>
    <cellStyle name="Input 7 2 3 2 4" xfId="40373"/>
    <cellStyle name="Input 7 2 3 2 4 2" xfId="40374"/>
    <cellStyle name="Input 7 2 3 2 4 3" xfId="40375"/>
    <cellStyle name="Input 7 2 3 2 4 4" xfId="40376"/>
    <cellStyle name="Input 7 2 3 2 4 5" xfId="40377"/>
    <cellStyle name="Input 7 2 3 2 4 6" xfId="40378"/>
    <cellStyle name="Input 7 2 3 2 4 7" xfId="40379"/>
    <cellStyle name="Input 7 2 3 2 4 8" xfId="40380"/>
    <cellStyle name="Input 7 2 3 2 4 9" xfId="40381"/>
    <cellStyle name="Input 7 2 3 2 5" xfId="40382"/>
    <cellStyle name="Input 7 2 3 2 6" xfId="40383"/>
    <cellStyle name="Input 7 2 3 2 7" xfId="40384"/>
    <cellStyle name="Input 7 2 3 2 8" xfId="40385"/>
    <cellStyle name="Input 7 2 3 2 9" xfId="40386"/>
    <cellStyle name="Input 7 2 3 3" xfId="40387"/>
    <cellStyle name="Input 7 2 3 3 10" xfId="40388"/>
    <cellStyle name="Input 7 2 3 3 11" xfId="40389"/>
    <cellStyle name="Input 7 2 3 3 12" xfId="40390"/>
    <cellStyle name="Input 7 2 3 3 13" xfId="40391"/>
    <cellStyle name="Input 7 2 3 3 2" xfId="40392"/>
    <cellStyle name="Input 7 2 3 3 2 10" xfId="40393"/>
    <cellStyle name="Input 7 2 3 3 2 2" xfId="40394"/>
    <cellStyle name="Input 7 2 3 3 2 2 2" xfId="40395"/>
    <cellStyle name="Input 7 2 3 3 2 2 3" xfId="40396"/>
    <cellStyle name="Input 7 2 3 3 2 2 4" xfId="40397"/>
    <cellStyle name="Input 7 2 3 3 2 2 5" xfId="40398"/>
    <cellStyle name="Input 7 2 3 3 2 2 6" xfId="40399"/>
    <cellStyle name="Input 7 2 3 3 2 2 7" xfId="40400"/>
    <cellStyle name="Input 7 2 3 3 2 2 8" xfId="40401"/>
    <cellStyle name="Input 7 2 3 3 2 2 9" xfId="40402"/>
    <cellStyle name="Input 7 2 3 3 2 3" xfId="40403"/>
    <cellStyle name="Input 7 2 3 3 2 4" xfId="40404"/>
    <cellStyle name="Input 7 2 3 3 2 5" xfId="40405"/>
    <cellStyle name="Input 7 2 3 3 2 6" xfId="40406"/>
    <cellStyle name="Input 7 2 3 3 2 7" xfId="40407"/>
    <cellStyle name="Input 7 2 3 3 2 8" xfId="40408"/>
    <cellStyle name="Input 7 2 3 3 2 9" xfId="40409"/>
    <cellStyle name="Input 7 2 3 3 3" xfId="40410"/>
    <cellStyle name="Input 7 2 3 3 3 2" xfId="40411"/>
    <cellStyle name="Input 7 2 3 3 3 3" xfId="40412"/>
    <cellStyle name="Input 7 2 3 3 3 4" xfId="40413"/>
    <cellStyle name="Input 7 2 3 3 3 5" xfId="40414"/>
    <cellStyle name="Input 7 2 3 3 3 6" xfId="40415"/>
    <cellStyle name="Input 7 2 3 3 3 7" xfId="40416"/>
    <cellStyle name="Input 7 2 3 3 3 8" xfId="40417"/>
    <cellStyle name="Input 7 2 3 3 4" xfId="40418"/>
    <cellStyle name="Input 7 2 3 3 4 2" xfId="40419"/>
    <cellStyle name="Input 7 2 3 3 4 3" xfId="40420"/>
    <cellStyle name="Input 7 2 3 3 4 4" xfId="40421"/>
    <cellStyle name="Input 7 2 3 3 4 5" xfId="40422"/>
    <cellStyle name="Input 7 2 3 3 4 6" xfId="40423"/>
    <cellStyle name="Input 7 2 3 3 4 7" xfId="40424"/>
    <cellStyle name="Input 7 2 3 3 4 8" xfId="40425"/>
    <cellStyle name="Input 7 2 3 3 4 9" xfId="40426"/>
    <cellStyle name="Input 7 2 3 3 5" xfId="40427"/>
    <cellStyle name="Input 7 2 3 3 6" xfId="40428"/>
    <cellStyle name="Input 7 2 3 3 7" xfId="40429"/>
    <cellStyle name="Input 7 2 3 3 8" xfId="40430"/>
    <cellStyle name="Input 7 2 3 3 9" xfId="40431"/>
    <cellStyle name="Input 7 2 3 4" xfId="40432"/>
    <cellStyle name="Input 7 2 3 4 10" xfId="40433"/>
    <cellStyle name="Input 7 2 3 4 11" xfId="40434"/>
    <cellStyle name="Input 7 2 3 4 12" xfId="40435"/>
    <cellStyle name="Input 7 2 3 4 13" xfId="40436"/>
    <cellStyle name="Input 7 2 3 4 2" xfId="40437"/>
    <cellStyle name="Input 7 2 3 4 2 10" xfId="40438"/>
    <cellStyle name="Input 7 2 3 4 2 2" xfId="40439"/>
    <cellStyle name="Input 7 2 3 4 2 2 2" xfId="40440"/>
    <cellStyle name="Input 7 2 3 4 2 2 3" xfId="40441"/>
    <cellStyle name="Input 7 2 3 4 2 2 4" xfId="40442"/>
    <cellStyle name="Input 7 2 3 4 2 2 5" xfId="40443"/>
    <cellStyle name="Input 7 2 3 4 2 2 6" xfId="40444"/>
    <cellStyle name="Input 7 2 3 4 2 2 7" xfId="40445"/>
    <cellStyle name="Input 7 2 3 4 2 2 8" xfId="40446"/>
    <cellStyle name="Input 7 2 3 4 2 2 9" xfId="40447"/>
    <cellStyle name="Input 7 2 3 4 2 3" xfId="40448"/>
    <cellStyle name="Input 7 2 3 4 2 4" xfId="40449"/>
    <cellStyle name="Input 7 2 3 4 2 5" xfId="40450"/>
    <cellStyle name="Input 7 2 3 4 2 6" xfId="40451"/>
    <cellStyle name="Input 7 2 3 4 2 7" xfId="40452"/>
    <cellStyle name="Input 7 2 3 4 2 8" xfId="40453"/>
    <cellStyle name="Input 7 2 3 4 2 9" xfId="40454"/>
    <cellStyle name="Input 7 2 3 4 3" xfId="40455"/>
    <cellStyle name="Input 7 2 3 4 3 2" xfId="40456"/>
    <cellStyle name="Input 7 2 3 4 3 3" xfId="40457"/>
    <cellStyle name="Input 7 2 3 4 3 4" xfId="40458"/>
    <cellStyle name="Input 7 2 3 4 3 5" xfId="40459"/>
    <cellStyle name="Input 7 2 3 4 3 6" xfId="40460"/>
    <cellStyle name="Input 7 2 3 4 3 7" xfId="40461"/>
    <cellStyle name="Input 7 2 3 4 3 8" xfId="40462"/>
    <cellStyle name="Input 7 2 3 4 4" xfId="40463"/>
    <cellStyle name="Input 7 2 3 4 4 2" xfId="40464"/>
    <cellStyle name="Input 7 2 3 4 4 3" xfId="40465"/>
    <cellStyle name="Input 7 2 3 4 4 4" xfId="40466"/>
    <cellStyle name="Input 7 2 3 4 4 5" xfId="40467"/>
    <cellStyle name="Input 7 2 3 4 4 6" xfId="40468"/>
    <cellStyle name="Input 7 2 3 4 4 7" xfId="40469"/>
    <cellStyle name="Input 7 2 3 4 4 8" xfId="40470"/>
    <cellStyle name="Input 7 2 3 4 4 9" xfId="40471"/>
    <cellStyle name="Input 7 2 3 4 5" xfId="40472"/>
    <cellStyle name="Input 7 2 3 4 6" xfId="40473"/>
    <cellStyle name="Input 7 2 3 4 7" xfId="40474"/>
    <cellStyle name="Input 7 2 3 4 8" xfId="40475"/>
    <cellStyle name="Input 7 2 3 4 9" xfId="40476"/>
    <cellStyle name="Input 7 2 3 5" xfId="40477"/>
    <cellStyle name="Input 7 2 3 5 10" xfId="40478"/>
    <cellStyle name="Input 7 2 3 5 2" xfId="40479"/>
    <cellStyle name="Input 7 2 3 5 2 2" xfId="40480"/>
    <cellStyle name="Input 7 2 3 5 2 3" xfId="40481"/>
    <cellStyle name="Input 7 2 3 5 2 4" xfId="40482"/>
    <cellStyle name="Input 7 2 3 5 2 5" xfId="40483"/>
    <cellStyle name="Input 7 2 3 5 2 6" xfId="40484"/>
    <cellStyle name="Input 7 2 3 5 2 7" xfId="40485"/>
    <cellStyle name="Input 7 2 3 5 2 8" xfId="40486"/>
    <cellStyle name="Input 7 2 3 5 2 9" xfId="40487"/>
    <cellStyle name="Input 7 2 3 5 3" xfId="40488"/>
    <cellStyle name="Input 7 2 3 5 4" xfId="40489"/>
    <cellStyle name="Input 7 2 3 5 5" xfId="40490"/>
    <cellStyle name="Input 7 2 3 5 6" xfId="40491"/>
    <cellStyle name="Input 7 2 3 5 7" xfId="40492"/>
    <cellStyle name="Input 7 2 3 5 8" xfId="40493"/>
    <cellStyle name="Input 7 2 3 5 9" xfId="40494"/>
    <cellStyle name="Input 7 2 3 6" xfId="40495"/>
    <cellStyle name="Input 7 2 3 6 2" xfId="40496"/>
    <cellStyle name="Input 7 2 3 6 3" xfId="40497"/>
    <cellStyle name="Input 7 2 3 6 4" xfId="40498"/>
    <cellStyle name="Input 7 2 3 6 5" xfId="40499"/>
    <cellStyle name="Input 7 2 3 6 6" xfId="40500"/>
    <cellStyle name="Input 7 2 3 6 7" xfId="40501"/>
    <cellStyle name="Input 7 2 3 6 8" xfId="40502"/>
    <cellStyle name="Input 7 2 3 7" xfId="40503"/>
    <cellStyle name="Input 7 2 3 7 2" xfId="40504"/>
    <cellStyle name="Input 7 2 3 7 3" xfId="40505"/>
    <cellStyle name="Input 7 2 3 7 4" xfId="40506"/>
    <cellStyle name="Input 7 2 3 7 5" xfId="40507"/>
    <cellStyle name="Input 7 2 3 7 6" xfId="40508"/>
    <cellStyle name="Input 7 2 3 7 7" xfId="40509"/>
    <cellStyle name="Input 7 2 3 7 8" xfId="40510"/>
    <cellStyle name="Input 7 2 3 7 9" xfId="40511"/>
    <cellStyle name="Input 7 2 3 8" xfId="40512"/>
    <cellStyle name="Input 7 2 3 9" xfId="40513"/>
    <cellStyle name="Input 7 2 4" xfId="40514"/>
    <cellStyle name="Input 7 2 4 10" xfId="40515"/>
    <cellStyle name="Input 7 2 4 11" xfId="40516"/>
    <cellStyle name="Input 7 2 4 12" xfId="40517"/>
    <cellStyle name="Input 7 2 4 13" xfId="40518"/>
    <cellStyle name="Input 7 2 4 2" xfId="40519"/>
    <cellStyle name="Input 7 2 4 2 10" xfId="40520"/>
    <cellStyle name="Input 7 2 4 2 2" xfId="40521"/>
    <cellStyle name="Input 7 2 4 2 2 2" xfId="40522"/>
    <cellStyle name="Input 7 2 4 2 2 3" xfId="40523"/>
    <cellStyle name="Input 7 2 4 2 2 4" xfId="40524"/>
    <cellStyle name="Input 7 2 4 2 2 5" xfId="40525"/>
    <cellStyle name="Input 7 2 4 2 2 6" xfId="40526"/>
    <cellStyle name="Input 7 2 4 2 2 7" xfId="40527"/>
    <cellStyle name="Input 7 2 4 2 2 8" xfId="40528"/>
    <cellStyle name="Input 7 2 4 2 2 9" xfId="40529"/>
    <cellStyle name="Input 7 2 4 2 3" xfId="40530"/>
    <cellStyle name="Input 7 2 4 2 4" xfId="40531"/>
    <cellStyle name="Input 7 2 4 2 5" xfId="40532"/>
    <cellStyle name="Input 7 2 4 2 6" xfId="40533"/>
    <cellStyle name="Input 7 2 4 2 7" xfId="40534"/>
    <cellStyle name="Input 7 2 4 2 8" xfId="40535"/>
    <cellStyle name="Input 7 2 4 2 9" xfId="40536"/>
    <cellStyle name="Input 7 2 4 3" xfId="40537"/>
    <cellStyle name="Input 7 2 4 3 2" xfId="40538"/>
    <cellStyle name="Input 7 2 4 3 3" xfId="40539"/>
    <cellStyle name="Input 7 2 4 3 4" xfId="40540"/>
    <cellStyle name="Input 7 2 4 3 5" xfId="40541"/>
    <cellStyle name="Input 7 2 4 3 6" xfId="40542"/>
    <cellStyle name="Input 7 2 4 3 7" xfId="40543"/>
    <cellStyle name="Input 7 2 4 3 8" xfId="40544"/>
    <cellStyle name="Input 7 2 4 4" xfId="40545"/>
    <cellStyle name="Input 7 2 4 4 2" xfId="40546"/>
    <cellStyle name="Input 7 2 4 4 3" xfId="40547"/>
    <cellStyle name="Input 7 2 4 4 4" xfId="40548"/>
    <cellStyle name="Input 7 2 4 4 5" xfId="40549"/>
    <cellStyle name="Input 7 2 4 4 6" xfId="40550"/>
    <cellStyle name="Input 7 2 4 4 7" xfId="40551"/>
    <cellStyle name="Input 7 2 4 4 8" xfId="40552"/>
    <cellStyle name="Input 7 2 4 4 9" xfId="40553"/>
    <cellStyle name="Input 7 2 4 5" xfId="40554"/>
    <cellStyle name="Input 7 2 4 6" xfId="40555"/>
    <cellStyle name="Input 7 2 4 7" xfId="40556"/>
    <cellStyle name="Input 7 2 4 8" xfId="40557"/>
    <cellStyle name="Input 7 2 4 9" xfId="40558"/>
    <cellStyle name="Input 7 2 5" xfId="40559"/>
    <cellStyle name="Input 7 2 5 2" xfId="40560"/>
    <cellStyle name="Input 7 2 5 3" xfId="40561"/>
    <cellStyle name="Input 7 2 5 4" xfId="40562"/>
    <cellStyle name="Input 7 2 5 5" xfId="40563"/>
    <cellStyle name="Input 7 2 5 6" xfId="40564"/>
    <cellStyle name="Input 7 2 5 7" xfId="40565"/>
    <cellStyle name="Input 7 2 5 8" xfId="40566"/>
    <cellStyle name="Input 7 2 5 9" xfId="40567"/>
    <cellStyle name="Input 7 2 6" xfId="40568"/>
    <cellStyle name="Input 7 2 7" xfId="40569"/>
    <cellStyle name="Input 7 2 8" xfId="40570"/>
    <cellStyle name="Input 7 2 9" xfId="40571"/>
    <cellStyle name="Input 7 3" xfId="40572"/>
    <cellStyle name="Input 7 3 10" xfId="40573"/>
    <cellStyle name="Input 7 3 11" xfId="40574"/>
    <cellStyle name="Input 7 3 12" xfId="40575"/>
    <cellStyle name="Input 7 3 13" xfId="40576"/>
    <cellStyle name="Input 7 3 14" xfId="40577"/>
    <cellStyle name="Input 7 3 15" xfId="40578"/>
    <cellStyle name="Input 7 3 16" xfId="40579"/>
    <cellStyle name="Input 7 3 17" xfId="40580"/>
    <cellStyle name="Input 7 3 18" xfId="40581"/>
    <cellStyle name="Input 7 3 19" xfId="40582"/>
    <cellStyle name="Input 7 3 2" xfId="40583"/>
    <cellStyle name="Input 7 3 2 10" xfId="40584"/>
    <cellStyle name="Input 7 3 2 11" xfId="40585"/>
    <cellStyle name="Input 7 3 2 12" xfId="40586"/>
    <cellStyle name="Input 7 3 2 13" xfId="40587"/>
    <cellStyle name="Input 7 3 2 2" xfId="40588"/>
    <cellStyle name="Input 7 3 2 2 10" xfId="40589"/>
    <cellStyle name="Input 7 3 2 2 2" xfId="40590"/>
    <cellStyle name="Input 7 3 2 2 2 2" xfId="40591"/>
    <cellStyle name="Input 7 3 2 2 2 3" xfId="40592"/>
    <cellStyle name="Input 7 3 2 2 2 4" xfId="40593"/>
    <cellStyle name="Input 7 3 2 2 2 5" xfId="40594"/>
    <cellStyle name="Input 7 3 2 2 2 6" xfId="40595"/>
    <cellStyle name="Input 7 3 2 2 2 7" xfId="40596"/>
    <cellStyle name="Input 7 3 2 2 2 8" xfId="40597"/>
    <cellStyle name="Input 7 3 2 2 2 9" xfId="40598"/>
    <cellStyle name="Input 7 3 2 2 3" xfId="40599"/>
    <cellStyle name="Input 7 3 2 2 4" xfId="40600"/>
    <cellStyle name="Input 7 3 2 2 5" xfId="40601"/>
    <cellStyle name="Input 7 3 2 2 6" xfId="40602"/>
    <cellStyle name="Input 7 3 2 2 7" xfId="40603"/>
    <cellStyle name="Input 7 3 2 2 8" xfId="40604"/>
    <cellStyle name="Input 7 3 2 2 9" xfId="40605"/>
    <cellStyle name="Input 7 3 2 3" xfId="40606"/>
    <cellStyle name="Input 7 3 2 3 2" xfId="40607"/>
    <cellStyle name="Input 7 3 2 3 3" xfId="40608"/>
    <cellStyle name="Input 7 3 2 3 4" xfId="40609"/>
    <cellStyle name="Input 7 3 2 3 5" xfId="40610"/>
    <cellStyle name="Input 7 3 2 3 6" xfId="40611"/>
    <cellStyle name="Input 7 3 2 3 7" xfId="40612"/>
    <cellStyle name="Input 7 3 2 3 8" xfId="40613"/>
    <cellStyle name="Input 7 3 2 4" xfId="40614"/>
    <cellStyle name="Input 7 3 2 4 2" xfId="40615"/>
    <cellStyle name="Input 7 3 2 4 3" xfId="40616"/>
    <cellStyle name="Input 7 3 2 4 4" xfId="40617"/>
    <cellStyle name="Input 7 3 2 4 5" xfId="40618"/>
    <cellStyle name="Input 7 3 2 4 6" xfId="40619"/>
    <cellStyle name="Input 7 3 2 4 7" xfId="40620"/>
    <cellStyle name="Input 7 3 2 4 8" xfId="40621"/>
    <cellStyle name="Input 7 3 2 4 9" xfId="40622"/>
    <cellStyle name="Input 7 3 2 5" xfId="40623"/>
    <cellStyle name="Input 7 3 2 6" xfId="40624"/>
    <cellStyle name="Input 7 3 2 7" xfId="40625"/>
    <cellStyle name="Input 7 3 2 8" xfId="40626"/>
    <cellStyle name="Input 7 3 2 9" xfId="40627"/>
    <cellStyle name="Input 7 3 3" xfId="40628"/>
    <cellStyle name="Input 7 3 3 10" xfId="40629"/>
    <cellStyle name="Input 7 3 3 11" xfId="40630"/>
    <cellStyle name="Input 7 3 3 12" xfId="40631"/>
    <cellStyle name="Input 7 3 3 13" xfId="40632"/>
    <cellStyle name="Input 7 3 3 2" xfId="40633"/>
    <cellStyle name="Input 7 3 3 2 10" xfId="40634"/>
    <cellStyle name="Input 7 3 3 2 2" xfId="40635"/>
    <cellStyle name="Input 7 3 3 2 2 2" xfId="40636"/>
    <cellStyle name="Input 7 3 3 2 2 3" xfId="40637"/>
    <cellStyle name="Input 7 3 3 2 2 4" xfId="40638"/>
    <cellStyle name="Input 7 3 3 2 2 5" xfId="40639"/>
    <cellStyle name="Input 7 3 3 2 2 6" xfId="40640"/>
    <cellStyle name="Input 7 3 3 2 2 7" xfId="40641"/>
    <cellStyle name="Input 7 3 3 2 2 8" xfId="40642"/>
    <cellStyle name="Input 7 3 3 2 2 9" xfId="40643"/>
    <cellStyle name="Input 7 3 3 2 3" xfId="40644"/>
    <cellStyle name="Input 7 3 3 2 4" xfId="40645"/>
    <cellStyle name="Input 7 3 3 2 5" xfId="40646"/>
    <cellStyle name="Input 7 3 3 2 6" xfId="40647"/>
    <cellStyle name="Input 7 3 3 2 7" xfId="40648"/>
    <cellStyle name="Input 7 3 3 2 8" xfId="40649"/>
    <cellStyle name="Input 7 3 3 2 9" xfId="40650"/>
    <cellStyle name="Input 7 3 3 3" xfId="40651"/>
    <cellStyle name="Input 7 3 3 3 2" xfId="40652"/>
    <cellStyle name="Input 7 3 3 3 3" xfId="40653"/>
    <cellStyle name="Input 7 3 3 3 4" xfId="40654"/>
    <cellStyle name="Input 7 3 3 3 5" xfId="40655"/>
    <cellStyle name="Input 7 3 3 3 6" xfId="40656"/>
    <cellStyle name="Input 7 3 3 3 7" xfId="40657"/>
    <cellStyle name="Input 7 3 3 3 8" xfId="40658"/>
    <cellStyle name="Input 7 3 3 4" xfId="40659"/>
    <cellStyle name="Input 7 3 3 4 2" xfId="40660"/>
    <cellStyle name="Input 7 3 3 4 3" xfId="40661"/>
    <cellStyle name="Input 7 3 3 4 4" xfId="40662"/>
    <cellStyle name="Input 7 3 3 4 5" xfId="40663"/>
    <cellStyle name="Input 7 3 3 4 6" xfId="40664"/>
    <cellStyle name="Input 7 3 3 4 7" xfId="40665"/>
    <cellStyle name="Input 7 3 3 4 8" xfId="40666"/>
    <cellStyle name="Input 7 3 3 4 9" xfId="40667"/>
    <cellStyle name="Input 7 3 3 5" xfId="40668"/>
    <cellStyle name="Input 7 3 3 6" xfId="40669"/>
    <cellStyle name="Input 7 3 3 7" xfId="40670"/>
    <cellStyle name="Input 7 3 3 8" xfId="40671"/>
    <cellStyle name="Input 7 3 3 9" xfId="40672"/>
    <cellStyle name="Input 7 3 4" xfId="40673"/>
    <cellStyle name="Input 7 3 4 10" xfId="40674"/>
    <cellStyle name="Input 7 3 4 11" xfId="40675"/>
    <cellStyle name="Input 7 3 4 12" xfId="40676"/>
    <cellStyle name="Input 7 3 4 13" xfId="40677"/>
    <cellStyle name="Input 7 3 4 2" xfId="40678"/>
    <cellStyle name="Input 7 3 4 2 10" xfId="40679"/>
    <cellStyle name="Input 7 3 4 2 2" xfId="40680"/>
    <cellStyle name="Input 7 3 4 2 2 2" xfId="40681"/>
    <cellStyle name="Input 7 3 4 2 2 3" xfId="40682"/>
    <cellStyle name="Input 7 3 4 2 2 4" xfId="40683"/>
    <cellStyle name="Input 7 3 4 2 2 5" xfId="40684"/>
    <cellStyle name="Input 7 3 4 2 2 6" xfId="40685"/>
    <cellStyle name="Input 7 3 4 2 2 7" xfId="40686"/>
    <cellStyle name="Input 7 3 4 2 2 8" xfId="40687"/>
    <cellStyle name="Input 7 3 4 2 2 9" xfId="40688"/>
    <cellStyle name="Input 7 3 4 2 3" xfId="40689"/>
    <cellStyle name="Input 7 3 4 2 4" xfId="40690"/>
    <cellStyle name="Input 7 3 4 2 5" xfId="40691"/>
    <cellStyle name="Input 7 3 4 2 6" xfId="40692"/>
    <cellStyle name="Input 7 3 4 2 7" xfId="40693"/>
    <cellStyle name="Input 7 3 4 2 8" xfId="40694"/>
    <cellStyle name="Input 7 3 4 2 9" xfId="40695"/>
    <cellStyle name="Input 7 3 4 3" xfId="40696"/>
    <cellStyle name="Input 7 3 4 3 2" xfId="40697"/>
    <cellStyle name="Input 7 3 4 3 3" xfId="40698"/>
    <cellStyle name="Input 7 3 4 3 4" xfId="40699"/>
    <cellStyle name="Input 7 3 4 3 5" xfId="40700"/>
    <cellStyle name="Input 7 3 4 3 6" xfId="40701"/>
    <cellStyle name="Input 7 3 4 3 7" xfId="40702"/>
    <cellStyle name="Input 7 3 4 3 8" xfId="40703"/>
    <cellStyle name="Input 7 3 4 4" xfId="40704"/>
    <cellStyle name="Input 7 3 4 4 2" xfId="40705"/>
    <cellStyle name="Input 7 3 4 4 3" xfId="40706"/>
    <cellStyle name="Input 7 3 4 4 4" xfId="40707"/>
    <cellStyle name="Input 7 3 4 4 5" xfId="40708"/>
    <cellStyle name="Input 7 3 4 4 6" xfId="40709"/>
    <cellStyle name="Input 7 3 4 4 7" xfId="40710"/>
    <cellStyle name="Input 7 3 4 4 8" xfId="40711"/>
    <cellStyle name="Input 7 3 4 4 9" xfId="40712"/>
    <cellStyle name="Input 7 3 4 5" xfId="40713"/>
    <cellStyle name="Input 7 3 4 6" xfId="40714"/>
    <cellStyle name="Input 7 3 4 7" xfId="40715"/>
    <cellStyle name="Input 7 3 4 8" xfId="40716"/>
    <cellStyle name="Input 7 3 4 9" xfId="40717"/>
    <cellStyle name="Input 7 3 5" xfId="40718"/>
    <cellStyle name="Input 7 3 5 10" xfId="40719"/>
    <cellStyle name="Input 7 3 5 11" xfId="40720"/>
    <cellStyle name="Input 7 3 5 12" xfId="40721"/>
    <cellStyle name="Input 7 3 5 13" xfId="40722"/>
    <cellStyle name="Input 7 3 5 2" xfId="40723"/>
    <cellStyle name="Input 7 3 5 2 10" xfId="40724"/>
    <cellStyle name="Input 7 3 5 2 2" xfId="40725"/>
    <cellStyle name="Input 7 3 5 2 2 2" xfId="40726"/>
    <cellStyle name="Input 7 3 5 2 2 3" xfId="40727"/>
    <cellStyle name="Input 7 3 5 2 2 4" xfId="40728"/>
    <cellStyle name="Input 7 3 5 2 2 5" xfId="40729"/>
    <cellStyle name="Input 7 3 5 2 2 6" xfId="40730"/>
    <cellStyle name="Input 7 3 5 2 2 7" xfId="40731"/>
    <cellStyle name="Input 7 3 5 2 2 8" xfId="40732"/>
    <cellStyle name="Input 7 3 5 2 2 9" xfId="40733"/>
    <cellStyle name="Input 7 3 5 2 3" xfId="40734"/>
    <cellStyle name="Input 7 3 5 2 4" xfId="40735"/>
    <cellStyle name="Input 7 3 5 2 5" xfId="40736"/>
    <cellStyle name="Input 7 3 5 2 6" xfId="40737"/>
    <cellStyle name="Input 7 3 5 2 7" xfId="40738"/>
    <cellStyle name="Input 7 3 5 2 8" xfId="40739"/>
    <cellStyle name="Input 7 3 5 2 9" xfId="40740"/>
    <cellStyle name="Input 7 3 5 3" xfId="40741"/>
    <cellStyle name="Input 7 3 5 3 2" xfId="40742"/>
    <cellStyle name="Input 7 3 5 3 3" xfId="40743"/>
    <cellStyle name="Input 7 3 5 3 4" xfId="40744"/>
    <cellStyle name="Input 7 3 5 3 5" xfId="40745"/>
    <cellStyle name="Input 7 3 5 3 6" xfId="40746"/>
    <cellStyle name="Input 7 3 5 3 7" xfId="40747"/>
    <cellStyle name="Input 7 3 5 3 8" xfId="40748"/>
    <cellStyle name="Input 7 3 5 4" xfId="40749"/>
    <cellStyle name="Input 7 3 5 4 2" xfId="40750"/>
    <cellStyle name="Input 7 3 5 4 3" xfId="40751"/>
    <cellStyle name="Input 7 3 5 4 4" xfId="40752"/>
    <cellStyle name="Input 7 3 5 4 5" xfId="40753"/>
    <cellStyle name="Input 7 3 5 4 6" xfId="40754"/>
    <cellStyle name="Input 7 3 5 4 7" xfId="40755"/>
    <cellStyle name="Input 7 3 5 4 8" xfId="40756"/>
    <cellStyle name="Input 7 3 5 4 9" xfId="40757"/>
    <cellStyle name="Input 7 3 5 5" xfId="40758"/>
    <cellStyle name="Input 7 3 5 6" xfId="40759"/>
    <cellStyle name="Input 7 3 5 7" xfId="40760"/>
    <cellStyle name="Input 7 3 5 8" xfId="40761"/>
    <cellStyle name="Input 7 3 5 9" xfId="40762"/>
    <cellStyle name="Input 7 3 6" xfId="40763"/>
    <cellStyle name="Input 7 3 6 10" xfId="40764"/>
    <cellStyle name="Input 7 3 6 2" xfId="40765"/>
    <cellStyle name="Input 7 3 6 2 2" xfId="40766"/>
    <cellStyle name="Input 7 3 6 2 3" xfId="40767"/>
    <cellStyle name="Input 7 3 6 2 4" xfId="40768"/>
    <cellStyle name="Input 7 3 6 2 5" xfId="40769"/>
    <cellStyle name="Input 7 3 6 2 6" xfId="40770"/>
    <cellStyle name="Input 7 3 6 2 7" xfId="40771"/>
    <cellStyle name="Input 7 3 6 2 8" xfId="40772"/>
    <cellStyle name="Input 7 3 6 2 9" xfId="40773"/>
    <cellStyle name="Input 7 3 6 3" xfId="40774"/>
    <cellStyle name="Input 7 3 6 4" xfId="40775"/>
    <cellStyle name="Input 7 3 6 5" xfId="40776"/>
    <cellStyle name="Input 7 3 6 6" xfId="40777"/>
    <cellStyle name="Input 7 3 6 7" xfId="40778"/>
    <cellStyle name="Input 7 3 6 8" xfId="40779"/>
    <cellStyle name="Input 7 3 6 9" xfId="40780"/>
    <cellStyle name="Input 7 3 7" xfId="40781"/>
    <cellStyle name="Input 7 3 7 2" xfId="40782"/>
    <cellStyle name="Input 7 3 7 3" xfId="40783"/>
    <cellStyle name="Input 7 3 7 4" xfId="40784"/>
    <cellStyle name="Input 7 3 7 5" xfId="40785"/>
    <cellStyle name="Input 7 3 7 6" xfId="40786"/>
    <cellStyle name="Input 7 3 7 7" xfId="40787"/>
    <cellStyle name="Input 7 3 7 8" xfId="40788"/>
    <cellStyle name="Input 7 3 8" xfId="40789"/>
    <cellStyle name="Input 7 3 8 2" xfId="40790"/>
    <cellStyle name="Input 7 3 8 3" xfId="40791"/>
    <cellStyle name="Input 7 3 8 4" xfId="40792"/>
    <cellStyle name="Input 7 3 8 5" xfId="40793"/>
    <cellStyle name="Input 7 3 8 6" xfId="40794"/>
    <cellStyle name="Input 7 3 8 7" xfId="40795"/>
    <cellStyle name="Input 7 3 8 8" xfId="40796"/>
    <cellStyle name="Input 7 3 8 9" xfId="40797"/>
    <cellStyle name="Input 7 3 9" xfId="40798"/>
    <cellStyle name="Input 7 4" xfId="40799"/>
    <cellStyle name="Input 7 4 10" xfId="40800"/>
    <cellStyle name="Input 7 4 11" xfId="40801"/>
    <cellStyle name="Input 7 4 12" xfId="40802"/>
    <cellStyle name="Input 7 4 13" xfId="40803"/>
    <cellStyle name="Input 7 4 14" xfId="40804"/>
    <cellStyle name="Input 7 4 15" xfId="40805"/>
    <cellStyle name="Input 7 4 16" xfId="40806"/>
    <cellStyle name="Input 7 4 17" xfId="40807"/>
    <cellStyle name="Input 7 4 18" xfId="40808"/>
    <cellStyle name="Input 7 4 2" xfId="40809"/>
    <cellStyle name="Input 7 4 2 10" xfId="40810"/>
    <cellStyle name="Input 7 4 2 11" xfId="40811"/>
    <cellStyle name="Input 7 4 2 12" xfId="40812"/>
    <cellStyle name="Input 7 4 2 13" xfId="40813"/>
    <cellStyle name="Input 7 4 2 2" xfId="40814"/>
    <cellStyle name="Input 7 4 2 2 10" xfId="40815"/>
    <cellStyle name="Input 7 4 2 2 2" xfId="40816"/>
    <cellStyle name="Input 7 4 2 2 2 2" xfId="40817"/>
    <cellStyle name="Input 7 4 2 2 2 3" xfId="40818"/>
    <cellStyle name="Input 7 4 2 2 2 4" xfId="40819"/>
    <cellStyle name="Input 7 4 2 2 2 5" xfId="40820"/>
    <cellStyle name="Input 7 4 2 2 2 6" xfId="40821"/>
    <cellStyle name="Input 7 4 2 2 2 7" xfId="40822"/>
    <cellStyle name="Input 7 4 2 2 2 8" xfId="40823"/>
    <cellStyle name="Input 7 4 2 2 2 9" xfId="40824"/>
    <cellStyle name="Input 7 4 2 2 3" xfId="40825"/>
    <cellStyle name="Input 7 4 2 2 4" xfId="40826"/>
    <cellStyle name="Input 7 4 2 2 5" xfId="40827"/>
    <cellStyle name="Input 7 4 2 2 6" xfId="40828"/>
    <cellStyle name="Input 7 4 2 2 7" xfId="40829"/>
    <cellStyle name="Input 7 4 2 2 8" xfId="40830"/>
    <cellStyle name="Input 7 4 2 2 9" xfId="40831"/>
    <cellStyle name="Input 7 4 2 3" xfId="40832"/>
    <cellStyle name="Input 7 4 2 3 2" xfId="40833"/>
    <cellStyle name="Input 7 4 2 3 3" xfId="40834"/>
    <cellStyle name="Input 7 4 2 3 4" xfId="40835"/>
    <cellStyle name="Input 7 4 2 3 5" xfId="40836"/>
    <cellStyle name="Input 7 4 2 3 6" xfId="40837"/>
    <cellStyle name="Input 7 4 2 3 7" xfId="40838"/>
    <cellStyle name="Input 7 4 2 3 8" xfId="40839"/>
    <cellStyle name="Input 7 4 2 4" xfId="40840"/>
    <cellStyle name="Input 7 4 2 4 2" xfId="40841"/>
    <cellStyle name="Input 7 4 2 4 3" xfId="40842"/>
    <cellStyle name="Input 7 4 2 4 4" xfId="40843"/>
    <cellStyle name="Input 7 4 2 4 5" xfId="40844"/>
    <cellStyle name="Input 7 4 2 4 6" xfId="40845"/>
    <cellStyle name="Input 7 4 2 4 7" xfId="40846"/>
    <cellStyle name="Input 7 4 2 4 8" xfId="40847"/>
    <cellStyle name="Input 7 4 2 4 9" xfId="40848"/>
    <cellStyle name="Input 7 4 2 5" xfId="40849"/>
    <cellStyle name="Input 7 4 2 6" xfId="40850"/>
    <cellStyle name="Input 7 4 2 7" xfId="40851"/>
    <cellStyle name="Input 7 4 2 8" xfId="40852"/>
    <cellStyle name="Input 7 4 2 9" xfId="40853"/>
    <cellStyle name="Input 7 4 3" xfId="40854"/>
    <cellStyle name="Input 7 4 3 10" xfId="40855"/>
    <cellStyle name="Input 7 4 3 11" xfId="40856"/>
    <cellStyle name="Input 7 4 3 12" xfId="40857"/>
    <cellStyle name="Input 7 4 3 13" xfId="40858"/>
    <cellStyle name="Input 7 4 3 2" xfId="40859"/>
    <cellStyle name="Input 7 4 3 2 10" xfId="40860"/>
    <cellStyle name="Input 7 4 3 2 2" xfId="40861"/>
    <cellStyle name="Input 7 4 3 2 2 2" xfId="40862"/>
    <cellStyle name="Input 7 4 3 2 2 3" xfId="40863"/>
    <cellStyle name="Input 7 4 3 2 2 4" xfId="40864"/>
    <cellStyle name="Input 7 4 3 2 2 5" xfId="40865"/>
    <cellStyle name="Input 7 4 3 2 2 6" xfId="40866"/>
    <cellStyle name="Input 7 4 3 2 2 7" xfId="40867"/>
    <cellStyle name="Input 7 4 3 2 2 8" xfId="40868"/>
    <cellStyle name="Input 7 4 3 2 2 9" xfId="40869"/>
    <cellStyle name="Input 7 4 3 2 3" xfId="40870"/>
    <cellStyle name="Input 7 4 3 2 4" xfId="40871"/>
    <cellStyle name="Input 7 4 3 2 5" xfId="40872"/>
    <cellStyle name="Input 7 4 3 2 6" xfId="40873"/>
    <cellStyle name="Input 7 4 3 2 7" xfId="40874"/>
    <cellStyle name="Input 7 4 3 2 8" xfId="40875"/>
    <cellStyle name="Input 7 4 3 2 9" xfId="40876"/>
    <cellStyle name="Input 7 4 3 3" xfId="40877"/>
    <cellStyle name="Input 7 4 3 3 2" xfId="40878"/>
    <cellStyle name="Input 7 4 3 3 3" xfId="40879"/>
    <cellStyle name="Input 7 4 3 3 4" xfId="40880"/>
    <cellStyle name="Input 7 4 3 3 5" xfId="40881"/>
    <cellStyle name="Input 7 4 3 3 6" xfId="40882"/>
    <cellStyle name="Input 7 4 3 3 7" xfId="40883"/>
    <cellStyle name="Input 7 4 3 3 8" xfId="40884"/>
    <cellStyle name="Input 7 4 3 4" xfId="40885"/>
    <cellStyle name="Input 7 4 3 4 2" xfId="40886"/>
    <cellStyle name="Input 7 4 3 4 3" xfId="40887"/>
    <cellStyle name="Input 7 4 3 4 4" xfId="40888"/>
    <cellStyle name="Input 7 4 3 4 5" xfId="40889"/>
    <cellStyle name="Input 7 4 3 4 6" xfId="40890"/>
    <cellStyle name="Input 7 4 3 4 7" xfId="40891"/>
    <cellStyle name="Input 7 4 3 4 8" xfId="40892"/>
    <cellStyle name="Input 7 4 3 4 9" xfId="40893"/>
    <cellStyle name="Input 7 4 3 5" xfId="40894"/>
    <cellStyle name="Input 7 4 3 6" xfId="40895"/>
    <cellStyle name="Input 7 4 3 7" xfId="40896"/>
    <cellStyle name="Input 7 4 3 8" xfId="40897"/>
    <cellStyle name="Input 7 4 3 9" xfId="40898"/>
    <cellStyle name="Input 7 4 4" xfId="40899"/>
    <cellStyle name="Input 7 4 4 10" xfId="40900"/>
    <cellStyle name="Input 7 4 4 11" xfId="40901"/>
    <cellStyle name="Input 7 4 4 12" xfId="40902"/>
    <cellStyle name="Input 7 4 4 13" xfId="40903"/>
    <cellStyle name="Input 7 4 4 2" xfId="40904"/>
    <cellStyle name="Input 7 4 4 2 10" xfId="40905"/>
    <cellStyle name="Input 7 4 4 2 2" xfId="40906"/>
    <cellStyle name="Input 7 4 4 2 2 2" xfId="40907"/>
    <cellStyle name="Input 7 4 4 2 2 3" xfId="40908"/>
    <cellStyle name="Input 7 4 4 2 2 4" xfId="40909"/>
    <cellStyle name="Input 7 4 4 2 2 5" xfId="40910"/>
    <cellStyle name="Input 7 4 4 2 2 6" xfId="40911"/>
    <cellStyle name="Input 7 4 4 2 2 7" xfId="40912"/>
    <cellStyle name="Input 7 4 4 2 2 8" xfId="40913"/>
    <cellStyle name="Input 7 4 4 2 2 9" xfId="40914"/>
    <cellStyle name="Input 7 4 4 2 3" xfId="40915"/>
    <cellStyle name="Input 7 4 4 2 4" xfId="40916"/>
    <cellStyle name="Input 7 4 4 2 5" xfId="40917"/>
    <cellStyle name="Input 7 4 4 2 6" xfId="40918"/>
    <cellStyle name="Input 7 4 4 2 7" xfId="40919"/>
    <cellStyle name="Input 7 4 4 2 8" xfId="40920"/>
    <cellStyle name="Input 7 4 4 2 9" xfId="40921"/>
    <cellStyle name="Input 7 4 4 3" xfId="40922"/>
    <cellStyle name="Input 7 4 4 3 2" xfId="40923"/>
    <cellStyle name="Input 7 4 4 3 3" xfId="40924"/>
    <cellStyle name="Input 7 4 4 3 4" xfId="40925"/>
    <cellStyle name="Input 7 4 4 3 5" xfId="40926"/>
    <cellStyle name="Input 7 4 4 3 6" xfId="40927"/>
    <cellStyle name="Input 7 4 4 3 7" xfId="40928"/>
    <cellStyle name="Input 7 4 4 3 8" xfId="40929"/>
    <cellStyle name="Input 7 4 4 4" xfId="40930"/>
    <cellStyle name="Input 7 4 4 4 2" xfId="40931"/>
    <cellStyle name="Input 7 4 4 4 3" xfId="40932"/>
    <cellStyle name="Input 7 4 4 4 4" xfId="40933"/>
    <cellStyle name="Input 7 4 4 4 5" xfId="40934"/>
    <cellStyle name="Input 7 4 4 4 6" xfId="40935"/>
    <cellStyle name="Input 7 4 4 4 7" xfId="40936"/>
    <cellStyle name="Input 7 4 4 4 8" xfId="40937"/>
    <cellStyle name="Input 7 4 4 4 9" xfId="40938"/>
    <cellStyle name="Input 7 4 4 5" xfId="40939"/>
    <cellStyle name="Input 7 4 4 6" xfId="40940"/>
    <cellStyle name="Input 7 4 4 7" xfId="40941"/>
    <cellStyle name="Input 7 4 4 8" xfId="40942"/>
    <cellStyle name="Input 7 4 4 9" xfId="40943"/>
    <cellStyle name="Input 7 4 5" xfId="40944"/>
    <cellStyle name="Input 7 4 5 10" xfId="40945"/>
    <cellStyle name="Input 7 4 5 11" xfId="40946"/>
    <cellStyle name="Input 7 4 5 12" xfId="40947"/>
    <cellStyle name="Input 7 4 5 13" xfId="40948"/>
    <cellStyle name="Input 7 4 5 2" xfId="40949"/>
    <cellStyle name="Input 7 4 5 2 10" xfId="40950"/>
    <cellStyle name="Input 7 4 5 2 2" xfId="40951"/>
    <cellStyle name="Input 7 4 5 2 2 2" xfId="40952"/>
    <cellStyle name="Input 7 4 5 2 2 3" xfId="40953"/>
    <cellStyle name="Input 7 4 5 2 2 4" xfId="40954"/>
    <cellStyle name="Input 7 4 5 2 2 5" xfId="40955"/>
    <cellStyle name="Input 7 4 5 2 2 6" xfId="40956"/>
    <cellStyle name="Input 7 4 5 2 2 7" xfId="40957"/>
    <cellStyle name="Input 7 4 5 2 2 8" xfId="40958"/>
    <cellStyle name="Input 7 4 5 2 2 9" xfId="40959"/>
    <cellStyle name="Input 7 4 5 2 3" xfId="40960"/>
    <cellStyle name="Input 7 4 5 2 4" xfId="40961"/>
    <cellStyle name="Input 7 4 5 2 5" xfId="40962"/>
    <cellStyle name="Input 7 4 5 2 6" xfId="40963"/>
    <cellStyle name="Input 7 4 5 2 7" xfId="40964"/>
    <cellStyle name="Input 7 4 5 2 8" xfId="40965"/>
    <cellStyle name="Input 7 4 5 2 9" xfId="40966"/>
    <cellStyle name="Input 7 4 5 3" xfId="40967"/>
    <cellStyle name="Input 7 4 5 3 2" xfId="40968"/>
    <cellStyle name="Input 7 4 5 3 3" xfId="40969"/>
    <cellStyle name="Input 7 4 5 3 4" xfId="40970"/>
    <cellStyle name="Input 7 4 5 3 5" xfId="40971"/>
    <cellStyle name="Input 7 4 5 3 6" xfId="40972"/>
    <cellStyle name="Input 7 4 5 3 7" xfId="40973"/>
    <cellStyle name="Input 7 4 5 3 8" xfId="40974"/>
    <cellStyle name="Input 7 4 5 4" xfId="40975"/>
    <cellStyle name="Input 7 4 5 4 2" xfId="40976"/>
    <cellStyle name="Input 7 4 5 4 3" xfId="40977"/>
    <cellStyle name="Input 7 4 5 4 4" xfId="40978"/>
    <cellStyle name="Input 7 4 5 4 5" xfId="40979"/>
    <cellStyle name="Input 7 4 5 4 6" xfId="40980"/>
    <cellStyle name="Input 7 4 5 4 7" xfId="40981"/>
    <cellStyle name="Input 7 4 5 4 8" xfId="40982"/>
    <cellStyle name="Input 7 4 5 4 9" xfId="40983"/>
    <cellStyle name="Input 7 4 5 5" xfId="40984"/>
    <cellStyle name="Input 7 4 5 6" xfId="40985"/>
    <cellStyle name="Input 7 4 5 7" xfId="40986"/>
    <cellStyle name="Input 7 4 5 8" xfId="40987"/>
    <cellStyle name="Input 7 4 5 9" xfId="40988"/>
    <cellStyle name="Input 7 4 6" xfId="40989"/>
    <cellStyle name="Input 7 4 6 10" xfId="40990"/>
    <cellStyle name="Input 7 4 6 2" xfId="40991"/>
    <cellStyle name="Input 7 4 6 2 2" xfId="40992"/>
    <cellStyle name="Input 7 4 6 2 3" xfId="40993"/>
    <cellStyle name="Input 7 4 6 2 4" xfId="40994"/>
    <cellStyle name="Input 7 4 6 2 5" xfId="40995"/>
    <cellStyle name="Input 7 4 6 2 6" xfId="40996"/>
    <cellStyle name="Input 7 4 6 2 7" xfId="40997"/>
    <cellStyle name="Input 7 4 6 2 8" xfId="40998"/>
    <cellStyle name="Input 7 4 6 2 9" xfId="40999"/>
    <cellStyle name="Input 7 4 6 3" xfId="41000"/>
    <cellStyle name="Input 7 4 6 4" xfId="41001"/>
    <cellStyle name="Input 7 4 6 5" xfId="41002"/>
    <cellStyle name="Input 7 4 6 6" xfId="41003"/>
    <cellStyle name="Input 7 4 6 7" xfId="41004"/>
    <cellStyle name="Input 7 4 6 8" xfId="41005"/>
    <cellStyle name="Input 7 4 6 9" xfId="41006"/>
    <cellStyle name="Input 7 4 7" xfId="41007"/>
    <cellStyle name="Input 7 4 7 2" xfId="41008"/>
    <cellStyle name="Input 7 4 7 3" xfId="41009"/>
    <cellStyle name="Input 7 4 7 4" xfId="41010"/>
    <cellStyle name="Input 7 4 7 5" xfId="41011"/>
    <cellStyle name="Input 7 4 7 6" xfId="41012"/>
    <cellStyle name="Input 7 4 7 7" xfId="41013"/>
    <cellStyle name="Input 7 4 7 8" xfId="41014"/>
    <cellStyle name="Input 7 4 8" xfId="41015"/>
    <cellStyle name="Input 7 4 8 2" xfId="41016"/>
    <cellStyle name="Input 7 4 8 3" xfId="41017"/>
    <cellStyle name="Input 7 4 8 4" xfId="41018"/>
    <cellStyle name="Input 7 4 8 5" xfId="41019"/>
    <cellStyle name="Input 7 4 8 6" xfId="41020"/>
    <cellStyle name="Input 7 4 8 7" xfId="41021"/>
    <cellStyle name="Input 7 4 8 8" xfId="41022"/>
    <cellStyle name="Input 7 4 8 9" xfId="41023"/>
    <cellStyle name="Input 7 4 9" xfId="41024"/>
    <cellStyle name="Input 7 5" xfId="41025"/>
    <cellStyle name="Input 7 5 10" xfId="41026"/>
    <cellStyle name="Input 7 5 11" xfId="41027"/>
    <cellStyle name="Input 7 5 12" xfId="41028"/>
    <cellStyle name="Input 7 5 13" xfId="41029"/>
    <cellStyle name="Input 7 5 2" xfId="41030"/>
    <cellStyle name="Input 7 5 2 10" xfId="41031"/>
    <cellStyle name="Input 7 5 2 2" xfId="41032"/>
    <cellStyle name="Input 7 5 2 2 2" xfId="41033"/>
    <cellStyle name="Input 7 5 2 2 3" xfId="41034"/>
    <cellStyle name="Input 7 5 2 2 4" xfId="41035"/>
    <cellStyle name="Input 7 5 2 2 5" xfId="41036"/>
    <cellStyle name="Input 7 5 2 2 6" xfId="41037"/>
    <cellStyle name="Input 7 5 2 2 7" xfId="41038"/>
    <cellStyle name="Input 7 5 2 2 8" xfId="41039"/>
    <cellStyle name="Input 7 5 2 2 9" xfId="41040"/>
    <cellStyle name="Input 7 5 2 3" xfId="41041"/>
    <cellStyle name="Input 7 5 2 4" xfId="41042"/>
    <cellStyle name="Input 7 5 2 5" xfId="41043"/>
    <cellStyle name="Input 7 5 2 6" xfId="41044"/>
    <cellStyle name="Input 7 5 2 7" xfId="41045"/>
    <cellStyle name="Input 7 5 2 8" xfId="41046"/>
    <cellStyle name="Input 7 5 2 9" xfId="41047"/>
    <cellStyle name="Input 7 5 3" xfId="41048"/>
    <cellStyle name="Input 7 5 3 2" xfId="41049"/>
    <cellStyle name="Input 7 5 3 3" xfId="41050"/>
    <cellStyle name="Input 7 5 3 4" xfId="41051"/>
    <cellStyle name="Input 7 5 3 5" xfId="41052"/>
    <cellStyle name="Input 7 5 3 6" xfId="41053"/>
    <cellStyle name="Input 7 5 3 7" xfId="41054"/>
    <cellStyle name="Input 7 5 3 8" xfId="41055"/>
    <cellStyle name="Input 7 5 4" xfId="41056"/>
    <cellStyle name="Input 7 5 4 2" xfId="41057"/>
    <cellStyle name="Input 7 5 4 3" xfId="41058"/>
    <cellStyle name="Input 7 5 4 4" xfId="41059"/>
    <cellStyle name="Input 7 5 4 5" xfId="41060"/>
    <cellStyle name="Input 7 5 4 6" xfId="41061"/>
    <cellStyle name="Input 7 5 4 7" xfId="41062"/>
    <cellStyle name="Input 7 5 4 8" xfId="41063"/>
    <cellStyle name="Input 7 5 4 9" xfId="41064"/>
    <cellStyle name="Input 7 5 5" xfId="41065"/>
    <cellStyle name="Input 7 5 6" xfId="41066"/>
    <cellStyle name="Input 7 5 7" xfId="41067"/>
    <cellStyle name="Input 7 5 8" xfId="41068"/>
    <cellStyle name="Input 7 5 9" xfId="41069"/>
    <cellStyle name="Input 7 6" xfId="41070"/>
    <cellStyle name="Input 7 6 10" xfId="41071"/>
    <cellStyle name="Input 7 6 11" xfId="41072"/>
    <cellStyle name="Input 7 6 12" xfId="41073"/>
    <cellStyle name="Input 7 6 13" xfId="41074"/>
    <cellStyle name="Input 7 6 2" xfId="41075"/>
    <cellStyle name="Input 7 6 2 10" xfId="41076"/>
    <cellStyle name="Input 7 6 2 2" xfId="41077"/>
    <cellStyle name="Input 7 6 2 2 2" xfId="41078"/>
    <cellStyle name="Input 7 6 2 2 3" xfId="41079"/>
    <cellStyle name="Input 7 6 2 2 4" xfId="41080"/>
    <cellStyle name="Input 7 6 2 2 5" xfId="41081"/>
    <cellStyle name="Input 7 6 2 2 6" xfId="41082"/>
    <cellStyle name="Input 7 6 2 2 7" xfId="41083"/>
    <cellStyle name="Input 7 6 2 2 8" xfId="41084"/>
    <cellStyle name="Input 7 6 2 2 9" xfId="41085"/>
    <cellStyle name="Input 7 6 2 3" xfId="41086"/>
    <cellStyle name="Input 7 6 2 4" xfId="41087"/>
    <cellStyle name="Input 7 6 2 5" xfId="41088"/>
    <cellStyle name="Input 7 6 2 6" xfId="41089"/>
    <cellStyle name="Input 7 6 2 7" xfId="41090"/>
    <cellStyle name="Input 7 6 2 8" xfId="41091"/>
    <cellStyle name="Input 7 6 2 9" xfId="41092"/>
    <cellStyle name="Input 7 6 3" xfId="41093"/>
    <cellStyle name="Input 7 6 3 2" xfId="41094"/>
    <cellStyle name="Input 7 6 3 3" xfId="41095"/>
    <cellStyle name="Input 7 6 3 4" xfId="41096"/>
    <cellStyle name="Input 7 6 3 5" xfId="41097"/>
    <cellStyle name="Input 7 6 3 6" xfId="41098"/>
    <cellStyle name="Input 7 6 3 7" xfId="41099"/>
    <cellStyle name="Input 7 6 3 8" xfId="41100"/>
    <cellStyle name="Input 7 6 4" xfId="41101"/>
    <cellStyle name="Input 7 6 4 2" xfId="41102"/>
    <cellStyle name="Input 7 6 4 3" xfId="41103"/>
    <cellStyle name="Input 7 6 4 4" xfId="41104"/>
    <cellStyle name="Input 7 6 4 5" xfId="41105"/>
    <cellStyle name="Input 7 6 4 6" xfId="41106"/>
    <cellStyle name="Input 7 6 4 7" xfId="41107"/>
    <cellStyle name="Input 7 6 4 8" xfId="41108"/>
    <cellStyle name="Input 7 6 4 9" xfId="41109"/>
    <cellStyle name="Input 7 6 5" xfId="41110"/>
    <cellStyle name="Input 7 6 6" xfId="41111"/>
    <cellStyle name="Input 7 6 7" xfId="41112"/>
    <cellStyle name="Input 7 6 8" xfId="41113"/>
    <cellStyle name="Input 7 6 9" xfId="41114"/>
    <cellStyle name="Input 7 7" xfId="41115"/>
    <cellStyle name="Input 7 7 2" xfId="41116"/>
    <cellStyle name="Input 7 7 3" xfId="41117"/>
    <cellStyle name="Input 7 7 4" xfId="41118"/>
    <cellStyle name="Input 7 7 5" xfId="41119"/>
    <cellStyle name="Input 7 7 6" xfId="41120"/>
    <cellStyle name="Input 7 7 7" xfId="41121"/>
    <cellStyle name="Input 7 7 8" xfId="41122"/>
    <cellStyle name="Input 7 7 9" xfId="41123"/>
    <cellStyle name="Input 7 8" xfId="41124"/>
    <cellStyle name="Input 7 9" xfId="41125"/>
    <cellStyle name="Input 8" xfId="41126"/>
    <cellStyle name="Input 9" xfId="41127"/>
    <cellStyle name="InputBlueFont" xfId="2318"/>
    <cellStyle name="InputGen" xfId="2319"/>
    <cellStyle name="InputKeepColour" xfId="2320"/>
    <cellStyle name="InputKeepPale" xfId="2321"/>
    <cellStyle name="InputKeepPale 2" xfId="9851"/>
    <cellStyle name="InputVariColour" xfId="2322"/>
    <cellStyle name="Integer" xfId="2323"/>
    <cellStyle name="Invisible" xfId="2324"/>
    <cellStyle name="Item" xfId="2325"/>
    <cellStyle name="Items_Obligatory" xfId="2326"/>
    <cellStyle name="ItemTypeClass" xfId="2327"/>
    <cellStyle name="ItemTypeClass 10" xfId="41128"/>
    <cellStyle name="ItemTypeClass 2" xfId="6861"/>
    <cellStyle name="ItemTypeClass 2 2" xfId="41129"/>
    <cellStyle name="ItemTypeClass 3" xfId="9852"/>
    <cellStyle name="ItemTypeClass 4" xfId="9862"/>
    <cellStyle name="ItemTypeClass 5" xfId="41130"/>
    <cellStyle name="ItemTypeClass 6" xfId="41131"/>
    <cellStyle name="ItemTypeClass 7" xfId="41132"/>
    <cellStyle name="ItemTypeClass 8" xfId="41133"/>
    <cellStyle name="ItemTypeClass 9" xfId="41134"/>
    <cellStyle name="KP_Normal" xfId="2328"/>
    <cellStyle name="Lien hypertexte visité_index" xfId="2329"/>
    <cellStyle name="Lien hypertexte_index" xfId="2330"/>
    <cellStyle name="ligne_detail" xfId="2331"/>
    <cellStyle name="Line" xfId="2332"/>
    <cellStyle name="Line 10" xfId="41135"/>
    <cellStyle name="Line 11" xfId="41136"/>
    <cellStyle name="Line 12" xfId="41137"/>
    <cellStyle name="Line 2" xfId="5699"/>
    <cellStyle name="Line 3" xfId="41138"/>
    <cellStyle name="Line 4" xfId="41139"/>
    <cellStyle name="Line 5" xfId="41140"/>
    <cellStyle name="Line 6" xfId="41141"/>
    <cellStyle name="Line 7" xfId="41142"/>
    <cellStyle name="Line 8" xfId="41143"/>
    <cellStyle name="Line 9" xfId="41144"/>
    <cellStyle name="Link Currency (0)" xfId="2333"/>
    <cellStyle name="Link Currency (2)" xfId="2334"/>
    <cellStyle name="Link Units (0)" xfId="2335"/>
    <cellStyle name="Link Units (1)" xfId="2336"/>
    <cellStyle name="Link Units (2)" xfId="2337"/>
    <cellStyle name="Linked Cell 2" xfId="48"/>
    <cellStyle name="Linked Cell 2 10" xfId="41145"/>
    <cellStyle name="Linked Cell 2 11" xfId="41146"/>
    <cellStyle name="Linked Cell 2 2" xfId="2338"/>
    <cellStyle name="Linked Cell 2 2 2" xfId="41147"/>
    <cellStyle name="Linked Cell 2 3" xfId="2339"/>
    <cellStyle name="Linked Cell 2 3 2" xfId="41148"/>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Linked Cell 4" xfId="41149"/>
    <cellStyle name="Linked Cell 5" xfId="41150"/>
    <cellStyle name="Linked Cell 6" xfId="41151"/>
    <cellStyle name="M" xfId="41152"/>
    <cellStyle name="M 2" xfId="41153"/>
    <cellStyle name="M 2 2" xfId="41154"/>
    <cellStyle name="M 2 2 2" xfId="41155"/>
    <cellStyle name="M 2 2 2 2" xfId="41156"/>
    <cellStyle name="M 2 2 3" xfId="41157"/>
    <cellStyle name="M 2 3" xfId="41158"/>
    <cellStyle name="M 2 3 2" xfId="41159"/>
    <cellStyle name="M 2 4" xfId="41160"/>
    <cellStyle name="M 3" xfId="41161"/>
    <cellStyle name="M 3 2" xfId="41162"/>
    <cellStyle name="M 4" xfId="41163"/>
    <cellStyle name="M.00" xfId="41164"/>
    <cellStyle name="M.00 2" xfId="41165"/>
    <cellStyle name="M.00 2 2" xfId="41166"/>
    <cellStyle name="M.00 2 2 2" xfId="41167"/>
    <cellStyle name="M.00 2 2 2 2" xfId="41168"/>
    <cellStyle name="M.00 2 2 3" xfId="41169"/>
    <cellStyle name="M.00 2 3" xfId="41170"/>
    <cellStyle name="M.00 2 3 2" xfId="41171"/>
    <cellStyle name="M.00 2 4" xfId="41172"/>
    <cellStyle name="M.00 3" xfId="41173"/>
    <cellStyle name="M.00 3 2" xfId="41174"/>
    <cellStyle name="M.00 4" xfId="41175"/>
    <cellStyle name="m/d/yy" xfId="2347"/>
    <cellStyle name="m/d/yy 10" xfId="41176"/>
    <cellStyle name="m/d/yy 11" xfId="41177"/>
    <cellStyle name="m/d/yy 12" xfId="41178"/>
    <cellStyle name="m/d/yy 2" xfId="5700"/>
    <cellStyle name="m/d/yy 3" xfId="41179"/>
    <cellStyle name="m/d/yy 4" xfId="41180"/>
    <cellStyle name="m/d/yy 5" xfId="41181"/>
    <cellStyle name="m/d/yy 6" xfId="41182"/>
    <cellStyle name="m/d/yy 7" xfId="41183"/>
    <cellStyle name="m/d/yy 8" xfId="41184"/>
    <cellStyle name="m/d/yy 9" xfId="41185"/>
    <cellStyle name="M_2. 2011-2014  Rev_ FCast_IRM 2012_COS2013_Ongoing Operations_with CDM" xfId="41186"/>
    <cellStyle name="M_2. 2011-2014  Rev_ FCast_IRM 2012_COS2013_Ongoing Operations_with CDM 2" xfId="41187"/>
    <cellStyle name="M_2. 2011-2014  Rev_ FCast_IRM 2012_COS2013_Ongoing Operations_with CDM 2 2" xfId="41188"/>
    <cellStyle name="M_2. 2011-2014  Rev_ FCast_IRM 2012_COS2013_Ongoing Operations_with CDM 3" xfId="41189"/>
    <cellStyle name="M_2. 2011-2014  Rev_ FCast_IRM 2012_COS2013_Ongoing Operations_with CDM_1. Creation and Assumptions Budget_Revised with CDM" xfId="41190"/>
    <cellStyle name="M_2. 2011-2014  Rev_ FCast_IRM 2012_COS2013_Ongoing Operations_with CDM_1. Creation and Assumptions Budget_Revised with CDM 2" xfId="41191"/>
    <cellStyle name="M_2. 2011-2014  Rev_ FCast_IRM 2012_COS2013_Ongoing Operations_with CDM_1. Creation and Assumptions Budget_Revised with CDM 2 2" xfId="41192"/>
    <cellStyle name="M_2. 2011-2014  Rev_ FCast_IRM 2012_COS2013_Ongoing Operations_with CDM_1. Creation and Assumptions Budget_Revised with CDM 3" xfId="41193"/>
    <cellStyle name="M_Oct 2010 SM PILs Recognition" xfId="41194"/>
    <cellStyle name="M_Oct 2010 SM PILs Recognition 2" xfId="41195"/>
    <cellStyle name="M_Oct 2010 SM PILs Recognition 2 2" xfId="41196"/>
    <cellStyle name="M_Oct 2010 SM PILs Recognition 3" xfId="41197"/>
    <cellStyle name="M_Regulatory Assets and Liabilities IFRS Opening Adj" xfId="41198"/>
    <cellStyle name="M_Regulatory Assets and Liabilities IFRS Opening Adj 2" xfId="41199"/>
    <cellStyle name="M_Regulatory Assets and Liabilities IFRS Opening Adj 2 2" xfId="41200"/>
    <cellStyle name="M_Regulatory Assets and Liabilities IFRS Opening Adj 3" xfId="41201"/>
    <cellStyle name="M_Xl0000180" xfId="41202"/>
    <cellStyle name="M_Xl0000180 2" xfId="41203"/>
    <cellStyle name="M_Xl0000180 2 2" xfId="41204"/>
    <cellStyle name="M_Xl0000180 3" xfId="41205"/>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10" xfId="41206"/>
    <cellStyle name="Neutral 2 11" xfId="41207"/>
    <cellStyle name="Neutral 2 2" xfId="2377"/>
    <cellStyle name="Neutral 2 2 2" xfId="41208"/>
    <cellStyle name="Neutral 2 3" xfId="2378"/>
    <cellStyle name="Neutral 2 3 2" xfId="41209"/>
    <cellStyle name="Neutral 2 4" xfId="2379"/>
    <cellStyle name="Neutral 2 5" xfId="2380"/>
    <cellStyle name="Neutral 2 6" xfId="2381"/>
    <cellStyle name="Neutral 2 7" xfId="2382"/>
    <cellStyle name="Neutral 2 8" xfId="2383"/>
    <cellStyle name="Neutral 2 9" xfId="2384"/>
    <cellStyle name="Neutral 3" xfId="2385"/>
    <cellStyle name="Neutral 4" xfId="41210"/>
    <cellStyle name="Neutral 5" xfId="41211"/>
    <cellStyle name="Neutral 6" xfId="41212"/>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 Style1 2" xfId="41213"/>
    <cellStyle name="Normal - Style1 2 2" xfId="41214"/>
    <cellStyle name="Normal - Style1 2 2 2" xfId="41215"/>
    <cellStyle name="Normal - Style1 2 2 2 2" xfId="41216"/>
    <cellStyle name="Normal - Style1 2 2 3" xfId="41217"/>
    <cellStyle name="Normal - Style1 2 3" xfId="41218"/>
    <cellStyle name="Normal - Style1 2 3 2" xfId="41219"/>
    <cellStyle name="Normal - Style1 2 4" xfId="41220"/>
    <cellStyle name="Normal - Style1 3" xfId="41221"/>
    <cellStyle name="Normal - Style1 3 2" xfId="41222"/>
    <cellStyle name="Normal - Style1 3 2 2" xfId="41223"/>
    <cellStyle name="Normal - Style1 3 3" xfId="41224"/>
    <cellStyle name="Normal - Style1 4" xfId="41225"/>
    <cellStyle name="Normal - Style1 4 2" xfId="41226"/>
    <cellStyle name="Normal - Style1 4 2 2" xfId="41227"/>
    <cellStyle name="Normal - Style1 4 2 2 2" xfId="41228"/>
    <cellStyle name="Normal - Style1 4 2 3" xfId="41229"/>
    <cellStyle name="Normal - Style1 4 3" xfId="41230"/>
    <cellStyle name="Normal - Style1 4 3 2" xfId="41231"/>
    <cellStyle name="Normal - Style1 4 4" xfId="41232"/>
    <cellStyle name="Normal - Style1 5" xfId="41233"/>
    <cellStyle name="Normal - Style1 5 2" xfId="41234"/>
    <cellStyle name="Normal - Style1 5 3" xfId="41235"/>
    <cellStyle name="Normal - Style1 6" xfId="41236"/>
    <cellStyle name="Normal - Style1_1595 FIT Support" xfId="41237"/>
    <cellStyle name="Normal [0]" xfId="2394"/>
    <cellStyle name="Normal [1]" xfId="2395"/>
    <cellStyle name="Normal [3]" xfId="2396"/>
    <cellStyle name="Normal [3] 2" xfId="2397"/>
    <cellStyle name="Normal [3] 3" xfId="2398"/>
    <cellStyle name="Normal 10" xfId="2399"/>
    <cellStyle name="Normal 10 10" xfId="41238"/>
    <cellStyle name="Normal 10 11" xfId="41239"/>
    <cellStyle name="Normal 10 2" xfId="2400"/>
    <cellStyle name="Normal 10 2 10" xfId="41240"/>
    <cellStyle name="Normal 10 2 11" xfId="41241"/>
    <cellStyle name="Normal 10 2 12" xfId="41242"/>
    <cellStyle name="Normal 10 2 13" xfId="41243"/>
    <cellStyle name="Normal 10 2 14" xfId="41244"/>
    <cellStyle name="Normal 10 2 15" xfId="41245"/>
    <cellStyle name="Normal 10 2 16" xfId="41246"/>
    <cellStyle name="Normal 10 2 17" xfId="41247"/>
    <cellStyle name="Normal 10 2 18" xfId="41248"/>
    <cellStyle name="Normal 10 2 19" xfId="41249"/>
    <cellStyle name="Normal 10 2 2" xfId="41250"/>
    <cellStyle name="Normal 10 2 2 10" xfId="41251"/>
    <cellStyle name="Normal 10 2 2 11" xfId="41252"/>
    <cellStyle name="Normal 10 2 2 2" xfId="41253"/>
    <cellStyle name="Normal 10 2 2 2 10" xfId="41254"/>
    <cellStyle name="Normal 10 2 2 2 11" xfId="41255"/>
    <cellStyle name="Normal 10 2 2 2 12" xfId="41256"/>
    <cellStyle name="Normal 10 2 2 2 13" xfId="41257"/>
    <cellStyle name="Normal 10 2 2 2 2" xfId="41258"/>
    <cellStyle name="Normal 10 2 2 2 2 2" xfId="41259"/>
    <cellStyle name="Normal 10 2 2 2 2 2 2" xfId="41260"/>
    <cellStyle name="Normal 10 2 2 2 2 3" xfId="41261"/>
    <cellStyle name="Normal 10 2 2 2 2 4" xfId="41262"/>
    <cellStyle name="Normal 10 2 2 2 3" xfId="41263"/>
    <cellStyle name="Normal 10 2 2 2 3 2" xfId="41264"/>
    <cellStyle name="Normal 10 2 2 2 3 3" xfId="41265"/>
    <cellStyle name="Normal 10 2 2 2 4" xfId="41266"/>
    <cellStyle name="Normal 10 2 2 2 4 2" xfId="41267"/>
    <cellStyle name="Normal 10 2 2 2 5" xfId="41268"/>
    <cellStyle name="Normal 10 2 2 2 5 2" xfId="41269"/>
    <cellStyle name="Normal 10 2 2 2 6" xfId="41270"/>
    <cellStyle name="Normal 10 2 2 2 7" xfId="41271"/>
    <cellStyle name="Normal 10 2 2 2 8" xfId="41272"/>
    <cellStyle name="Normal 10 2 2 2 9" xfId="41273"/>
    <cellStyle name="Normal 10 2 2 3" xfId="41274"/>
    <cellStyle name="Normal 10 2 2 3 10" xfId="41275"/>
    <cellStyle name="Normal 10 2 2 3 11" xfId="41276"/>
    <cellStyle name="Normal 10 2 2 3 2" xfId="41277"/>
    <cellStyle name="Normal 10 2 2 3 2 2" xfId="41278"/>
    <cellStyle name="Normal 10 2 2 3 3" xfId="41279"/>
    <cellStyle name="Normal 10 2 2 3 3 2" xfId="41280"/>
    <cellStyle name="Normal 10 2 2 3 4" xfId="41281"/>
    <cellStyle name="Normal 10 2 2 3 5" xfId="41282"/>
    <cellStyle name="Normal 10 2 2 3 6" xfId="41283"/>
    <cellStyle name="Normal 10 2 2 3 7" xfId="41284"/>
    <cellStyle name="Normal 10 2 2 3 8" xfId="41285"/>
    <cellStyle name="Normal 10 2 2 3 9" xfId="41286"/>
    <cellStyle name="Normal 10 2 2 4" xfId="41287"/>
    <cellStyle name="Normal 10 2 2 4 10" xfId="41288"/>
    <cellStyle name="Normal 10 2 2 4 11" xfId="41289"/>
    <cellStyle name="Normal 10 2 2 4 2" xfId="41290"/>
    <cellStyle name="Normal 10 2 2 4 2 2" xfId="41291"/>
    <cellStyle name="Normal 10 2 2 4 3" xfId="41292"/>
    <cellStyle name="Normal 10 2 2 4 4" xfId="41293"/>
    <cellStyle name="Normal 10 2 2 4 5" xfId="41294"/>
    <cellStyle name="Normal 10 2 2 4 6" xfId="41295"/>
    <cellStyle name="Normal 10 2 2 4 7" xfId="41296"/>
    <cellStyle name="Normal 10 2 2 4 8" xfId="41297"/>
    <cellStyle name="Normal 10 2 2 4 9" xfId="41298"/>
    <cellStyle name="Normal 10 2 2 5" xfId="41299"/>
    <cellStyle name="Normal 10 2 2 5 2" xfId="41300"/>
    <cellStyle name="Normal 10 2 2 5 3" xfId="41301"/>
    <cellStyle name="Normal 10 2 2 6" xfId="41302"/>
    <cellStyle name="Normal 10 2 2 6 2" xfId="41303"/>
    <cellStyle name="Normal 10 2 2 7" xfId="41304"/>
    <cellStyle name="Normal 10 2 2 8" xfId="41305"/>
    <cellStyle name="Normal 10 2 2 9" xfId="41306"/>
    <cellStyle name="Normal 10 2 20" xfId="41307"/>
    <cellStyle name="Normal 10 2 21" xfId="41308"/>
    <cellStyle name="Normal 10 2 22" xfId="41309"/>
    <cellStyle name="Normal 10 2 23" xfId="41310"/>
    <cellStyle name="Normal 10 2 24" xfId="41311"/>
    <cellStyle name="Normal 10 2 25" xfId="41312"/>
    <cellStyle name="Normal 10 2 3" xfId="41313"/>
    <cellStyle name="Normal 10 2 3 10" xfId="41314"/>
    <cellStyle name="Normal 10 2 3 11" xfId="41315"/>
    <cellStyle name="Normal 10 2 3 2" xfId="41316"/>
    <cellStyle name="Normal 10 2 3 2 10" xfId="41317"/>
    <cellStyle name="Normal 10 2 3 2 11" xfId="41318"/>
    <cellStyle name="Normal 10 2 3 2 12" xfId="41319"/>
    <cellStyle name="Normal 10 2 3 2 13" xfId="41320"/>
    <cellStyle name="Normal 10 2 3 2 2" xfId="41321"/>
    <cellStyle name="Normal 10 2 3 2 2 2" xfId="41322"/>
    <cellStyle name="Normal 10 2 3 2 2 2 2" xfId="41323"/>
    <cellStyle name="Normal 10 2 3 2 2 3" xfId="41324"/>
    <cellStyle name="Normal 10 2 3 2 2 4" xfId="41325"/>
    <cellStyle name="Normal 10 2 3 2 3" xfId="41326"/>
    <cellStyle name="Normal 10 2 3 2 3 2" xfId="41327"/>
    <cellStyle name="Normal 10 2 3 2 3 3" xfId="41328"/>
    <cellStyle name="Normal 10 2 3 2 4" xfId="41329"/>
    <cellStyle name="Normal 10 2 3 2 4 2" xfId="41330"/>
    <cellStyle name="Normal 10 2 3 2 5" xfId="41331"/>
    <cellStyle name="Normal 10 2 3 2 5 2" xfId="41332"/>
    <cellStyle name="Normal 10 2 3 2 6" xfId="41333"/>
    <cellStyle name="Normal 10 2 3 2 7" xfId="41334"/>
    <cellStyle name="Normal 10 2 3 2 8" xfId="41335"/>
    <cellStyle name="Normal 10 2 3 2 9" xfId="41336"/>
    <cellStyle name="Normal 10 2 3 3" xfId="41337"/>
    <cellStyle name="Normal 10 2 3 3 10" xfId="41338"/>
    <cellStyle name="Normal 10 2 3 3 11" xfId="41339"/>
    <cellStyle name="Normal 10 2 3 3 2" xfId="41340"/>
    <cellStyle name="Normal 10 2 3 3 2 2" xfId="41341"/>
    <cellStyle name="Normal 10 2 3 3 3" xfId="41342"/>
    <cellStyle name="Normal 10 2 3 3 3 2" xfId="41343"/>
    <cellStyle name="Normal 10 2 3 3 4" xfId="41344"/>
    <cellStyle name="Normal 10 2 3 3 5" xfId="41345"/>
    <cellStyle name="Normal 10 2 3 3 6" xfId="41346"/>
    <cellStyle name="Normal 10 2 3 3 7" xfId="41347"/>
    <cellStyle name="Normal 10 2 3 3 8" xfId="41348"/>
    <cellStyle name="Normal 10 2 3 3 9" xfId="41349"/>
    <cellStyle name="Normal 10 2 3 4" xfId="41350"/>
    <cellStyle name="Normal 10 2 3 4 10" xfId="41351"/>
    <cellStyle name="Normal 10 2 3 4 11" xfId="41352"/>
    <cellStyle name="Normal 10 2 3 4 2" xfId="41353"/>
    <cellStyle name="Normal 10 2 3 4 2 2" xfId="41354"/>
    <cellStyle name="Normal 10 2 3 4 3" xfId="41355"/>
    <cellStyle name="Normal 10 2 3 4 4" xfId="41356"/>
    <cellStyle name="Normal 10 2 3 4 5" xfId="41357"/>
    <cellStyle name="Normal 10 2 3 4 6" xfId="41358"/>
    <cellStyle name="Normal 10 2 3 4 7" xfId="41359"/>
    <cellStyle name="Normal 10 2 3 4 8" xfId="41360"/>
    <cellStyle name="Normal 10 2 3 4 9" xfId="41361"/>
    <cellStyle name="Normal 10 2 3 5" xfId="41362"/>
    <cellStyle name="Normal 10 2 3 5 2" xfId="41363"/>
    <cellStyle name="Normal 10 2 3 5 3" xfId="41364"/>
    <cellStyle name="Normal 10 2 3 6" xfId="41365"/>
    <cellStyle name="Normal 10 2 3 6 2" xfId="41366"/>
    <cellStyle name="Normal 10 2 3 7" xfId="41367"/>
    <cellStyle name="Normal 10 2 3 8" xfId="41368"/>
    <cellStyle name="Normal 10 2 3 9" xfId="41369"/>
    <cellStyle name="Normal 10 2 4" xfId="41370"/>
    <cellStyle name="Normal 10 2 4 10" xfId="41371"/>
    <cellStyle name="Normal 10 2 4 11" xfId="41372"/>
    <cellStyle name="Normal 10 2 4 12" xfId="41373"/>
    <cellStyle name="Normal 10 2 4 13" xfId="41374"/>
    <cellStyle name="Normal 10 2 4 14" xfId="41375"/>
    <cellStyle name="Normal 10 2 4 2" xfId="41376"/>
    <cellStyle name="Normal 10 2 4 2 2" xfId="41377"/>
    <cellStyle name="Normal 10 2 4 2 2 2" xfId="41378"/>
    <cellStyle name="Normal 10 2 4 2 3" xfId="41379"/>
    <cellStyle name="Normal 10 2 4 2 4" xfId="41380"/>
    <cellStyle name="Normal 10 2 4 3" xfId="41381"/>
    <cellStyle name="Normal 10 2 4 3 2" xfId="41382"/>
    <cellStyle name="Normal 10 2 4 3 3" xfId="41383"/>
    <cellStyle name="Normal 10 2 4 4" xfId="41384"/>
    <cellStyle name="Normal 10 2 4 4 2" xfId="41385"/>
    <cellStyle name="Normal 10 2 4 5" xfId="41386"/>
    <cellStyle name="Normal 10 2 4 5 2" xfId="41387"/>
    <cellStyle name="Normal 10 2 4 6" xfId="41388"/>
    <cellStyle name="Normal 10 2 4 7" xfId="41389"/>
    <cellStyle name="Normal 10 2 4 8" xfId="41390"/>
    <cellStyle name="Normal 10 2 4 9" xfId="41391"/>
    <cellStyle name="Normal 10 2 5" xfId="41392"/>
    <cellStyle name="Normal 10 2 5 10" xfId="41393"/>
    <cellStyle name="Normal 10 2 5 11" xfId="41394"/>
    <cellStyle name="Normal 10 2 5 12" xfId="41395"/>
    <cellStyle name="Normal 10 2 5 2" xfId="41396"/>
    <cellStyle name="Normal 10 2 5 2 2" xfId="41397"/>
    <cellStyle name="Normal 10 2 5 3" xfId="41398"/>
    <cellStyle name="Normal 10 2 5 4" xfId="41399"/>
    <cellStyle name="Normal 10 2 5 5" xfId="41400"/>
    <cellStyle name="Normal 10 2 5 6" xfId="41401"/>
    <cellStyle name="Normal 10 2 5 7" xfId="41402"/>
    <cellStyle name="Normal 10 2 5 8" xfId="41403"/>
    <cellStyle name="Normal 10 2 5 9" xfId="41404"/>
    <cellStyle name="Normal 10 2 6" xfId="41405"/>
    <cellStyle name="Normal 10 2 6 10" xfId="41406"/>
    <cellStyle name="Normal 10 2 6 11" xfId="41407"/>
    <cellStyle name="Normal 10 2 6 12" xfId="41408"/>
    <cellStyle name="Normal 10 2 6 13" xfId="41409"/>
    <cellStyle name="Normal 10 2 6 14" xfId="41410"/>
    <cellStyle name="Normal 10 2 6 15" xfId="41411"/>
    <cellStyle name="Normal 10 2 6 16" xfId="41412"/>
    <cellStyle name="Normal 10 2 6 17" xfId="41413"/>
    <cellStyle name="Normal 10 2 6 18" xfId="41414"/>
    <cellStyle name="Normal 10 2 6 2" xfId="41415"/>
    <cellStyle name="Normal 10 2 6 3" xfId="41416"/>
    <cellStyle name="Normal 10 2 6 4" xfId="41417"/>
    <cellStyle name="Normal 10 2 6 5" xfId="41418"/>
    <cellStyle name="Normal 10 2 6 6" xfId="41419"/>
    <cellStyle name="Normal 10 2 6 7" xfId="41420"/>
    <cellStyle name="Normal 10 2 6 8" xfId="41421"/>
    <cellStyle name="Normal 10 2 6 9" xfId="41422"/>
    <cellStyle name="Normal 10 2 7" xfId="41423"/>
    <cellStyle name="Normal 10 2 7 10" xfId="41424"/>
    <cellStyle name="Normal 10 2 7 11" xfId="41425"/>
    <cellStyle name="Normal 10 2 7 2" xfId="41426"/>
    <cellStyle name="Normal 10 2 7 3" xfId="41427"/>
    <cellStyle name="Normal 10 2 7 4" xfId="41428"/>
    <cellStyle name="Normal 10 2 7 5" xfId="41429"/>
    <cellStyle name="Normal 10 2 7 6" xfId="41430"/>
    <cellStyle name="Normal 10 2 7 7" xfId="41431"/>
    <cellStyle name="Normal 10 2 7 8" xfId="41432"/>
    <cellStyle name="Normal 10 2 7 9" xfId="41433"/>
    <cellStyle name="Normal 10 2 8" xfId="41434"/>
    <cellStyle name="Normal 10 2 8 10" xfId="41435"/>
    <cellStyle name="Normal 10 2 8 11" xfId="41436"/>
    <cellStyle name="Normal 10 2 8 2" xfId="41437"/>
    <cellStyle name="Normal 10 2 8 3" xfId="41438"/>
    <cellStyle name="Normal 10 2 8 4" xfId="41439"/>
    <cellStyle name="Normal 10 2 8 5" xfId="41440"/>
    <cellStyle name="Normal 10 2 8 6" xfId="41441"/>
    <cellStyle name="Normal 10 2 8 7" xfId="41442"/>
    <cellStyle name="Normal 10 2 8 8" xfId="41443"/>
    <cellStyle name="Normal 10 2 8 9" xfId="41444"/>
    <cellStyle name="Normal 10 2 9" xfId="41445"/>
    <cellStyle name="Normal 10 2_17,18,19 2013 CDM Savings to Sep 2013 accrual" xfId="41446"/>
    <cellStyle name="Normal 10 3" xfId="2401"/>
    <cellStyle name="Normal 10 3 10" xfId="41447"/>
    <cellStyle name="Normal 10 3 11" xfId="41448"/>
    <cellStyle name="Normal 10 3 2" xfId="41449"/>
    <cellStyle name="Normal 10 3 2 10" xfId="41450"/>
    <cellStyle name="Normal 10 3 2 11" xfId="41451"/>
    <cellStyle name="Normal 10 3 2 12" xfId="41452"/>
    <cellStyle name="Normal 10 3 2 13" xfId="41453"/>
    <cellStyle name="Normal 10 3 2 2" xfId="41454"/>
    <cellStyle name="Normal 10 3 2 2 2" xfId="41455"/>
    <cellStyle name="Normal 10 3 2 2 2 2" xfId="41456"/>
    <cellStyle name="Normal 10 3 2 2 3" xfId="41457"/>
    <cellStyle name="Normal 10 3 2 2 4" xfId="41458"/>
    <cellStyle name="Normal 10 3 2 3" xfId="41459"/>
    <cellStyle name="Normal 10 3 2 3 2" xfId="41460"/>
    <cellStyle name="Normal 10 3 2 3 3" xfId="41461"/>
    <cellStyle name="Normal 10 3 2 4" xfId="41462"/>
    <cellStyle name="Normal 10 3 2 4 2" xfId="41463"/>
    <cellStyle name="Normal 10 3 2 5" xfId="41464"/>
    <cellStyle name="Normal 10 3 2 5 2" xfId="41465"/>
    <cellStyle name="Normal 10 3 2 6" xfId="41466"/>
    <cellStyle name="Normal 10 3 2 7" xfId="41467"/>
    <cellStyle name="Normal 10 3 2 8" xfId="41468"/>
    <cellStyle name="Normal 10 3 2 9" xfId="41469"/>
    <cellStyle name="Normal 10 3 3" xfId="41470"/>
    <cellStyle name="Normal 10 3 3 10" xfId="41471"/>
    <cellStyle name="Normal 10 3 3 11" xfId="41472"/>
    <cellStyle name="Normal 10 3 3 2" xfId="41473"/>
    <cellStyle name="Normal 10 3 3 2 2" xfId="41474"/>
    <cellStyle name="Normal 10 3 3 3" xfId="41475"/>
    <cellStyle name="Normal 10 3 3 3 2" xfId="41476"/>
    <cellStyle name="Normal 10 3 3 4" xfId="41477"/>
    <cellStyle name="Normal 10 3 3 5" xfId="41478"/>
    <cellStyle name="Normal 10 3 3 6" xfId="41479"/>
    <cellStyle name="Normal 10 3 3 7" xfId="41480"/>
    <cellStyle name="Normal 10 3 3 8" xfId="41481"/>
    <cellStyle name="Normal 10 3 3 9" xfId="41482"/>
    <cellStyle name="Normal 10 3 4" xfId="41483"/>
    <cellStyle name="Normal 10 3 4 10" xfId="41484"/>
    <cellStyle name="Normal 10 3 4 11" xfId="41485"/>
    <cellStyle name="Normal 10 3 4 2" xfId="41486"/>
    <cellStyle name="Normal 10 3 4 2 2" xfId="41487"/>
    <cellStyle name="Normal 10 3 4 3" xfId="41488"/>
    <cellStyle name="Normal 10 3 4 4" xfId="41489"/>
    <cellStyle name="Normal 10 3 4 5" xfId="41490"/>
    <cellStyle name="Normal 10 3 4 6" xfId="41491"/>
    <cellStyle name="Normal 10 3 4 7" xfId="41492"/>
    <cellStyle name="Normal 10 3 4 8" xfId="41493"/>
    <cellStyle name="Normal 10 3 4 9" xfId="41494"/>
    <cellStyle name="Normal 10 3 5" xfId="41495"/>
    <cellStyle name="Normal 10 3 5 2" xfId="41496"/>
    <cellStyle name="Normal 10 3 5 3" xfId="41497"/>
    <cellStyle name="Normal 10 3 6" xfId="41498"/>
    <cellStyle name="Normal 10 3 6 2" xfId="41499"/>
    <cellStyle name="Normal 10 3 7" xfId="41500"/>
    <cellStyle name="Normal 10 3 8" xfId="41501"/>
    <cellStyle name="Normal 10 3 9" xfId="41502"/>
    <cellStyle name="Normal 10 4" xfId="2402"/>
    <cellStyle name="Normal 10 4 10" xfId="41503"/>
    <cellStyle name="Normal 10 4 2" xfId="41504"/>
    <cellStyle name="Normal 10 4 2 10" xfId="41505"/>
    <cellStyle name="Normal 10 4 2 11" xfId="41506"/>
    <cellStyle name="Normal 10 4 2 12" xfId="41507"/>
    <cellStyle name="Normal 10 4 2 13" xfId="41508"/>
    <cellStyle name="Normal 10 4 2 2" xfId="41509"/>
    <cellStyle name="Normal 10 4 2 2 2" xfId="41510"/>
    <cellStyle name="Normal 10 4 2 2 2 2" xfId="41511"/>
    <cellStyle name="Normal 10 4 2 2 3" xfId="41512"/>
    <cellStyle name="Normal 10 4 2 2 4" xfId="41513"/>
    <cellStyle name="Normal 10 4 2 3" xfId="41514"/>
    <cellStyle name="Normal 10 4 2 3 2" xfId="41515"/>
    <cellStyle name="Normal 10 4 2 3 3" xfId="41516"/>
    <cellStyle name="Normal 10 4 2 4" xfId="41517"/>
    <cellStyle name="Normal 10 4 2 4 2" xfId="41518"/>
    <cellStyle name="Normal 10 4 2 5" xfId="41519"/>
    <cellStyle name="Normal 10 4 2 5 2" xfId="41520"/>
    <cellStyle name="Normal 10 4 2 6" xfId="41521"/>
    <cellStyle name="Normal 10 4 2 7" xfId="41522"/>
    <cellStyle name="Normal 10 4 2 8" xfId="41523"/>
    <cellStyle name="Normal 10 4 2 9" xfId="41524"/>
    <cellStyle name="Normal 10 4 3" xfId="41525"/>
    <cellStyle name="Normal 10 4 3 10" xfId="41526"/>
    <cellStyle name="Normal 10 4 3 11" xfId="41527"/>
    <cellStyle name="Normal 10 4 3 12" xfId="41528"/>
    <cellStyle name="Normal 10 4 3 2" xfId="41529"/>
    <cellStyle name="Normal 10 4 3 2 2" xfId="41530"/>
    <cellStyle name="Normal 10 4 3 3" xfId="41531"/>
    <cellStyle name="Normal 10 4 3 3 2" xfId="41532"/>
    <cellStyle name="Normal 10 4 3 4" xfId="41533"/>
    <cellStyle name="Normal 10 4 3 5" xfId="41534"/>
    <cellStyle name="Normal 10 4 3 6" xfId="41535"/>
    <cellStyle name="Normal 10 4 3 7" xfId="41536"/>
    <cellStyle name="Normal 10 4 3 8" xfId="41537"/>
    <cellStyle name="Normal 10 4 3 9" xfId="41538"/>
    <cellStyle name="Normal 10 4 4" xfId="41539"/>
    <cellStyle name="Normal 10 4 4 10" xfId="41540"/>
    <cellStyle name="Normal 10 4 4 11" xfId="41541"/>
    <cellStyle name="Normal 10 4 4 2" xfId="41542"/>
    <cellStyle name="Normal 10 4 4 2 2" xfId="41543"/>
    <cellStyle name="Normal 10 4 4 3" xfId="41544"/>
    <cellStyle name="Normal 10 4 4 4" xfId="41545"/>
    <cellStyle name="Normal 10 4 4 5" xfId="41546"/>
    <cellStyle name="Normal 10 4 4 6" xfId="41547"/>
    <cellStyle name="Normal 10 4 4 7" xfId="41548"/>
    <cellStyle name="Normal 10 4 4 8" xfId="41549"/>
    <cellStyle name="Normal 10 4 4 9" xfId="41550"/>
    <cellStyle name="Normal 10 4 5" xfId="41551"/>
    <cellStyle name="Normal 10 4 5 2" xfId="41552"/>
    <cellStyle name="Normal 10 4 5 3" xfId="41553"/>
    <cellStyle name="Normal 10 4 6" xfId="41554"/>
    <cellStyle name="Normal 10 4 6 2" xfId="41555"/>
    <cellStyle name="Normal 10 4 7" xfId="41556"/>
    <cellStyle name="Normal 10 4 8" xfId="41557"/>
    <cellStyle name="Normal 10 4 9" xfId="41558"/>
    <cellStyle name="Normal 10 5" xfId="2403"/>
    <cellStyle name="Normal 10 5 2" xfId="41559"/>
    <cellStyle name="Normal 10 5 2 2" xfId="41560"/>
    <cellStyle name="Normal 10 5 2 2 2" xfId="41561"/>
    <cellStyle name="Normal 10 5 2 3" xfId="41562"/>
    <cellStyle name="Normal 10 5 2 4" xfId="41563"/>
    <cellStyle name="Normal 10 5 3" xfId="41564"/>
    <cellStyle name="Normal 10 5 3 2" xfId="41565"/>
    <cellStyle name="Normal 10 5 3 3" xfId="41566"/>
    <cellStyle name="Normal 10 5 4" xfId="41567"/>
    <cellStyle name="Normal 10 5 5" xfId="41568"/>
    <cellStyle name="Normal 10 5 6" xfId="41569"/>
    <cellStyle name="Normal 10 6" xfId="2404"/>
    <cellStyle name="Normal 10 6 2" xfId="41570"/>
    <cellStyle name="Normal 10 6 2 2" xfId="41571"/>
    <cellStyle name="Normal 10 6 2 3" xfId="41572"/>
    <cellStyle name="Normal 10 6 3" xfId="41573"/>
    <cellStyle name="Normal 10 7" xfId="669"/>
    <cellStyle name="Normal 10 7 2" xfId="41574"/>
    <cellStyle name="Normal 10 7 3" xfId="41575"/>
    <cellStyle name="Normal 10 7 4" xfId="41576"/>
    <cellStyle name="Normal 10 7 5" xfId="41577"/>
    <cellStyle name="Normal 10 7 6" xfId="41578"/>
    <cellStyle name="Normal 10 7 7" xfId="41579"/>
    <cellStyle name="Normal 10 7 8" xfId="41580"/>
    <cellStyle name="Normal 10 8" xfId="41581"/>
    <cellStyle name="Normal 10 8 2" xfId="41582"/>
    <cellStyle name="Normal 10 9" xfId="41583"/>
    <cellStyle name="Normal 10_17,18,19 2013 CDM Savings to Sep 2013 accrual" xfId="41584"/>
    <cellStyle name="Normal 11" xfId="2405"/>
    <cellStyle name="Normal 11 2" xfId="2406"/>
    <cellStyle name="Normal 11 2 2" xfId="2407"/>
    <cellStyle name="Normal 11 2 2 2" xfId="41585"/>
    <cellStyle name="Normal 11 2 3" xfId="41586"/>
    <cellStyle name="Normal 11 2 3 2" xfId="41587"/>
    <cellStyle name="Normal 11 2 4" xfId="41588"/>
    <cellStyle name="Normal 11 2 5" xfId="41589"/>
    <cellStyle name="Normal 11 3" xfId="2408"/>
    <cellStyle name="Normal 11 3 2" xfId="41590"/>
    <cellStyle name="Normal 11 3 2 2" xfId="41591"/>
    <cellStyle name="Normal 11 3 3" xfId="41592"/>
    <cellStyle name="Normal 11 3 4" xfId="41593"/>
    <cellStyle name="Normal 11 4" xfId="2409"/>
    <cellStyle name="Normal 11 4 2" xfId="41594"/>
    <cellStyle name="Normal 11 4 3" xfId="41595"/>
    <cellStyle name="Normal 11 5" xfId="2410"/>
    <cellStyle name="Normal 11 5 2" xfId="41596"/>
    <cellStyle name="Normal 11 6" xfId="2411"/>
    <cellStyle name="Normal 11 7" xfId="2412"/>
    <cellStyle name="Normal 11 8" xfId="41597"/>
    <cellStyle name="Normal 11 9" xfId="41598"/>
    <cellStyle name="Normal 12" xfId="2413"/>
    <cellStyle name="Normal 12 2" xfId="2414"/>
    <cellStyle name="Normal 12 2 2" xfId="41599"/>
    <cellStyle name="Normal 12 2 2 2" xfId="41600"/>
    <cellStyle name="Normal 12 2 3" xfId="41601"/>
    <cellStyle name="Normal 12 2 3 2" xfId="41602"/>
    <cellStyle name="Normal 12 2 4" xfId="41603"/>
    <cellStyle name="Normal 12 2 5" xfId="41604"/>
    <cellStyle name="Normal 12 3" xfId="2415"/>
    <cellStyle name="Normal 12 3 2" xfId="41605"/>
    <cellStyle name="Normal 12 3 2 2" xfId="41606"/>
    <cellStyle name="Normal 12 3 3" xfId="41607"/>
    <cellStyle name="Normal 12 3 3 2" xfId="41608"/>
    <cellStyle name="Normal 12 3 4" xfId="41609"/>
    <cellStyle name="Normal 12 3 4 2" xfId="41610"/>
    <cellStyle name="Normal 12 4" xfId="2416"/>
    <cellStyle name="Normal 12 4 2" xfId="41611"/>
    <cellStyle name="Normal 12 4 2 2" xfId="41612"/>
    <cellStyle name="Normal 12 5" xfId="2417"/>
    <cellStyle name="Normal 12 6" xfId="41613"/>
    <cellStyle name="Normal 12 7" xfId="41614"/>
    <cellStyle name="Normal 12 8" xfId="41615"/>
    <cellStyle name="Normal 12_17,18,19 2013 CDM Savings to Sep 2013 accrual" xfId="41616"/>
    <cellStyle name="Normal 13" xfId="2418"/>
    <cellStyle name="Normal 13 10" xfId="41617"/>
    <cellStyle name="Normal 13 11" xfId="41618"/>
    <cellStyle name="Normal 13 2" xfId="2419"/>
    <cellStyle name="Normal 13 2 10" xfId="41619"/>
    <cellStyle name="Normal 13 2 11" xfId="41620"/>
    <cellStyle name="Normal 13 2 12" xfId="41621"/>
    <cellStyle name="Normal 13 2 13" xfId="41622"/>
    <cellStyle name="Normal 13 2 14" xfId="41623"/>
    <cellStyle name="Normal 13 2 15" xfId="41624"/>
    <cellStyle name="Normal 13 2 16" xfId="41625"/>
    <cellStyle name="Normal 13 2 17" xfId="41626"/>
    <cellStyle name="Normal 13 2 18" xfId="41627"/>
    <cellStyle name="Normal 13 2 19" xfId="41628"/>
    <cellStyle name="Normal 13 2 2" xfId="41629"/>
    <cellStyle name="Normal 13 2 2 10" xfId="41630"/>
    <cellStyle name="Normal 13 2 2 11" xfId="41631"/>
    <cellStyle name="Normal 13 2 2 2" xfId="41632"/>
    <cellStyle name="Normal 13 2 2 2 10" xfId="41633"/>
    <cellStyle name="Normal 13 2 2 2 11" xfId="41634"/>
    <cellStyle name="Normal 13 2 2 2 12" xfId="41635"/>
    <cellStyle name="Normal 13 2 2 2 13" xfId="41636"/>
    <cellStyle name="Normal 13 2 2 2 2" xfId="41637"/>
    <cellStyle name="Normal 13 2 2 2 2 2" xfId="41638"/>
    <cellStyle name="Normal 13 2 2 2 2 2 2" xfId="41639"/>
    <cellStyle name="Normal 13 2 2 2 2 3" xfId="41640"/>
    <cellStyle name="Normal 13 2 2 2 2 4" xfId="41641"/>
    <cellStyle name="Normal 13 2 2 2 3" xfId="41642"/>
    <cellStyle name="Normal 13 2 2 2 3 2" xfId="41643"/>
    <cellStyle name="Normal 13 2 2 2 3 3" xfId="41644"/>
    <cellStyle name="Normal 13 2 2 2 4" xfId="41645"/>
    <cellStyle name="Normal 13 2 2 2 4 2" xfId="41646"/>
    <cellStyle name="Normal 13 2 2 2 5" xfId="41647"/>
    <cellStyle name="Normal 13 2 2 2 5 2" xfId="41648"/>
    <cellStyle name="Normal 13 2 2 2 6" xfId="41649"/>
    <cellStyle name="Normal 13 2 2 2 7" xfId="41650"/>
    <cellStyle name="Normal 13 2 2 2 8" xfId="41651"/>
    <cellStyle name="Normal 13 2 2 2 9" xfId="41652"/>
    <cellStyle name="Normal 13 2 2 3" xfId="41653"/>
    <cellStyle name="Normal 13 2 2 3 10" xfId="41654"/>
    <cellStyle name="Normal 13 2 2 3 11" xfId="41655"/>
    <cellStyle name="Normal 13 2 2 3 2" xfId="41656"/>
    <cellStyle name="Normal 13 2 2 3 2 2" xfId="41657"/>
    <cellStyle name="Normal 13 2 2 3 3" xfId="41658"/>
    <cellStyle name="Normal 13 2 2 3 3 2" xfId="41659"/>
    <cellStyle name="Normal 13 2 2 3 4" xfId="41660"/>
    <cellStyle name="Normal 13 2 2 3 5" xfId="41661"/>
    <cellStyle name="Normal 13 2 2 3 6" xfId="41662"/>
    <cellStyle name="Normal 13 2 2 3 7" xfId="41663"/>
    <cellStyle name="Normal 13 2 2 3 8" xfId="41664"/>
    <cellStyle name="Normal 13 2 2 3 9" xfId="41665"/>
    <cellStyle name="Normal 13 2 2 4" xfId="41666"/>
    <cellStyle name="Normal 13 2 2 4 10" xfId="41667"/>
    <cellStyle name="Normal 13 2 2 4 11" xfId="41668"/>
    <cellStyle name="Normal 13 2 2 4 2" xfId="41669"/>
    <cellStyle name="Normal 13 2 2 4 2 2" xfId="41670"/>
    <cellStyle name="Normal 13 2 2 4 3" xfId="41671"/>
    <cellStyle name="Normal 13 2 2 4 4" xfId="41672"/>
    <cellStyle name="Normal 13 2 2 4 5" xfId="41673"/>
    <cellStyle name="Normal 13 2 2 4 6" xfId="41674"/>
    <cellStyle name="Normal 13 2 2 4 7" xfId="41675"/>
    <cellStyle name="Normal 13 2 2 4 8" xfId="41676"/>
    <cellStyle name="Normal 13 2 2 4 9" xfId="41677"/>
    <cellStyle name="Normal 13 2 2 5" xfId="41678"/>
    <cellStyle name="Normal 13 2 2 5 2" xfId="41679"/>
    <cellStyle name="Normal 13 2 2 5 3" xfId="41680"/>
    <cellStyle name="Normal 13 2 2 6" xfId="41681"/>
    <cellStyle name="Normal 13 2 2 6 2" xfId="41682"/>
    <cellStyle name="Normal 13 2 2 7" xfId="41683"/>
    <cellStyle name="Normal 13 2 2 8" xfId="41684"/>
    <cellStyle name="Normal 13 2 2 9" xfId="41685"/>
    <cellStyle name="Normal 13 2 20" xfId="41686"/>
    <cellStyle name="Normal 13 2 21" xfId="41687"/>
    <cellStyle name="Normal 13 2 22" xfId="41688"/>
    <cellStyle name="Normal 13 2 23" xfId="41689"/>
    <cellStyle name="Normal 13 2 24" xfId="41690"/>
    <cellStyle name="Normal 13 2 25" xfId="41691"/>
    <cellStyle name="Normal 13 2 3" xfId="41692"/>
    <cellStyle name="Normal 13 2 3 10" xfId="41693"/>
    <cellStyle name="Normal 13 2 3 11" xfId="41694"/>
    <cellStyle name="Normal 13 2 3 2" xfId="41695"/>
    <cellStyle name="Normal 13 2 3 2 10" xfId="41696"/>
    <cellStyle name="Normal 13 2 3 2 11" xfId="41697"/>
    <cellStyle name="Normal 13 2 3 2 12" xfId="41698"/>
    <cellStyle name="Normal 13 2 3 2 13" xfId="41699"/>
    <cellStyle name="Normal 13 2 3 2 2" xfId="41700"/>
    <cellStyle name="Normal 13 2 3 2 2 2" xfId="41701"/>
    <cellStyle name="Normal 13 2 3 2 2 2 2" xfId="41702"/>
    <cellStyle name="Normal 13 2 3 2 2 3" xfId="41703"/>
    <cellStyle name="Normal 13 2 3 2 2 4" xfId="41704"/>
    <cellStyle name="Normal 13 2 3 2 3" xfId="41705"/>
    <cellStyle name="Normal 13 2 3 2 3 2" xfId="41706"/>
    <cellStyle name="Normal 13 2 3 2 3 3" xfId="41707"/>
    <cellStyle name="Normal 13 2 3 2 4" xfId="41708"/>
    <cellStyle name="Normal 13 2 3 2 4 2" xfId="41709"/>
    <cellStyle name="Normal 13 2 3 2 5" xfId="41710"/>
    <cellStyle name="Normal 13 2 3 2 5 2" xfId="41711"/>
    <cellStyle name="Normal 13 2 3 2 6" xfId="41712"/>
    <cellStyle name="Normal 13 2 3 2 7" xfId="41713"/>
    <cellStyle name="Normal 13 2 3 2 8" xfId="41714"/>
    <cellStyle name="Normal 13 2 3 2 9" xfId="41715"/>
    <cellStyle name="Normal 13 2 3 3" xfId="41716"/>
    <cellStyle name="Normal 13 2 3 3 10" xfId="41717"/>
    <cellStyle name="Normal 13 2 3 3 11" xfId="41718"/>
    <cellStyle name="Normal 13 2 3 3 2" xfId="41719"/>
    <cellStyle name="Normal 13 2 3 3 2 2" xfId="41720"/>
    <cellStyle name="Normal 13 2 3 3 3" xfId="41721"/>
    <cellStyle name="Normal 13 2 3 3 3 2" xfId="41722"/>
    <cellStyle name="Normal 13 2 3 3 4" xfId="41723"/>
    <cellStyle name="Normal 13 2 3 3 5" xfId="41724"/>
    <cellStyle name="Normal 13 2 3 3 6" xfId="41725"/>
    <cellStyle name="Normal 13 2 3 3 7" xfId="41726"/>
    <cellStyle name="Normal 13 2 3 3 8" xfId="41727"/>
    <cellStyle name="Normal 13 2 3 3 9" xfId="41728"/>
    <cellStyle name="Normal 13 2 3 4" xfId="41729"/>
    <cellStyle name="Normal 13 2 3 4 10" xfId="41730"/>
    <cellStyle name="Normal 13 2 3 4 11" xfId="41731"/>
    <cellStyle name="Normal 13 2 3 4 2" xfId="41732"/>
    <cellStyle name="Normal 13 2 3 4 2 2" xfId="41733"/>
    <cellStyle name="Normal 13 2 3 4 3" xfId="41734"/>
    <cellStyle name="Normal 13 2 3 4 4" xfId="41735"/>
    <cellStyle name="Normal 13 2 3 4 5" xfId="41736"/>
    <cellStyle name="Normal 13 2 3 4 6" xfId="41737"/>
    <cellStyle name="Normal 13 2 3 4 7" xfId="41738"/>
    <cellStyle name="Normal 13 2 3 4 8" xfId="41739"/>
    <cellStyle name="Normal 13 2 3 4 9" xfId="41740"/>
    <cellStyle name="Normal 13 2 3 5" xfId="41741"/>
    <cellStyle name="Normal 13 2 3 5 2" xfId="41742"/>
    <cellStyle name="Normal 13 2 3 5 3" xfId="41743"/>
    <cellStyle name="Normal 13 2 3 6" xfId="41744"/>
    <cellStyle name="Normal 13 2 3 6 2" xfId="41745"/>
    <cellStyle name="Normal 13 2 3 7" xfId="41746"/>
    <cellStyle name="Normal 13 2 3 8" xfId="41747"/>
    <cellStyle name="Normal 13 2 3 9" xfId="41748"/>
    <cellStyle name="Normal 13 2 4" xfId="41749"/>
    <cellStyle name="Normal 13 2 4 10" xfId="41750"/>
    <cellStyle name="Normal 13 2 4 11" xfId="41751"/>
    <cellStyle name="Normal 13 2 4 12" xfId="41752"/>
    <cellStyle name="Normal 13 2 4 13" xfId="41753"/>
    <cellStyle name="Normal 13 2 4 14" xfId="41754"/>
    <cellStyle name="Normal 13 2 4 2" xfId="41755"/>
    <cellStyle name="Normal 13 2 4 2 2" xfId="41756"/>
    <cellStyle name="Normal 13 2 4 2 2 2" xfId="41757"/>
    <cellStyle name="Normal 13 2 4 2 3" xfId="41758"/>
    <cellStyle name="Normal 13 2 4 2 4" xfId="41759"/>
    <cellStyle name="Normal 13 2 4 3" xfId="41760"/>
    <cellStyle name="Normal 13 2 4 3 2" xfId="41761"/>
    <cellStyle name="Normal 13 2 4 3 3" xfId="41762"/>
    <cellStyle name="Normal 13 2 4 4" xfId="41763"/>
    <cellStyle name="Normal 13 2 4 4 2" xfId="41764"/>
    <cellStyle name="Normal 13 2 4 5" xfId="41765"/>
    <cellStyle name="Normal 13 2 4 5 2" xfId="41766"/>
    <cellStyle name="Normal 13 2 4 6" xfId="41767"/>
    <cellStyle name="Normal 13 2 4 7" xfId="41768"/>
    <cellStyle name="Normal 13 2 4 8" xfId="41769"/>
    <cellStyle name="Normal 13 2 4 9" xfId="41770"/>
    <cellStyle name="Normal 13 2 5" xfId="41771"/>
    <cellStyle name="Normal 13 2 5 10" xfId="41772"/>
    <cellStyle name="Normal 13 2 5 11" xfId="41773"/>
    <cellStyle name="Normal 13 2 5 12" xfId="41774"/>
    <cellStyle name="Normal 13 2 5 2" xfId="41775"/>
    <cellStyle name="Normal 13 2 5 2 2" xfId="41776"/>
    <cellStyle name="Normal 13 2 5 3" xfId="41777"/>
    <cellStyle name="Normal 13 2 5 4" xfId="41778"/>
    <cellStyle name="Normal 13 2 5 5" xfId="41779"/>
    <cellStyle name="Normal 13 2 5 6" xfId="41780"/>
    <cellStyle name="Normal 13 2 5 7" xfId="41781"/>
    <cellStyle name="Normal 13 2 5 8" xfId="41782"/>
    <cellStyle name="Normal 13 2 5 9" xfId="41783"/>
    <cellStyle name="Normal 13 2 6" xfId="41784"/>
    <cellStyle name="Normal 13 2 6 10" xfId="41785"/>
    <cellStyle name="Normal 13 2 6 11" xfId="41786"/>
    <cellStyle name="Normal 13 2 6 12" xfId="41787"/>
    <cellStyle name="Normal 13 2 6 13" xfId="41788"/>
    <cellStyle name="Normal 13 2 6 14" xfId="41789"/>
    <cellStyle name="Normal 13 2 6 15" xfId="41790"/>
    <cellStyle name="Normal 13 2 6 16" xfId="41791"/>
    <cellStyle name="Normal 13 2 6 17" xfId="41792"/>
    <cellStyle name="Normal 13 2 6 18" xfId="41793"/>
    <cellStyle name="Normal 13 2 6 2" xfId="41794"/>
    <cellStyle name="Normal 13 2 6 3" xfId="41795"/>
    <cellStyle name="Normal 13 2 6 4" xfId="41796"/>
    <cellStyle name="Normal 13 2 6 5" xfId="41797"/>
    <cellStyle name="Normal 13 2 6 6" xfId="41798"/>
    <cellStyle name="Normal 13 2 6 7" xfId="41799"/>
    <cellStyle name="Normal 13 2 6 8" xfId="41800"/>
    <cellStyle name="Normal 13 2 6 9" xfId="41801"/>
    <cellStyle name="Normal 13 2 7" xfId="41802"/>
    <cellStyle name="Normal 13 2 7 10" xfId="41803"/>
    <cellStyle name="Normal 13 2 7 11" xfId="41804"/>
    <cellStyle name="Normal 13 2 7 2" xfId="41805"/>
    <cellStyle name="Normal 13 2 7 3" xfId="41806"/>
    <cellStyle name="Normal 13 2 7 4" xfId="41807"/>
    <cellStyle name="Normal 13 2 7 5" xfId="41808"/>
    <cellStyle name="Normal 13 2 7 6" xfId="41809"/>
    <cellStyle name="Normal 13 2 7 7" xfId="41810"/>
    <cellStyle name="Normal 13 2 7 8" xfId="41811"/>
    <cellStyle name="Normal 13 2 7 9" xfId="41812"/>
    <cellStyle name="Normal 13 2 8" xfId="41813"/>
    <cellStyle name="Normal 13 2 8 10" xfId="41814"/>
    <cellStyle name="Normal 13 2 8 11" xfId="41815"/>
    <cellStyle name="Normal 13 2 8 2" xfId="41816"/>
    <cellStyle name="Normal 13 2 8 3" xfId="41817"/>
    <cellStyle name="Normal 13 2 8 4" xfId="41818"/>
    <cellStyle name="Normal 13 2 8 5" xfId="41819"/>
    <cellStyle name="Normal 13 2 8 6" xfId="41820"/>
    <cellStyle name="Normal 13 2 8 7" xfId="41821"/>
    <cellStyle name="Normal 13 2 8 8" xfId="41822"/>
    <cellStyle name="Normal 13 2 8 9" xfId="41823"/>
    <cellStyle name="Normal 13 2 9" xfId="41824"/>
    <cellStyle name="Normal 13 3" xfId="2420"/>
    <cellStyle name="Normal 13 3 10" xfId="41825"/>
    <cellStyle name="Normal 13 3 11" xfId="41826"/>
    <cellStyle name="Normal 13 3 2" xfId="41827"/>
    <cellStyle name="Normal 13 3 2 10" xfId="41828"/>
    <cellStyle name="Normal 13 3 2 11" xfId="41829"/>
    <cellStyle name="Normal 13 3 2 12" xfId="41830"/>
    <cellStyle name="Normal 13 3 2 13" xfId="41831"/>
    <cellStyle name="Normal 13 3 2 2" xfId="41832"/>
    <cellStyle name="Normal 13 3 2 2 2" xfId="41833"/>
    <cellStyle name="Normal 13 3 2 2 2 2" xfId="41834"/>
    <cellStyle name="Normal 13 3 2 2 3" xfId="41835"/>
    <cellStyle name="Normal 13 3 2 2 4" xfId="41836"/>
    <cellStyle name="Normal 13 3 2 3" xfId="41837"/>
    <cellStyle name="Normal 13 3 2 3 2" xfId="41838"/>
    <cellStyle name="Normal 13 3 2 3 3" xfId="41839"/>
    <cellStyle name="Normal 13 3 2 4" xfId="41840"/>
    <cellStyle name="Normal 13 3 2 4 2" xfId="41841"/>
    <cellStyle name="Normal 13 3 2 5" xfId="41842"/>
    <cellStyle name="Normal 13 3 2 5 2" xfId="41843"/>
    <cellStyle name="Normal 13 3 2 6" xfId="41844"/>
    <cellStyle name="Normal 13 3 2 7" xfId="41845"/>
    <cellStyle name="Normal 13 3 2 8" xfId="41846"/>
    <cellStyle name="Normal 13 3 2 9" xfId="41847"/>
    <cellStyle name="Normal 13 3 3" xfId="41848"/>
    <cellStyle name="Normal 13 3 3 10" xfId="41849"/>
    <cellStyle name="Normal 13 3 3 11" xfId="41850"/>
    <cellStyle name="Normal 13 3 3 2" xfId="41851"/>
    <cellStyle name="Normal 13 3 3 2 2" xfId="41852"/>
    <cellStyle name="Normal 13 3 3 3" xfId="41853"/>
    <cellStyle name="Normal 13 3 3 3 2" xfId="41854"/>
    <cellStyle name="Normal 13 3 3 4" xfId="41855"/>
    <cellStyle name="Normal 13 3 3 5" xfId="41856"/>
    <cellStyle name="Normal 13 3 3 6" xfId="41857"/>
    <cellStyle name="Normal 13 3 3 7" xfId="41858"/>
    <cellStyle name="Normal 13 3 3 8" xfId="41859"/>
    <cellStyle name="Normal 13 3 3 9" xfId="41860"/>
    <cellStyle name="Normal 13 3 4" xfId="41861"/>
    <cellStyle name="Normal 13 3 4 10" xfId="41862"/>
    <cellStyle name="Normal 13 3 4 11" xfId="41863"/>
    <cellStyle name="Normal 13 3 4 2" xfId="41864"/>
    <cellStyle name="Normal 13 3 4 2 2" xfId="41865"/>
    <cellStyle name="Normal 13 3 4 3" xfId="41866"/>
    <cellStyle name="Normal 13 3 4 4" xfId="41867"/>
    <cellStyle name="Normal 13 3 4 5" xfId="41868"/>
    <cellStyle name="Normal 13 3 4 6" xfId="41869"/>
    <cellStyle name="Normal 13 3 4 7" xfId="41870"/>
    <cellStyle name="Normal 13 3 4 8" xfId="41871"/>
    <cellStyle name="Normal 13 3 4 9" xfId="41872"/>
    <cellStyle name="Normal 13 3 5" xfId="41873"/>
    <cellStyle name="Normal 13 3 5 2" xfId="41874"/>
    <cellStyle name="Normal 13 3 5 3" xfId="41875"/>
    <cellStyle name="Normal 13 3 6" xfId="41876"/>
    <cellStyle name="Normal 13 3 6 2" xfId="41877"/>
    <cellStyle name="Normal 13 3 7" xfId="41878"/>
    <cellStyle name="Normal 13 3 8" xfId="41879"/>
    <cellStyle name="Normal 13 3 9" xfId="41880"/>
    <cellStyle name="Normal 13 4" xfId="9853"/>
    <cellStyle name="Normal 13 4 10" xfId="41881"/>
    <cellStyle name="Normal 13 4 2" xfId="41882"/>
    <cellStyle name="Normal 13 4 2 10" xfId="41883"/>
    <cellStyle name="Normal 13 4 2 11" xfId="41884"/>
    <cellStyle name="Normal 13 4 2 12" xfId="41885"/>
    <cellStyle name="Normal 13 4 2 13" xfId="41886"/>
    <cellStyle name="Normal 13 4 2 2" xfId="41887"/>
    <cellStyle name="Normal 13 4 2 2 2" xfId="41888"/>
    <cellStyle name="Normal 13 4 2 2 2 2" xfId="41889"/>
    <cellStyle name="Normal 13 4 2 2 3" xfId="41890"/>
    <cellStyle name="Normal 13 4 2 2 4" xfId="41891"/>
    <cellStyle name="Normal 13 4 2 3" xfId="41892"/>
    <cellStyle name="Normal 13 4 2 3 2" xfId="41893"/>
    <cellStyle name="Normal 13 4 2 3 3" xfId="41894"/>
    <cellStyle name="Normal 13 4 2 4" xfId="41895"/>
    <cellStyle name="Normal 13 4 2 4 2" xfId="41896"/>
    <cellStyle name="Normal 13 4 2 5" xfId="41897"/>
    <cellStyle name="Normal 13 4 2 5 2" xfId="41898"/>
    <cellStyle name="Normal 13 4 2 6" xfId="41899"/>
    <cellStyle name="Normal 13 4 2 7" xfId="41900"/>
    <cellStyle name="Normal 13 4 2 8" xfId="41901"/>
    <cellStyle name="Normal 13 4 2 9" xfId="41902"/>
    <cellStyle name="Normal 13 4 3" xfId="41903"/>
    <cellStyle name="Normal 13 4 3 10" xfId="41904"/>
    <cellStyle name="Normal 13 4 3 11" xfId="41905"/>
    <cellStyle name="Normal 13 4 3 12" xfId="41906"/>
    <cellStyle name="Normal 13 4 3 2" xfId="41907"/>
    <cellStyle name="Normal 13 4 3 2 2" xfId="41908"/>
    <cellStyle name="Normal 13 4 3 3" xfId="41909"/>
    <cellStyle name="Normal 13 4 3 3 2" xfId="41910"/>
    <cellStyle name="Normal 13 4 3 4" xfId="41911"/>
    <cellStyle name="Normal 13 4 3 5" xfId="41912"/>
    <cellStyle name="Normal 13 4 3 6" xfId="41913"/>
    <cellStyle name="Normal 13 4 3 7" xfId="41914"/>
    <cellStyle name="Normal 13 4 3 8" xfId="41915"/>
    <cellStyle name="Normal 13 4 3 9" xfId="41916"/>
    <cellStyle name="Normal 13 4 4" xfId="41917"/>
    <cellStyle name="Normal 13 4 4 10" xfId="41918"/>
    <cellStyle name="Normal 13 4 4 11" xfId="41919"/>
    <cellStyle name="Normal 13 4 4 2" xfId="41920"/>
    <cellStyle name="Normal 13 4 4 2 2" xfId="41921"/>
    <cellStyle name="Normal 13 4 4 3" xfId="41922"/>
    <cellStyle name="Normal 13 4 4 4" xfId="41923"/>
    <cellStyle name="Normal 13 4 4 5" xfId="41924"/>
    <cellStyle name="Normal 13 4 4 6" xfId="41925"/>
    <cellStyle name="Normal 13 4 4 7" xfId="41926"/>
    <cellStyle name="Normal 13 4 4 8" xfId="41927"/>
    <cellStyle name="Normal 13 4 4 9" xfId="41928"/>
    <cellStyle name="Normal 13 4 5" xfId="41929"/>
    <cellStyle name="Normal 13 4 5 2" xfId="41930"/>
    <cellStyle name="Normal 13 4 5 3" xfId="41931"/>
    <cellStyle name="Normal 13 4 6" xfId="41932"/>
    <cellStyle name="Normal 13 4 6 2" xfId="41933"/>
    <cellStyle name="Normal 13 4 7" xfId="41934"/>
    <cellStyle name="Normal 13 4 8" xfId="41935"/>
    <cellStyle name="Normal 13 4 9" xfId="41936"/>
    <cellStyle name="Normal 13 5" xfId="9861"/>
    <cellStyle name="Normal 13 5 2" xfId="41937"/>
    <cellStyle name="Normal 13 5 2 2" xfId="41938"/>
    <cellStyle name="Normal 13 5 2 2 2" xfId="41939"/>
    <cellStyle name="Normal 13 5 2 3" xfId="41940"/>
    <cellStyle name="Normal 13 5 2 4" xfId="41941"/>
    <cellStyle name="Normal 13 5 3" xfId="41942"/>
    <cellStyle name="Normal 13 5 3 2" xfId="41943"/>
    <cellStyle name="Normal 13 5 3 3" xfId="41944"/>
    <cellStyle name="Normal 13 5 4" xfId="41945"/>
    <cellStyle name="Normal 13 5 5" xfId="41946"/>
    <cellStyle name="Normal 13 5 6" xfId="41947"/>
    <cellStyle name="Normal 13 6" xfId="41948"/>
    <cellStyle name="Normal 13 6 2" xfId="41949"/>
    <cellStyle name="Normal 13 7" xfId="41950"/>
    <cellStyle name="Normal 13 7 2" xfId="41951"/>
    <cellStyle name="Normal 13 7 3" xfId="41952"/>
    <cellStyle name="Normal 13 7 4" xfId="41953"/>
    <cellStyle name="Normal 13 7 5" xfId="41954"/>
    <cellStyle name="Normal 13 7 6" xfId="41955"/>
    <cellStyle name="Normal 13 7 7" xfId="41956"/>
    <cellStyle name="Normal 13 7 8" xfId="41957"/>
    <cellStyle name="Normal 13 8" xfId="41958"/>
    <cellStyle name="Normal 13 8 2" xfId="41959"/>
    <cellStyle name="Normal 13 9" xfId="41960"/>
    <cellStyle name="Normal 13_17,18,19 2013 CDM Savings to Sep 2013 accrual" xfId="41961"/>
    <cellStyle name="Normal 14" xfId="2421"/>
    <cellStyle name="Normal 14 2" xfId="2422"/>
    <cellStyle name="Normal 14 2 2" xfId="41962"/>
    <cellStyle name="Normal 14 2 2 2" xfId="41963"/>
    <cellStyle name="Normal 14 2 2 2 2" xfId="41964"/>
    <cellStyle name="Normal 14 2 2 2 2 2" xfId="41965"/>
    <cellStyle name="Normal 14 2 2 2 2 2 2" xfId="41966"/>
    <cellStyle name="Normal 14 2 2 2 2 3" xfId="41967"/>
    <cellStyle name="Normal 14 2 2 2 2 4" xfId="41968"/>
    <cellStyle name="Normal 14 2 2 2 3" xfId="41969"/>
    <cellStyle name="Normal 14 2 2 2 3 2" xfId="41970"/>
    <cellStyle name="Normal 14 2 2 2 4" xfId="41971"/>
    <cellStyle name="Normal 14 2 2 2 5" xfId="41972"/>
    <cellStyle name="Normal 14 2 2 2 6" xfId="41973"/>
    <cellStyle name="Normal 14 2 2 3" xfId="41974"/>
    <cellStyle name="Normal 14 2 2 3 2" xfId="41975"/>
    <cellStyle name="Normal 14 2 2 3 2 2" xfId="41976"/>
    <cellStyle name="Normal 14 2 2 3 3" xfId="41977"/>
    <cellStyle name="Normal 14 2 2 3 4" xfId="41978"/>
    <cellStyle name="Normal 14 2 2 4" xfId="41979"/>
    <cellStyle name="Normal 14 2 2 4 2" xfId="41980"/>
    <cellStyle name="Normal 14 2 2 5" xfId="41981"/>
    <cellStyle name="Normal 14 2 2 6" xfId="41982"/>
    <cellStyle name="Normal 14 2 2 7" xfId="41983"/>
    <cellStyle name="Normal 14 2 3" xfId="41984"/>
    <cellStyle name="Normal 14 2 3 2" xfId="41985"/>
    <cellStyle name="Normal 14 2 3 2 2" xfId="41986"/>
    <cellStyle name="Normal 14 2 3 2 2 2" xfId="41987"/>
    <cellStyle name="Normal 14 2 3 2 3" xfId="41988"/>
    <cellStyle name="Normal 14 2 3 2 4" xfId="41989"/>
    <cellStyle name="Normal 14 2 3 3" xfId="41990"/>
    <cellStyle name="Normal 14 2 3 3 2" xfId="41991"/>
    <cellStyle name="Normal 14 2 3 4" xfId="41992"/>
    <cellStyle name="Normal 14 2 3 5" xfId="41993"/>
    <cellStyle name="Normal 14 2 3 6" xfId="41994"/>
    <cellStyle name="Normal 14 2 4" xfId="41995"/>
    <cellStyle name="Normal 14 2 4 2" xfId="41996"/>
    <cellStyle name="Normal 14 2 4 2 2" xfId="41997"/>
    <cellStyle name="Normal 14 2 4 2 2 2" xfId="41998"/>
    <cellStyle name="Normal 14 2 4 2 3" xfId="41999"/>
    <cellStyle name="Normal 14 2 4 2 4" xfId="42000"/>
    <cellStyle name="Normal 14 2 4 3" xfId="42001"/>
    <cellStyle name="Normal 14 2 4 3 2" xfId="42002"/>
    <cellStyle name="Normal 14 2 4 4" xfId="42003"/>
    <cellStyle name="Normal 14 2 4 5" xfId="42004"/>
    <cellStyle name="Normal 14 2 4 6" xfId="42005"/>
    <cellStyle name="Normal 14 2 5" xfId="42006"/>
    <cellStyle name="Normal 14 2 5 2" xfId="42007"/>
    <cellStyle name="Normal 14 2 5 2 2" xfId="42008"/>
    <cellStyle name="Normal 14 2 5 3" xfId="42009"/>
    <cellStyle name="Normal 14 2 5 4" xfId="42010"/>
    <cellStyle name="Normal 14 2 6" xfId="42011"/>
    <cellStyle name="Normal 14 2 6 2" xfId="42012"/>
    <cellStyle name="Normal 14 2 7" xfId="42013"/>
    <cellStyle name="Normal 14 2 8" xfId="42014"/>
    <cellStyle name="Normal 14 2 9" xfId="42015"/>
    <cellStyle name="Normal 14 3" xfId="2423"/>
    <cellStyle name="Normal 14 3 2" xfId="42016"/>
    <cellStyle name="Normal 14 4" xfId="42017"/>
    <cellStyle name="Normal 14 4 2" xfId="42018"/>
    <cellStyle name="Normal 14 5" xfId="42019"/>
    <cellStyle name="Normal 14_17,18,19 2013 CDM Savings to Sep 2013 accrual" xfId="42020"/>
    <cellStyle name="Normal 15" xfId="2424"/>
    <cellStyle name="Normal 15 10" xfId="42021"/>
    <cellStyle name="Normal 15 2" xfId="2425"/>
    <cellStyle name="Normal 15 2 2" xfId="2426"/>
    <cellStyle name="Normal 15 2 2 2" xfId="42022"/>
    <cellStyle name="Normal 15 2 2 2 2" xfId="42023"/>
    <cellStyle name="Normal 15 2 2 2 2 2" xfId="42024"/>
    <cellStyle name="Normal 15 2 2 2 3" xfId="42025"/>
    <cellStyle name="Normal 15 2 2 2 4" xfId="42026"/>
    <cellStyle name="Normal 15 2 2 3" xfId="42027"/>
    <cellStyle name="Normal 15 2 2 3 2" xfId="42028"/>
    <cellStyle name="Normal 15 2 2 4" xfId="42029"/>
    <cellStyle name="Normal 15 2 2 5" xfId="42030"/>
    <cellStyle name="Normal 15 2 2 6" xfId="42031"/>
    <cellStyle name="Normal 15 2 3" xfId="42032"/>
    <cellStyle name="Normal 15 2 3 2" xfId="42033"/>
    <cellStyle name="Normal 15 2 3 2 2" xfId="42034"/>
    <cellStyle name="Normal 15 2 3 3" xfId="42035"/>
    <cellStyle name="Normal 15 2 3 4" xfId="42036"/>
    <cellStyle name="Normal 15 2 4" xfId="42037"/>
    <cellStyle name="Normal 15 2 4 2" xfId="42038"/>
    <cellStyle name="Normal 15 2 5" xfId="42039"/>
    <cellStyle name="Normal 15 2 6" xfId="42040"/>
    <cellStyle name="Normal 15 2 7" xfId="42041"/>
    <cellStyle name="Normal 15 3" xfId="2427"/>
    <cellStyle name="Normal 15 3 2" xfId="42042"/>
    <cellStyle name="Normal 15 3 2 2" xfId="42043"/>
    <cellStyle name="Normal 15 3 2 2 2" xfId="42044"/>
    <cellStyle name="Normal 15 3 2 3" xfId="42045"/>
    <cellStyle name="Normal 15 3 2 4" xfId="42046"/>
    <cellStyle name="Normal 15 3 3" xfId="42047"/>
    <cellStyle name="Normal 15 3 3 2" xfId="42048"/>
    <cellStyle name="Normal 15 3 4" xfId="42049"/>
    <cellStyle name="Normal 15 3 5" xfId="42050"/>
    <cellStyle name="Normal 15 3 6" xfId="42051"/>
    <cellStyle name="Normal 15 4" xfId="2428"/>
    <cellStyle name="Normal 15 4 2" xfId="42052"/>
    <cellStyle name="Normal 15 4 2 2" xfId="42053"/>
    <cellStyle name="Normal 15 4 2 2 2" xfId="42054"/>
    <cellStyle name="Normal 15 4 2 3" xfId="42055"/>
    <cellStyle name="Normal 15 4 2 4" xfId="42056"/>
    <cellStyle name="Normal 15 4 3" xfId="42057"/>
    <cellStyle name="Normal 15 4 3 2" xfId="42058"/>
    <cellStyle name="Normal 15 4 4" xfId="42059"/>
    <cellStyle name="Normal 15 4 5" xfId="42060"/>
    <cellStyle name="Normal 15 4 6" xfId="42061"/>
    <cellStyle name="Normal 15 5" xfId="42062"/>
    <cellStyle name="Normal 15 5 2" xfId="42063"/>
    <cellStyle name="Normal 15 5 2 2" xfId="42064"/>
    <cellStyle name="Normal 15 5 3" xfId="42065"/>
    <cellStyle name="Normal 15 5 4" xfId="42066"/>
    <cellStyle name="Normal 15 6" xfId="42067"/>
    <cellStyle name="Normal 15 6 2" xfId="42068"/>
    <cellStyle name="Normal 15 7" xfId="42069"/>
    <cellStyle name="Normal 15 8" xfId="42070"/>
    <cellStyle name="Normal 15 9" xfId="42071"/>
    <cellStyle name="Normal 15_17,18,19 2013 CDM Savings to Sep 2013 accrual" xfId="42072"/>
    <cellStyle name="Normal 16" xfId="2429"/>
    <cellStyle name="Normal 16 2" xfId="2430"/>
    <cellStyle name="Normal 16 2 2" xfId="42073"/>
    <cellStyle name="Normal 16 2 2 2" xfId="42074"/>
    <cellStyle name="Normal 16 2 2 2 2" xfId="42075"/>
    <cellStyle name="Normal 16 2 2 2 2 2" xfId="42076"/>
    <cellStyle name="Normal 16 2 2 2 3" xfId="42077"/>
    <cellStyle name="Normal 16 2 2 2 4" xfId="42078"/>
    <cellStyle name="Normal 16 2 2 3" xfId="42079"/>
    <cellStyle name="Normal 16 2 2 3 2" xfId="42080"/>
    <cellStyle name="Normal 16 2 2 4" xfId="42081"/>
    <cellStyle name="Normal 16 2 2 5" xfId="42082"/>
    <cellStyle name="Normal 16 2 2 6" xfId="42083"/>
    <cellStyle name="Normal 16 2 3" xfId="42084"/>
    <cellStyle name="Normal 16 2 3 2" xfId="42085"/>
    <cellStyle name="Normal 16 2 3 2 2" xfId="42086"/>
    <cellStyle name="Normal 16 2 3 3" xfId="42087"/>
    <cellStyle name="Normal 16 2 3 4" xfId="42088"/>
    <cellStyle name="Normal 16 2 4" xfId="42089"/>
    <cellStyle name="Normal 16 2 4 2" xfId="42090"/>
    <cellStyle name="Normal 16 2 5" xfId="42091"/>
    <cellStyle name="Normal 16 2 6" xfId="42092"/>
    <cellStyle name="Normal 16 2 7" xfId="42093"/>
    <cellStyle name="Normal 16 3" xfId="2431"/>
    <cellStyle name="Normal 16 3 2" xfId="42094"/>
    <cellStyle name="Normal 16 3 2 2" xfId="42095"/>
    <cellStyle name="Normal 16 3 2 2 2" xfId="42096"/>
    <cellStyle name="Normal 16 3 2 3" xfId="42097"/>
    <cellStyle name="Normal 16 3 2 4" xfId="42098"/>
    <cellStyle name="Normal 16 3 3" xfId="42099"/>
    <cellStyle name="Normal 16 3 3 2" xfId="42100"/>
    <cellStyle name="Normal 16 3 4" xfId="42101"/>
    <cellStyle name="Normal 16 3 5" xfId="42102"/>
    <cellStyle name="Normal 16 3 6" xfId="42103"/>
    <cellStyle name="Normal 16 4" xfId="42104"/>
    <cellStyle name="Normal 16 4 2" xfId="42105"/>
    <cellStyle name="Normal 16 4 2 2" xfId="42106"/>
    <cellStyle name="Normal 16 4 2 2 2" xfId="42107"/>
    <cellStyle name="Normal 16 4 2 3" xfId="42108"/>
    <cellStyle name="Normal 16 4 2 4" xfId="42109"/>
    <cellStyle name="Normal 16 4 3" xfId="42110"/>
    <cellStyle name="Normal 16 4 3 2" xfId="42111"/>
    <cellStyle name="Normal 16 4 4" xfId="42112"/>
    <cellStyle name="Normal 16 4 5" xfId="42113"/>
    <cellStyle name="Normal 16 4 6" xfId="42114"/>
    <cellStyle name="Normal 16 5" xfId="42115"/>
    <cellStyle name="Normal 16 5 2" xfId="42116"/>
    <cellStyle name="Normal 16 5 2 2" xfId="42117"/>
    <cellStyle name="Normal 16 5 3" xfId="42118"/>
    <cellStyle name="Normal 16 5 4" xfId="42119"/>
    <cellStyle name="Normal 16 6" xfId="42120"/>
    <cellStyle name="Normal 16 6 2" xfId="42121"/>
    <cellStyle name="Normal 16 7" xfId="42122"/>
    <cellStyle name="Normal 16 8" xfId="42123"/>
    <cellStyle name="Normal 16 9" xfId="42124"/>
    <cellStyle name="Normal 17" xfId="2432"/>
    <cellStyle name="Normal 17 10" xfId="42125"/>
    <cellStyle name="Normal 17 2" xfId="42126"/>
    <cellStyle name="Normal 17 2 2" xfId="42127"/>
    <cellStyle name="Normal 17 2 2 2" xfId="42128"/>
    <cellStyle name="Normal 17 2 2 2 2" xfId="42129"/>
    <cellStyle name="Normal 17 2 2 2 2 2" xfId="42130"/>
    <cellStyle name="Normal 17 2 2 2 2 2 2" xfId="42131"/>
    <cellStyle name="Normal 17 2 2 2 2 3" xfId="42132"/>
    <cellStyle name="Normal 17 2 2 2 2 4" xfId="42133"/>
    <cellStyle name="Normal 17 2 2 2 3" xfId="42134"/>
    <cellStyle name="Normal 17 2 2 2 3 2" xfId="42135"/>
    <cellStyle name="Normal 17 2 2 2 4" xfId="42136"/>
    <cellStyle name="Normal 17 2 2 2 5" xfId="42137"/>
    <cellStyle name="Normal 17 2 2 2 6" xfId="42138"/>
    <cellStyle name="Normal 17 2 2 3" xfId="42139"/>
    <cellStyle name="Normal 17 2 2 3 2" xfId="42140"/>
    <cellStyle name="Normal 17 2 2 3 2 2" xfId="42141"/>
    <cellStyle name="Normal 17 2 2 3 3" xfId="42142"/>
    <cellStyle name="Normal 17 2 2 3 4" xfId="42143"/>
    <cellStyle name="Normal 17 2 2 4" xfId="42144"/>
    <cellStyle name="Normal 17 2 2 4 2" xfId="42145"/>
    <cellStyle name="Normal 17 2 2 5" xfId="42146"/>
    <cellStyle name="Normal 17 2 2 6" xfId="42147"/>
    <cellStyle name="Normal 17 2 2 7" xfId="42148"/>
    <cellStyle name="Normal 17 2 3" xfId="42149"/>
    <cellStyle name="Normal 17 2 3 2" xfId="42150"/>
    <cellStyle name="Normal 17 2 3 2 2" xfId="42151"/>
    <cellStyle name="Normal 17 2 3 2 2 2" xfId="42152"/>
    <cellStyle name="Normal 17 2 3 2 3" xfId="42153"/>
    <cellStyle name="Normal 17 2 3 2 4" xfId="42154"/>
    <cellStyle name="Normal 17 2 3 3" xfId="42155"/>
    <cellStyle name="Normal 17 2 3 3 2" xfId="42156"/>
    <cellStyle name="Normal 17 2 3 4" xfId="42157"/>
    <cellStyle name="Normal 17 2 3 5" xfId="42158"/>
    <cellStyle name="Normal 17 2 3 6" xfId="42159"/>
    <cellStyle name="Normal 17 2 4" xfId="42160"/>
    <cellStyle name="Normal 17 2 4 2" xfId="42161"/>
    <cellStyle name="Normal 17 2 4 2 2" xfId="42162"/>
    <cellStyle name="Normal 17 2 4 2 2 2" xfId="42163"/>
    <cellStyle name="Normal 17 2 4 2 3" xfId="42164"/>
    <cellStyle name="Normal 17 2 4 2 4" xfId="42165"/>
    <cellStyle name="Normal 17 2 4 3" xfId="42166"/>
    <cellStyle name="Normal 17 2 4 3 2" xfId="42167"/>
    <cellStyle name="Normal 17 2 4 4" xfId="42168"/>
    <cellStyle name="Normal 17 2 4 5" xfId="42169"/>
    <cellStyle name="Normal 17 2 4 6" xfId="42170"/>
    <cellStyle name="Normal 17 2 5" xfId="42171"/>
    <cellStyle name="Normal 17 2 5 2" xfId="42172"/>
    <cellStyle name="Normal 17 2 5 2 2" xfId="42173"/>
    <cellStyle name="Normal 17 2 5 3" xfId="42174"/>
    <cellStyle name="Normal 17 2 5 4" xfId="42175"/>
    <cellStyle name="Normal 17 2 6" xfId="42176"/>
    <cellStyle name="Normal 17 2 6 2" xfId="42177"/>
    <cellStyle name="Normal 17 2 7" xfId="42178"/>
    <cellStyle name="Normal 17 2 8" xfId="42179"/>
    <cellStyle name="Normal 17 2 9" xfId="42180"/>
    <cellStyle name="Normal 17 3" xfId="42181"/>
    <cellStyle name="Normal 17 3 2" xfId="42182"/>
    <cellStyle name="Normal 17 3 2 2" xfId="42183"/>
    <cellStyle name="Normal 17 3 2 2 2" xfId="42184"/>
    <cellStyle name="Normal 17 3 2 2 2 2" xfId="42185"/>
    <cellStyle name="Normal 17 3 2 2 3" xfId="42186"/>
    <cellStyle name="Normal 17 3 2 2 4" xfId="42187"/>
    <cellStyle name="Normal 17 3 2 3" xfId="42188"/>
    <cellStyle name="Normal 17 3 2 3 2" xfId="42189"/>
    <cellStyle name="Normal 17 3 2 4" xfId="42190"/>
    <cellStyle name="Normal 17 3 2 5" xfId="42191"/>
    <cellStyle name="Normal 17 3 2 6" xfId="42192"/>
    <cellStyle name="Normal 17 3 3" xfId="42193"/>
    <cellStyle name="Normal 17 3 3 2" xfId="42194"/>
    <cellStyle name="Normal 17 3 3 2 2" xfId="42195"/>
    <cellStyle name="Normal 17 3 3 3" xfId="42196"/>
    <cellStyle name="Normal 17 3 3 4" xfId="42197"/>
    <cellStyle name="Normal 17 3 4" xfId="42198"/>
    <cellStyle name="Normal 17 3 4 2" xfId="42199"/>
    <cellStyle name="Normal 17 3 5" xfId="42200"/>
    <cellStyle name="Normal 17 3 6" xfId="42201"/>
    <cellStyle name="Normal 17 3 7" xfId="42202"/>
    <cellStyle name="Normal 17 4" xfId="42203"/>
    <cellStyle name="Normal 17 4 2" xfId="42204"/>
    <cellStyle name="Normal 17 4 2 2" xfId="42205"/>
    <cellStyle name="Normal 17 4 2 2 2" xfId="42206"/>
    <cellStyle name="Normal 17 4 2 3" xfId="42207"/>
    <cellStyle name="Normal 17 4 2 4" xfId="42208"/>
    <cellStyle name="Normal 17 4 3" xfId="42209"/>
    <cellStyle name="Normal 17 4 3 2" xfId="42210"/>
    <cellStyle name="Normal 17 4 4" xfId="42211"/>
    <cellStyle name="Normal 17 4 5" xfId="42212"/>
    <cellStyle name="Normal 17 4 6" xfId="42213"/>
    <cellStyle name="Normal 17 5" xfId="42214"/>
    <cellStyle name="Normal 17 5 2" xfId="42215"/>
    <cellStyle name="Normal 17 5 2 2" xfId="42216"/>
    <cellStyle name="Normal 17 5 2 2 2" xfId="42217"/>
    <cellStyle name="Normal 17 5 2 3" xfId="42218"/>
    <cellStyle name="Normal 17 5 2 4" xfId="42219"/>
    <cellStyle name="Normal 17 5 3" xfId="42220"/>
    <cellStyle name="Normal 17 5 3 2" xfId="42221"/>
    <cellStyle name="Normal 17 5 4" xfId="42222"/>
    <cellStyle name="Normal 17 5 5" xfId="42223"/>
    <cellStyle name="Normal 17 5 6" xfId="42224"/>
    <cellStyle name="Normal 17 6" xfId="42225"/>
    <cellStyle name="Normal 17 6 2" xfId="42226"/>
    <cellStyle name="Normal 17 6 2 2" xfId="42227"/>
    <cellStyle name="Normal 17 6 3" xfId="42228"/>
    <cellStyle name="Normal 17 6 4" xfId="42229"/>
    <cellStyle name="Normal 17 7" xfId="42230"/>
    <cellStyle name="Normal 17 7 2" xfId="42231"/>
    <cellStyle name="Normal 17 8" xfId="42232"/>
    <cellStyle name="Normal 17 9" xfId="42233"/>
    <cellStyle name="Normal 18" xfId="2433"/>
    <cellStyle name="Normal 18 2" xfId="2434"/>
    <cellStyle name="Normal 18 2 2" xfId="42234"/>
    <cellStyle name="Normal 18 2 2 2" xfId="42235"/>
    <cellStyle name="Normal 18 2 2 2 2" xfId="42236"/>
    <cellStyle name="Normal 18 2 2 2 2 2" xfId="42237"/>
    <cellStyle name="Normal 18 2 2 2 3" xfId="42238"/>
    <cellStyle name="Normal 18 2 2 2 4" xfId="42239"/>
    <cellStyle name="Normal 18 2 2 3" xfId="42240"/>
    <cellStyle name="Normal 18 2 2 3 2" xfId="42241"/>
    <cellStyle name="Normal 18 2 2 4" xfId="42242"/>
    <cellStyle name="Normal 18 2 2 5" xfId="42243"/>
    <cellStyle name="Normal 18 2 2 6" xfId="42244"/>
    <cellStyle name="Normal 18 2 3" xfId="42245"/>
    <cellStyle name="Normal 18 2 3 2" xfId="42246"/>
    <cellStyle name="Normal 18 2 3 2 2" xfId="42247"/>
    <cellStyle name="Normal 18 2 3 3" xfId="42248"/>
    <cellStyle name="Normal 18 2 3 4" xfId="42249"/>
    <cellStyle name="Normal 18 2 4" xfId="42250"/>
    <cellStyle name="Normal 18 2 4 2" xfId="42251"/>
    <cellStyle name="Normal 18 2 5" xfId="42252"/>
    <cellStyle name="Normal 18 2 6" xfId="42253"/>
    <cellStyle name="Normal 18 2 7" xfId="42254"/>
    <cellStyle name="Normal 18 3" xfId="42255"/>
    <cellStyle name="Normal 18 3 2" xfId="42256"/>
    <cellStyle name="Normal 18 3 2 2" xfId="42257"/>
    <cellStyle name="Normal 18 3 2 2 2" xfId="42258"/>
    <cellStyle name="Normal 18 3 2 3" xfId="42259"/>
    <cellStyle name="Normal 18 3 2 4" xfId="42260"/>
    <cellStyle name="Normal 18 3 3" xfId="42261"/>
    <cellStyle name="Normal 18 3 3 2" xfId="42262"/>
    <cellStyle name="Normal 18 3 4" xfId="42263"/>
    <cellStyle name="Normal 18 3 5" xfId="42264"/>
    <cellStyle name="Normal 18 3 6" xfId="42265"/>
    <cellStyle name="Normal 18 4" xfId="42266"/>
    <cellStyle name="Normal 18 4 2" xfId="42267"/>
    <cellStyle name="Normal 18 4 2 2" xfId="42268"/>
    <cellStyle name="Normal 18 4 2 2 2" xfId="42269"/>
    <cellStyle name="Normal 18 4 2 3" xfId="42270"/>
    <cellStyle name="Normal 18 4 2 4" xfId="42271"/>
    <cellStyle name="Normal 18 4 3" xfId="42272"/>
    <cellStyle name="Normal 18 4 3 2" xfId="42273"/>
    <cellStyle name="Normal 18 4 4" xfId="42274"/>
    <cellStyle name="Normal 18 4 5" xfId="42275"/>
    <cellStyle name="Normal 18 4 6" xfId="42276"/>
    <cellStyle name="Normal 18 5" xfId="42277"/>
    <cellStyle name="Normal 18 5 2" xfId="42278"/>
    <cellStyle name="Normal 18 5 2 2" xfId="42279"/>
    <cellStyle name="Normal 18 5 3" xfId="42280"/>
    <cellStyle name="Normal 18 5 4" xfId="42281"/>
    <cellStyle name="Normal 18 6" xfId="42282"/>
    <cellStyle name="Normal 18 6 2" xfId="42283"/>
    <cellStyle name="Normal 18 7" xfId="42284"/>
    <cellStyle name="Normal 18 8" xfId="42285"/>
    <cellStyle name="Normal 18 9" xfId="42286"/>
    <cellStyle name="Normal 19" xfId="2435"/>
    <cellStyle name="Normal 19 2" xfId="42287"/>
    <cellStyle name="Normal 19 2 2" xfId="42288"/>
    <cellStyle name="Normal 19 2 3" xfId="42289"/>
    <cellStyle name="Normal 19 3" xfId="42290"/>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10" xfId="42291"/>
    <cellStyle name="Normal 2 2 11" xfId="42292"/>
    <cellStyle name="Normal 2 2 2" xfId="51"/>
    <cellStyle name="Normal 2 2 2 2" xfId="2456"/>
    <cellStyle name="Normal 2 2 2 2 2" xfId="2457"/>
    <cellStyle name="Normal 2 2 2 2 2 2" xfId="42293"/>
    <cellStyle name="Normal 2 2 2 2 3" xfId="42294"/>
    <cellStyle name="Normal 2 2 2 2 3 2" xfId="42295"/>
    <cellStyle name="Normal 2 2 2 3" xfId="2458"/>
    <cellStyle name="Normal 2 2 2 3 2" xfId="42296"/>
    <cellStyle name="Normal 2 2 2 4" xfId="2459"/>
    <cellStyle name="Normal 2 2 2 4 2" xfId="42297"/>
    <cellStyle name="Normal 2 2 2 5" xfId="2460"/>
    <cellStyle name="Normal 2 2 2 6" xfId="2461"/>
    <cellStyle name="Normal 2 2 2 7" xfId="42298"/>
    <cellStyle name="Normal 2 2 2 8" xfId="42299"/>
    <cellStyle name="Normal 2 2 2_17,18,19 2013 CDM Savings to Sep 2013 accrual" xfId="42300"/>
    <cellStyle name="Normal 2 2 3" xfId="2462"/>
    <cellStyle name="Normal 2 2 3 2" xfId="42301"/>
    <cellStyle name="Normal 2 2 3 2 2" xfId="42302"/>
    <cellStyle name="Normal 2 2 3 3" xfId="42303"/>
    <cellStyle name="Normal 2 2 4" xfId="2463"/>
    <cellStyle name="Normal 2 2 4 2" xfId="2464"/>
    <cellStyle name="Normal 2 2 4 2 2" xfId="42304"/>
    <cellStyle name="Normal 2 2 4 2 3" xfId="42305"/>
    <cellStyle name="Normal 2 2 4 3" xfId="2465"/>
    <cellStyle name="Normal 2 2 4 4" xfId="42306"/>
    <cellStyle name="Normal 2 2 4 5" xfId="42307"/>
    <cellStyle name="Normal 2 2 5" xfId="2466"/>
    <cellStyle name="Normal 2 2 5 2" xfId="42308"/>
    <cellStyle name="Normal 2 2 5 2 2" xfId="42309"/>
    <cellStyle name="Normal 2 2 6" xfId="2467"/>
    <cellStyle name="Normal 2 2 6 2" xfId="42310"/>
    <cellStyle name="Normal 2 2 6 2 2" xfId="42311"/>
    <cellStyle name="Normal 2 2 7" xfId="9855"/>
    <cellStyle name="Normal 2 2 7 2" xfId="42312"/>
    <cellStyle name="Normal 2 2 7 3" xfId="42313"/>
    <cellStyle name="Normal 2 2 8" xfId="42314"/>
    <cellStyle name="Normal 2 2 9" xfId="42315"/>
    <cellStyle name="Normal 2 2_17,18,19 2013 CDM Savings to Sep 2013 accrual" xfId="42316"/>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2 2" xfId="42317"/>
    <cellStyle name="Normal 2 3 2 2 2" xfId="42318"/>
    <cellStyle name="Normal 2 3 2 3" xfId="42319"/>
    <cellStyle name="Normal 2 3 2 3 2" xfId="42320"/>
    <cellStyle name="Normal 2 3 2 4" xfId="42321"/>
    <cellStyle name="Normal 2 3 2 4 2" xfId="42322"/>
    <cellStyle name="Normal 2 3 2 5" xfId="42323"/>
    <cellStyle name="Normal 2 3 3" xfId="2492"/>
    <cellStyle name="Normal 2 3 3 2" xfId="42324"/>
    <cellStyle name="Normal 2 3 3 2 2" xfId="42325"/>
    <cellStyle name="Normal 2 3 3 3" xfId="42326"/>
    <cellStyle name="Normal 2 3 3 4" xfId="42327"/>
    <cellStyle name="Normal 2 3 3 4 2" xfId="42328"/>
    <cellStyle name="Normal 2 3 3 5" xfId="42329"/>
    <cellStyle name="Normal 2 3 4" xfId="9856"/>
    <cellStyle name="Normal 2 3 4 2" xfId="42330"/>
    <cellStyle name="Normal 2 3 5" xfId="42331"/>
    <cellStyle name="Normal 2 3 5 2" xfId="42332"/>
    <cellStyle name="Normal 2 3 6" xfId="42333"/>
    <cellStyle name="Normal 2 3 6 2" xfId="42334"/>
    <cellStyle name="Normal 2 3_17,18,19 2013 CDM Savings to Sep 2013 accrual" xfId="42335"/>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7 2" xfId="42336"/>
    <cellStyle name="Normal 2 38" xfId="2503"/>
    <cellStyle name="Normal 2 38 2" xfId="2504"/>
    <cellStyle name="Normal 2 38 3" xfId="42337"/>
    <cellStyle name="Normal 2 39" xfId="2505"/>
    <cellStyle name="Normal 2 39 2" xfId="42338"/>
    <cellStyle name="Normal 2 4" xfId="614"/>
    <cellStyle name="Normal 2 4 2" xfId="2506"/>
    <cellStyle name="Normal 2 4 2 2" xfId="42339"/>
    <cellStyle name="Normal 2 4 2 2 2" xfId="42340"/>
    <cellStyle name="Normal 2 4 2 3" xfId="42341"/>
    <cellStyle name="Normal 2 4 2 3 2" xfId="42342"/>
    <cellStyle name="Normal 2 4 3" xfId="2507"/>
    <cellStyle name="Normal 2 4 3 2" xfId="42343"/>
    <cellStyle name="Normal 2 4 3 2 2" xfId="42344"/>
    <cellStyle name="Normal 2 4 3 3" xfId="42345"/>
    <cellStyle name="Normal 2 4 4" xfId="2508"/>
    <cellStyle name="Normal 2 4 4 2" xfId="42346"/>
    <cellStyle name="Normal 2 4 4 2 2" xfId="42347"/>
    <cellStyle name="Normal 2 4 5" xfId="42348"/>
    <cellStyle name="Normal 2 4 5 2" xfId="42349"/>
    <cellStyle name="Normal 2 4 6" xfId="42350"/>
    <cellStyle name="Normal 2 4 7" xfId="42351"/>
    <cellStyle name="Normal 2 4_17,18,19 2013 CDM Savings to Sep 2013 accrual" xfId="42352"/>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8 2" xfId="42353"/>
    <cellStyle name="Normal 2 48 3" xfId="42354"/>
    <cellStyle name="Normal 2 49" xfId="9854"/>
    <cellStyle name="Normal 2 49 2" xfId="42355"/>
    <cellStyle name="Normal 2 5" xfId="623"/>
    <cellStyle name="Normal 2 5 2" xfId="2517"/>
    <cellStyle name="Normal 2 5 2 2" xfId="42356"/>
    <cellStyle name="Normal 2 5 2 2 2" xfId="42357"/>
    <cellStyle name="Normal 2 5 3" xfId="2518"/>
    <cellStyle name="Normal 2 5 3 2" xfId="42358"/>
    <cellStyle name="Normal 2 5 4" xfId="42359"/>
    <cellStyle name="Normal 2 50" xfId="9860"/>
    <cellStyle name="Normal 2 50 2" xfId="42360"/>
    <cellStyle name="Normal 2 51" xfId="42361"/>
    <cellStyle name="Normal 2 51 2" xfId="42362"/>
    <cellStyle name="Normal 2 52" xfId="42363"/>
    <cellStyle name="Normal 2 52 2" xfId="42364"/>
    <cellStyle name="Normal 2 53" xfId="42365"/>
    <cellStyle name="Normal 2 53 2" xfId="42366"/>
    <cellStyle name="Normal 2 54" xfId="42367"/>
    <cellStyle name="Normal 2 54 2" xfId="42368"/>
    <cellStyle name="Normal 2 55" xfId="42369"/>
    <cellStyle name="Normal 2 55 2" xfId="42370"/>
    <cellStyle name="Normal 2 56" xfId="42371"/>
    <cellStyle name="Normal 2 56 2" xfId="42372"/>
    <cellStyle name="Normal 2 57" xfId="42373"/>
    <cellStyle name="Normal 2 57 2" xfId="42374"/>
    <cellStyle name="Normal 2 58" xfId="42375"/>
    <cellStyle name="Normal 2 58 2" xfId="42376"/>
    <cellStyle name="Normal 2 59" xfId="42377"/>
    <cellStyle name="Normal 2 59 2" xfId="42378"/>
    <cellStyle name="Normal 2 6" xfId="2519"/>
    <cellStyle name="Normal 2 6 2" xfId="2520"/>
    <cellStyle name="Normal 2 6 2 2" xfId="42379"/>
    <cellStyle name="Normal 2 6 3" xfId="42380"/>
    <cellStyle name="Normal 2 60" xfId="42381"/>
    <cellStyle name="Normal 2 60 2" xfId="42382"/>
    <cellStyle name="Normal 2 61" xfId="42383"/>
    <cellStyle name="Normal 2 62" xfId="42384"/>
    <cellStyle name="Normal 2 63" xfId="42385"/>
    <cellStyle name="Normal 2 64" xfId="42386"/>
    <cellStyle name="Normal 2 65" xfId="42387"/>
    <cellStyle name="Normal 2 66" xfId="42388"/>
    <cellStyle name="Normal 2 67" xfId="42389"/>
    <cellStyle name="Normal 2 68" xfId="42390"/>
    <cellStyle name="Normal 2 69" xfId="42391"/>
    <cellStyle name="Normal 2 7" xfId="2521"/>
    <cellStyle name="Normal 2 7 2" xfId="2522"/>
    <cellStyle name="Normal 2 7 2 2" xfId="42392"/>
    <cellStyle name="Normal 2 7 3" xfId="42393"/>
    <cellStyle name="Normal 2 7 4" xfId="42394"/>
    <cellStyle name="Normal 2 70" xfId="42395"/>
    <cellStyle name="Normal 2 71" xfId="42396"/>
    <cellStyle name="Normal 2 72" xfId="42397"/>
    <cellStyle name="Normal 2 73" xfId="42398"/>
    <cellStyle name="Normal 2 74" xfId="42399"/>
    <cellStyle name="Normal 2 75" xfId="42400"/>
    <cellStyle name="Normal 2 76" xfId="42401"/>
    <cellStyle name="Normal 2 77" xfId="42402"/>
    <cellStyle name="Normal 2 78" xfId="42403"/>
    <cellStyle name="Normal 2 79" xfId="42404"/>
    <cellStyle name="Normal 2 8" xfId="2523"/>
    <cellStyle name="Normal 2 8 2" xfId="2524"/>
    <cellStyle name="Normal 2 8 3" xfId="42405"/>
    <cellStyle name="Normal 2 80" xfId="42406"/>
    <cellStyle name="Normal 2 9" xfId="2525"/>
    <cellStyle name="Normal 2 9 2" xfId="2526"/>
    <cellStyle name="Normal 20" xfId="2527"/>
    <cellStyle name="Normal 20 2" xfId="42407"/>
    <cellStyle name="Normal 20 2 2" xfId="42408"/>
    <cellStyle name="Normal 20 2 2 2" xfId="42409"/>
    <cellStyle name="Normal 20 2 2 2 2" xfId="42410"/>
    <cellStyle name="Normal 20 2 2 3" xfId="42411"/>
    <cellStyle name="Normal 20 2 2 4" xfId="42412"/>
    <cellStyle name="Normal 20 2 3" xfId="42413"/>
    <cellStyle name="Normal 20 2 3 2" xfId="42414"/>
    <cellStyle name="Normal 20 2 4" xfId="42415"/>
    <cellStyle name="Normal 20 2 5" xfId="42416"/>
    <cellStyle name="Normal 20 2 6" xfId="42417"/>
    <cellStyle name="Normal 20 3" xfId="42418"/>
    <cellStyle name="Normal 20 3 2" xfId="42419"/>
    <cellStyle name="Normal 20 3 2 2" xfId="42420"/>
    <cellStyle name="Normal 20 3 3" xfId="42421"/>
    <cellStyle name="Normal 20 3 4" xfId="42422"/>
    <cellStyle name="Normal 20 4" xfId="42423"/>
    <cellStyle name="Normal 20 4 2" xfId="42424"/>
    <cellStyle name="Normal 20 5" xfId="42425"/>
    <cellStyle name="Normal 20 6" xfId="42426"/>
    <cellStyle name="Normal 20 7" xfId="42427"/>
    <cellStyle name="Normal 21" xfId="2528"/>
    <cellStyle name="Normal 21 2" xfId="42428"/>
    <cellStyle name="Normal 21 2 2" xfId="42429"/>
    <cellStyle name="Normal 21 2 3" xfId="42430"/>
    <cellStyle name="Normal 21 3" xfId="42431"/>
    <cellStyle name="Normal 22" xfId="2529"/>
    <cellStyle name="Normal 22 2" xfId="42432"/>
    <cellStyle name="Normal 22 2 2" xfId="42433"/>
    <cellStyle name="Normal 22 2 2 2" xfId="42434"/>
    <cellStyle name="Normal 22 2 3" xfId="42435"/>
    <cellStyle name="Normal 22 2 4" xfId="42436"/>
    <cellStyle name="Normal 22 3" xfId="42437"/>
    <cellStyle name="Normal 22 3 2" xfId="42438"/>
    <cellStyle name="Normal 22 4" xfId="42439"/>
    <cellStyle name="Normal 22 5" xfId="42440"/>
    <cellStyle name="Normal 22 6" xfId="42441"/>
    <cellStyle name="Normal 23" xfId="2530"/>
    <cellStyle name="Normal 23 2" xfId="42442"/>
    <cellStyle name="Normal 23 2 2" xfId="42443"/>
    <cellStyle name="Normal 23 2 2 2" xfId="42444"/>
    <cellStyle name="Normal 23 2 3" xfId="42445"/>
    <cellStyle name="Normal 23 2 4" xfId="42446"/>
    <cellStyle name="Normal 23 3" xfId="42447"/>
    <cellStyle name="Normal 23 3 2" xfId="42448"/>
    <cellStyle name="Normal 23 4" xfId="42449"/>
    <cellStyle name="Normal 23 5" xfId="42450"/>
    <cellStyle name="Normal 23 6" xfId="42451"/>
    <cellStyle name="Normal 24" xfId="2531"/>
    <cellStyle name="Normal 24 2" xfId="42452"/>
    <cellStyle name="Normal 24 2 2" xfId="42453"/>
    <cellStyle name="Normal 24 2 2 2" xfId="42454"/>
    <cellStyle name="Normal 24 2 3" xfId="42455"/>
    <cellStyle name="Normal 24 2 4" xfId="42456"/>
    <cellStyle name="Normal 24 3" xfId="42457"/>
    <cellStyle name="Normal 24 3 2" xfId="42458"/>
    <cellStyle name="Normal 24 4" xfId="42459"/>
    <cellStyle name="Normal 24 5" xfId="42460"/>
    <cellStyle name="Normal 24 6" xfId="4246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10" xfId="42462"/>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 2" xfId="4246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10" xfId="42464"/>
    <cellStyle name="Normal 26 111" xfId="42465"/>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 2" xfId="42466"/>
    <cellStyle name="Normal 26 2 3" xfId="42467"/>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10" xfId="42468"/>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 2" xfId="42469"/>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10" xfId="42470"/>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 2" xfId="42471"/>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10" xfId="42472"/>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 2" xfId="42473"/>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0 2" xfId="42474"/>
    <cellStyle name="Normal 3 10 2 2" xfId="42475"/>
    <cellStyle name="Normal 3 11" xfId="3078"/>
    <cellStyle name="Normal 3 11 2" xfId="42476"/>
    <cellStyle name="Normal 3 12" xfId="3079"/>
    <cellStyle name="Normal 3 12 2" xfId="42477"/>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10" xfId="42478"/>
    <cellStyle name="Normal 3 2 10 2" xfId="42479"/>
    <cellStyle name="Normal 3 2 11" xfId="42480"/>
    <cellStyle name="Normal 3 2 11 2" xfId="42481"/>
    <cellStyle name="Normal 3 2 12" xfId="42482"/>
    <cellStyle name="Normal 3 2 2" xfId="3087"/>
    <cellStyle name="Normal 3 2 2 2" xfId="3088"/>
    <cellStyle name="Normal 3 2 2 2 2" xfId="42483"/>
    <cellStyle name="Normal 3 2 2 2 2 2" xfId="42484"/>
    <cellStyle name="Normal 3 2 2 2 3" xfId="42485"/>
    <cellStyle name="Normal 3 2 2 3" xfId="42486"/>
    <cellStyle name="Normal 3 2 2 3 2" xfId="42487"/>
    <cellStyle name="Normal 3 2 2 4" xfId="42488"/>
    <cellStyle name="Normal 3 2 2_17,18,19 2013 CDM Savings to Sep 2013 accrual" xfId="42489"/>
    <cellStyle name="Normal 3 2 3" xfId="3089"/>
    <cellStyle name="Normal 3 2 3 2" xfId="42490"/>
    <cellStyle name="Normal 3 2 3 2 2" xfId="42491"/>
    <cellStyle name="Normal 3 2 3 3" xfId="42492"/>
    <cellStyle name="Normal 3 2 3 3 2" xfId="42493"/>
    <cellStyle name="Normal 3 2 3 4" xfId="42494"/>
    <cellStyle name="Normal 3 2 3 4 2" xfId="42495"/>
    <cellStyle name="Normal 3 2 3 4 3" xfId="42496"/>
    <cellStyle name="Normal 3 2 3 5" xfId="42497"/>
    <cellStyle name="Normal 3 2 4" xfId="3090"/>
    <cellStyle name="Normal 3 2 4 2" xfId="42498"/>
    <cellStyle name="Normal 3 2 4 2 2" xfId="42499"/>
    <cellStyle name="Normal 3 2 4 3" xfId="42500"/>
    <cellStyle name="Normal 3 2 4 4" xfId="42501"/>
    <cellStyle name="Normal 3 2 5" xfId="9859"/>
    <cellStyle name="Normal 3 2 5 2" xfId="42502"/>
    <cellStyle name="Normal 3 2 6" xfId="42503"/>
    <cellStyle name="Normal 3 2 6 2" xfId="42504"/>
    <cellStyle name="Normal 3 2 7" xfId="42505"/>
    <cellStyle name="Normal 3 2 7 2" xfId="42506"/>
    <cellStyle name="Normal 3 2 8" xfId="42507"/>
    <cellStyle name="Normal 3 2 8 2" xfId="42508"/>
    <cellStyle name="Normal 3 2 9" xfId="42509"/>
    <cellStyle name="Normal 3 2 9 2" xfId="42510"/>
    <cellStyle name="Normal 3 2_17,18,19 2013 CDM Savings to Sep 2013 accrual" xfId="42511"/>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2 2" xfId="42512"/>
    <cellStyle name="Normal 3 3 2 2 2" xfId="42513"/>
    <cellStyle name="Normal 3 3 2 2 3" xfId="42514"/>
    <cellStyle name="Normal 3 3 2 3" xfId="42515"/>
    <cellStyle name="Normal 3 3 3" xfId="3113"/>
    <cellStyle name="Normal 3 3 3 2" xfId="42516"/>
    <cellStyle name="Normal 3 3 3 2 2" xfId="42517"/>
    <cellStyle name="Normal 3 3 3 2 3" xfId="42518"/>
    <cellStyle name="Normal 3 3 3 3" xfId="42519"/>
    <cellStyle name="Normal 3 3 3 3 2" xfId="42520"/>
    <cellStyle name="Normal 3 3 4" xfId="3114"/>
    <cellStyle name="Normal 3 3 4 2" xfId="42521"/>
    <cellStyle name="Normal 3 3 4 3" xfId="42522"/>
    <cellStyle name="Normal 3 3 5" xfId="42523"/>
    <cellStyle name="Normal 3 3 5 2" xfId="42524"/>
    <cellStyle name="Normal 3 3 5 3" xfId="42525"/>
    <cellStyle name="Normal 3 3 6" xfId="42526"/>
    <cellStyle name="Normal 3 3_17,18,19 2013 CDM Savings to Sep 2013 accrual" xfId="42527"/>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2 2" xfId="42528"/>
    <cellStyle name="Normal 3 4 2 2 2" xfId="42529"/>
    <cellStyle name="Normal 3 4 2 2 3" xfId="42530"/>
    <cellStyle name="Normal 3 4 2 3" xfId="42531"/>
    <cellStyle name="Normal 3 4 3" xfId="3128"/>
    <cellStyle name="Normal 3 4 3 2" xfId="42532"/>
    <cellStyle name="Normal 3 4 3 2 2" xfId="42533"/>
    <cellStyle name="Normal 3 4 3 2 3" xfId="42534"/>
    <cellStyle name="Normal 3 4 3 3" xfId="42535"/>
    <cellStyle name="Normal 3 4 4" xfId="42536"/>
    <cellStyle name="Normal 3 4 4 2" xfId="42537"/>
    <cellStyle name="Normal 3 4 5" xfId="42538"/>
    <cellStyle name="Normal 3 4 5 2" xfId="42539"/>
    <cellStyle name="Normal 3 4 6" xfId="42540"/>
    <cellStyle name="Normal 3 4_17,18,19 2013 CDM Savings to Sep 2013 accrual" xfId="42541"/>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 2 2" xfId="42542"/>
    <cellStyle name="Normal 3 5 2 2 2" xfId="42543"/>
    <cellStyle name="Normal 3 5 3" xfId="42544"/>
    <cellStyle name="Normal 3 5 3 2" xfId="42545"/>
    <cellStyle name="Normal 3 5 4" xfId="42546"/>
    <cellStyle name="Normal 3 5 4 2" xfId="42547"/>
    <cellStyle name="Normal 3 5 5" xfId="42548"/>
    <cellStyle name="Normal 3 50" xfId="3141"/>
    <cellStyle name="Normal 3 51" xfId="3142"/>
    <cellStyle name="Normal 3 52" xfId="3143"/>
    <cellStyle name="Normal 3 53" xfId="3144"/>
    <cellStyle name="Normal 3 54" xfId="9858"/>
    <cellStyle name="Normal 3 55" xfId="9857"/>
    <cellStyle name="Normal 3 56" xfId="42549"/>
    <cellStyle name="Normal 3 57" xfId="42550"/>
    <cellStyle name="Normal 3 58" xfId="42551"/>
    <cellStyle name="Normal 3 59" xfId="42552"/>
    <cellStyle name="Normal 3 6" xfId="3145"/>
    <cellStyle name="Normal 3 6 2" xfId="42553"/>
    <cellStyle name="Normal 3 6 2 2" xfId="42554"/>
    <cellStyle name="Normal 3 6 3" xfId="42555"/>
    <cellStyle name="Normal 3 60" xfId="42556"/>
    <cellStyle name="Normal 3 61" xfId="42557"/>
    <cellStyle name="Normal 3 62" xfId="42558"/>
    <cellStyle name="Normal 3 63" xfId="42559"/>
    <cellStyle name="Normal 3 64" xfId="42560"/>
    <cellStyle name="Normal 3 64 2" xfId="42561"/>
    <cellStyle name="Normal 3 65" xfId="42562"/>
    <cellStyle name="Normal 3 65 2" xfId="42563"/>
    <cellStyle name="Normal 3 66" xfId="42564"/>
    <cellStyle name="Normal 3 67" xfId="42565"/>
    <cellStyle name="Normal 3 68" xfId="42566"/>
    <cellStyle name="Normal 3 69" xfId="42567"/>
    <cellStyle name="Normal 3 7" xfId="3146"/>
    <cellStyle name="Normal 3 7 2" xfId="42568"/>
    <cellStyle name="Normal 3 7 2 2" xfId="42569"/>
    <cellStyle name="Normal 3 70" xfId="42570"/>
    <cellStyle name="Normal 3 71" xfId="42571"/>
    <cellStyle name="Normal 3 72" xfId="42572"/>
    <cellStyle name="Normal 3 73" xfId="42573"/>
    <cellStyle name="Normal 3 74" xfId="42574"/>
    <cellStyle name="Normal 3 75" xfId="42575"/>
    <cellStyle name="Normal 3 76" xfId="42576"/>
    <cellStyle name="Normal 3 77" xfId="42577"/>
    <cellStyle name="Normal 3 78" xfId="42578"/>
    <cellStyle name="Normal 3 79" xfId="42579"/>
    <cellStyle name="Normal 3 8" xfId="3147"/>
    <cellStyle name="Normal 3 8 2" xfId="42580"/>
    <cellStyle name="Normal 3 8 2 2" xfId="42581"/>
    <cellStyle name="Normal 3 80" xfId="42582"/>
    <cellStyle name="Normal 3 81" xfId="42583"/>
    <cellStyle name="Normal 3 82" xfId="42584"/>
    <cellStyle name="Normal 3 83" xfId="42585"/>
    <cellStyle name="Normal 3 84" xfId="42586"/>
    <cellStyle name="Normal 3 85" xfId="42587"/>
    <cellStyle name="Normal 3 86" xfId="42588"/>
    <cellStyle name="Normal 3 9" xfId="3148"/>
    <cellStyle name="Normal 3 9 2" xfId="42589"/>
    <cellStyle name="Normal 3 9 2 2" xfId="42590"/>
    <cellStyle name="Normal 3_Book5 (2)" xfId="42591"/>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10" xfId="42592"/>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10" xfId="42593"/>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2 3" xfId="42594"/>
    <cellStyle name="Normal 33" xfId="3369"/>
    <cellStyle name="Normal 33 2" xfId="3370"/>
    <cellStyle name="Normal 33 3" xfId="42595"/>
    <cellStyle name="Normal 34" xfId="3371"/>
    <cellStyle name="Normal 34 2" xfId="42596"/>
    <cellStyle name="Normal 34 2 2" xfId="42597"/>
    <cellStyle name="Normal 34 2 2 2" xfId="42598"/>
    <cellStyle name="Normal 34 2 3" xfId="42599"/>
    <cellStyle name="Normal 34 2 4" xfId="42600"/>
    <cellStyle name="Normal 34 3" xfId="42601"/>
    <cellStyle name="Normal 34 3 2" xfId="42602"/>
    <cellStyle name="Normal 34 4" xfId="42603"/>
    <cellStyle name="Normal 34 5" xfId="42604"/>
    <cellStyle name="Normal 34 6" xfId="42605"/>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10" xfId="42606"/>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10" xfId="42607"/>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7 2" xfId="42608"/>
    <cellStyle name="Normal 37 2 2" xfId="42609"/>
    <cellStyle name="Normal 37 2 2 2" xfId="42610"/>
    <cellStyle name="Normal 37 2 3" xfId="42611"/>
    <cellStyle name="Normal 37 2 4" xfId="42612"/>
    <cellStyle name="Normal 37 3" xfId="42613"/>
    <cellStyle name="Normal 37 3 2" xfId="42614"/>
    <cellStyle name="Normal 37 4" xfId="42615"/>
    <cellStyle name="Normal 37 5" xfId="42616"/>
    <cellStyle name="Normal 38" xfId="3591"/>
    <cellStyle name="Normal 38 2" xfId="42617"/>
    <cellStyle name="Normal 38 2 2" xfId="42618"/>
    <cellStyle name="Normal 38 3" xfId="42619"/>
    <cellStyle name="Normal 38 4" xfId="42620"/>
    <cellStyle name="Normal 39" xfId="3592"/>
    <cellStyle name="Normal 39 2" xfId="42621"/>
    <cellStyle name="Normal 39 3" xfId="42622"/>
    <cellStyle name="Normal 4" xfId="53"/>
    <cellStyle name="Normal-- 4" xfId="4544"/>
    <cellStyle name="Normal 4 10" xfId="3593"/>
    <cellStyle name="Normal 4 10 2" xfId="3594"/>
    <cellStyle name="Normal 4 10 3" xfId="42623"/>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09 2" xfId="42624"/>
    <cellStyle name="Normal 4 109 2 2" xfId="42625"/>
    <cellStyle name="Normal 4 109 2 2 2" xfId="42626"/>
    <cellStyle name="Normal 4 109 2 2 2 2" xfId="42627"/>
    <cellStyle name="Normal 4 109 2 2 2 2 2" xfId="42628"/>
    <cellStyle name="Normal 4 109 2 2 2 3" xfId="42629"/>
    <cellStyle name="Normal 4 109 2 2 2 4" xfId="42630"/>
    <cellStyle name="Normal 4 109 2 2 3" xfId="42631"/>
    <cellStyle name="Normal 4 109 2 2 3 2" xfId="42632"/>
    <cellStyle name="Normal 4 109 2 2 4" xfId="42633"/>
    <cellStyle name="Normal 4 109 2 2 5" xfId="42634"/>
    <cellStyle name="Normal 4 109 2 2 6" xfId="42635"/>
    <cellStyle name="Normal 4 109 2 3" xfId="42636"/>
    <cellStyle name="Normal 4 109 2 3 2" xfId="42637"/>
    <cellStyle name="Normal 4 109 2 3 2 2" xfId="42638"/>
    <cellStyle name="Normal 4 109 2 3 3" xfId="42639"/>
    <cellStyle name="Normal 4 109 2 3 4" xfId="42640"/>
    <cellStyle name="Normal 4 109 2 4" xfId="42641"/>
    <cellStyle name="Normal 4 109 2 4 2" xfId="42642"/>
    <cellStyle name="Normal 4 109 2 5" xfId="42643"/>
    <cellStyle name="Normal 4 109 2 6" xfId="42644"/>
    <cellStyle name="Normal 4 109 2 7" xfId="42645"/>
    <cellStyle name="Normal 4 109 2 8" xfId="42646"/>
    <cellStyle name="Normal 4 109 3" xfId="42647"/>
    <cellStyle name="Normal 4 109 3 2" xfId="42648"/>
    <cellStyle name="Normal 4 109 3 2 2" xfId="42649"/>
    <cellStyle name="Normal 4 109 3 2 2 2" xfId="42650"/>
    <cellStyle name="Normal 4 109 3 2 3" xfId="42651"/>
    <cellStyle name="Normal 4 109 3 2 4" xfId="42652"/>
    <cellStyle name="Normal 4 109 3 3" xfId="42653"/>
    <cellStyle name="Normal 4 109 3 3 2" xfId="42654"/>
    <cellStyle name="Normal 4 109 3 4" xfId="42655"/>
    <cellStyle name="Normal 4 109 3 5" xfId="42656"/>
    <cellStyle name="Normal 4 109 3 6" xfId="42657"/>
    <cellStyle name="Normal 4 109 4" xfId="42658"/>
    <cellStyle name="Normal 4 109 4 2" xfId="42659"/>
    <cellStyle name="Normal 4 109 4 2 2" xfId="42660"/>
    <cellStyle name="Normal 4 109 4 2 2 2" xfId="42661"/>
    <cellStyle name="Normal 4 109 4 2 3" xfId="42662"/>
    <cellStyle name="Normal 4 109 4 2 4" xfId="42663"/>
    <cellStyle name="Normal 4 109 4 3" xfId="42664"/>
    <cellStyle name="Normal 4 109 4 3 2" xfId="42665"/>
    <cellStyle name="Normal 4 109 4 4" xfId="42666"/>
    <cellStyle name="Normal 4 109 4 5" xfId="42667"/>
    <cellStyle name="Normal 4 109 4 6" xfId="42668"/>
    <cellStyle name="Normal 4 109 5" xfId="42669"/>
    <cellStyle name="Normal 4 109 5 2" xfId="42670"/>
    <cellStyle name="Normal 4 109 5 2 2" xfId="42671"/>
    <cellStyle name="Normal 4 109 5 3" xfId="42672"/>
    <cellStyle name="Normal 4 109 5 4" xfId="42673"/>
    <cellStyle name="Normal 4 109 6" xfId="42674"/>
    <cellStyle name="Normal 4 109 6 2" xfId="42675"/>
    <cellStyle name="Normal 4 109 7" xfId="42676"/>
    <cellStyle name="Normal 4 109 8" xfId="42677"/>
    <cellStyle name="Normal 4 109 9" xfId="42678"/>
    <cellStyle name="Normal 4 11" xfId="3605"/>
    <cellStyle name="Normal 4 11 2" xfId="3606"/>
    <cellStyle name="Normal 4 110" xfId="3607"/>
    <cellStyle name="Normal 4 110 2" xfId="42679"/>
    <cellStyle name="Normal 4 111" xfId="3608"/>
    <cellStyle name="Normal 4 111 2" xfId="42680"/>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21" xfId="9871"/>
    <cellStyle name="Normal 4 121 2" xfId="42681"/>
    <cellStyle name="Normal 4 121 3" xfId="42682"/>
    <cellStyle name="Normal 4 122" xfId="9840"/>
    <cellStyle name="Normal 4 122 2" xfId="42683"/>
    <cellStyle name="Normal 4 123" xfId="42684"/>
    <cellStyle name="Normal 4 123 2" xfId="42685"/>
    <cellStyle name="Normal 4 124" xfId="42686"/>
    <cellStyle name="Normal 4 124 2" xfId="42687"/>
    <cellStyle name="Normal 4 125" xfId="42688"/>
    <cellStyle name="Normal 4 125 2" xfId="42689"/>
    <cellStyle name="Normal 4 126" xfId="42690"/>
    <cellStyle name="Normal 4 126 2" xfId="42691"/>
    <cellStyle name="Normal 4 127" xfId="42692"/>
    <cellStyle name="Normal 4 127 2" xfId="42693"/>
    <cellStyle name="Normal 4 128" xfId="42694"/>
    <cellStyle name="Normal 4 128 2" xfId="42695"/>
    <cellStyle name="Normal 4 129" xfId="42696"/>
    <cellStyle name="Normal 4 129 2" xfId="42697"/>
    <cellStyle name="Normal 4 13" xfId="3620"/>
    <cellStyle name="Normal 4 13 2" xfId="3621"/>
    <cellStyle name="Normal 4 130" xfId="42698"/>
    <cellStyle name="Normal 4 130 2" xfId="42699"/>
    <cellStyle name="Normal 4 131" xfId="42700"/>
    <cellStyle name="Normal 4 131 2" xfId="42701"/>
    <cellStyle name="Normal 4 132" xfId="42702"/>
    <cellStyle name="Normal 4 132 2" xfId="42703"/>
    <cellStyle name="Normal 4 133" xfId="42704"/>
    <cellStyle name="Normal 4 133 2" xfId="42705"/>
    <cellStyle name="Normal 4 134" xfId="42706"/>
    <cellStyle name="Normal 4 135" xfId="42707"/>
    <cellStyle name="Normal 4 136" xfId="42708"/>
    <cellStyle name="Normal 4 137" xfId="42709"/>
    <cellStyle name="Normal 4 138" xfId="42710"/>
    <cellStyle name="Normal 4 139" xfId="42711"/>
    <cellStyle name="Normal 4 14" xfId="3622"/>
    <cellStyle name="Normal 4 14 2" xfId="3623"/>
    <cellStyle name="Normal 4 140" xfId="42712"/>
    <cellStyle name="Normal 4 141" xfId="42713"/>
    <cellStyle name="Normal 4 142" xfId="42714"/>
    <cellStyle name="Normal 4 143" xfId="42715"/>
    <cellStyle name="Normal 4 144" xfId="42716"/>
    <cellStyle name="Normal 4 145" xfId="42717"/>
    <cellStyle name="Normal 4 146" xfId="42718"/>
    <cellStyle name="Normal 4 147" xfId="42719"/>
    <cellStyle name="Normal 4 148" xfId="42720"/>
    <cellStyle name="Normal 4 149" xfId="42721"/>
    <cellStyle name="Normal 4 15" xfId="3624"/>
    <cellStyle name="Normal 4 15 2" xfId="3625"/>
    <cellStyle name="Normal 4 150" xfId="42722"/>
    <cellStyle name="Normal 4 151" xfId="42723"/>
    <cellStyle name="Normal 4 152" xfId="42724"/>
    <cellStyle name="Normal 4 153" xfId="42725"/>
    <cellStyle name="Normal 4 154" xfId="42726"/>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10" xfId="42727"/>
    <cellStyle name="Normal 4 2 11" xfId="42728"/>
    <cellStyle name="Normal 4 2 2" xfId="3635"/>
    <cellStyle name="Normal 4 2 2 10" xfId="42729"/>
    <cellStyle name="Normal 4 2 2 2" xfId="42730"/>
    <cellStyle name="Normal 4 2 2 2 2" xfId="42731"/>
    <cellStyle name="Normal 4 2 2 2 2 2" xfId="42732"/>
    <cellStyle name="Normal 4 2 2 2 2 2 2" xfId="42733"/>
    <cellStyle name="Normal 4 2 2 2 2 2 2 2" xfId="42734"/>
    <cellStyle name="Normal 4 2 2 2 2 2 3" xfId="42735"/>
    <cellStyle name="Normal 4 2 2 2 2 2 4" xfId="42736"/>
    <cellStyle name="Normal 4 2 2 2 2 3" xfId="42737"/>
    <cellStyle name="Normal 4 2 2 2 2 3 2" xfId="42738"/>
    <cellStyle name="Normal 4 2 2 2 2 4" xfId="42739"/>
    <cellStyle name="Normal 4 2 2 2 2 5" xfId="42740"/>
    <cellStyle name="Normal 4 2 2 2 2 6" xfId="42741"/>
    <cellStyle name="Normal 4 2 2 2 3" xfId="42742"/>
    <cellStyle name="Normal 4 2 2 2 3 2" xfId="42743"/>
    <cellStyle name="Normal 4 2 2 2 3 2 2" xfId="42744"/>
    <cellStyle name="Normal 4 2 2 2 3 3" xfId="42745"/>
    <cellStyle name="Normal 4 2 2 2 3 4" xfId="42746"/>
    <cellStyle name="Normal 4 2 2 2 4" xfId="42747"/>
    <cellStyle name="Normal 4 2 2 2 4 2" xfId="42748"/>
    <cellStyle name="Normal 4 2 2 2 5" xfId="42749"/>
    <cellStyle name="Normal 4 2 2 2 6" xfId="42750"/>
    <cellStyle name="Normal 4 2 2 2 7" xfId="42751"/>
    <cellStyle name="Normal 4 2 2 2 8" xfId="42752"/>
    <cellStyle name="Normal 4 2 2 3" xfId="42753"/>
    <cellStyle name="Normal 4 2 2 3 2" xfId="42754"/>
    <cellStyle name="Normal 4 2 2 3 2 2" xfId="42755"/>
    <cellStyle name="Normal 4 2 2 3 2 2 2" xfId="42756"/>
    <cellStyle name="Normal 4 2 2 3 2 3" xfId="42757"/>
    <cellStyle name="Normal 4 2 2 3 2 4" xfId="42758"/>
    <cellStyle name="Normal 4 2 2 3 3" xfId="42759"/>
    <cellStyle name="Normal 4 2 2 3 3 2" xfId="42760"/>
    <cellStyle name="Normal 4 2 2 3 4" xfId="42761"/>
    <cellStyle name="Normal 4 2 2 3 5" xfId="42762"/>
    <cellStyle name="Normal 4 2 2 3 6" xfId="42763"/>
    <cellStyle name="Normal 4 2 2 4" xfId="42764"/>
    <cellStyle name="Normal 4 2 2 4 2" xfId="42765"/>
    <cellStyle name="Normal 4 2 2 4 2 2" xfId="42766"/>
    <cellStyle name="Normal 4 2 2 4 2 2 2" xfId="42767"/>
    <cellStyle name="Normal 4 2 2 4 2 3" xfId="42768"/>
    <cellStyle name="Normal 4 2 2 4 2 4" xfId="42769"/>
    <cellStyle name="Normal 4 2 2 4 3" xfId="42770"/>
    <cellStyle name="Normal 4 2 2 4 3 2" xfId="42771"/>
    <cellStyle name="Normal 4 2 2 4 4" xfId="42772"/>
    <cellStyle name="Normal 4 2 2 4 5" xfId="42773"/>
    <cellStyle name="Normal 4 2 2 4 6" xfId="42774"/>
    <cellStyle name="Normal 4 2 2 5" xfId="42775"/>
    <cellStyle name="Normal 4 2 2 5 2" xfId="42776"/>
    <cellStyle name="Normal 4 2 2 5 2 2" xfId="42777"/>
    <cellStyle name="Normal 4 2 2 5 3" xfId="42778"/>
    <cellStyle name="Normal 4 2 2 5 4" xfId="42779"/>
    <cellStyle name="Normal 4 2 2 6" xfId="42780"/>
    <cellStyle name="Normal 4 2 2 6 2" xfId="42781"/>
    <cellStyle name="Normal 4 2 2 7" xfId="42782"/>
    <cellStyle name="Normal 4 2 2 8" xfId="42783"/>
    <cellStyle name="Normal 4 2 2 9" xfId="42784"/>
    <cellStyle name="Normal 4 2 3" xfId="3636"/>
    <cellStyle name="Normal 4 2 3 2" xfId="42785"/>
    <cellStyle name="Normal 4 2 3 2 2" xfId="42786"/>
    <cellStyle name="Normal 4 2 3 3" xfId="42787"/>
    <cellStyle name="Normal 4 2 4" xfId="3637"/>
    <cellStyle name="Normal 4 2 4 2" xfId="42788"/>
    <cellStyle name="Normal 4 2 5" xfId="3638"/>
    <cellStyle name="Normal 4 2 6" xfId="3639"/>
    <cellStyle name="Normal 4 2 7" xfId="3640"/>
    <cellStyle name="Normal 4 2 8" xfId="3641"/>
    <cellStyle name="Normal 4 2 9" xfId="3642"/>
    <cellStyle name="Normal 4 2_17,18,19 2013 CDM Savings to Sep 2013 accrual" xfId="42789"/>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2 5" xfId="42790"/>
    <cellStyle name="Normal 4 3 3" xfId="3728"/>
    <cellStyle name="Normal 4 3 4" xfId="3729"/>
    <cellStyle name="Normal 4 3 5" xfId="42791"/>
    <cellStyle name="Normal 4 3 6" xfId="42792"/>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2 2" xfId="42793"/>
    <cellStyle name="Normal 4 4 2 2 2" xfId="42794"/>
    <cellStyle name="Normal 4 4 3" xfId="3746"/>
    <cellStyle name="Normal 4 4 4" xfId="3747"/>
    <cellStyle name="Normal 4 4 5" xfId="42795"/>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 2 2" xfId="42796"/>
    <cellStyle name="Normal 4 5 2 3" xfId="42797"/>
    <cellStyle name="Normal 4 5 2 4" xfId="42798"/>
    <cellStyle name="Normal 4 5 3" xfId="4279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 3" xfId="42800"/>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 3" xfId="42801"/>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 3" xfId="42802"/>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 3" xfId="42803"/>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_Book5 (2)" xfId="42804"/>
    <cellStyle name="Normal 40" xfId="3818"/>
    <cellStyle name="Normal 40 2" xfId="42805"/>
    <cellStyle name="Normal 41" xfId="3819"/>
    <cellStyle name="Normal 41 2" xfId="42806"/>
    <cellStyle name="Normal 42" xfId="3820"/>
    <cellStyle name="Normal 42 2" xfId="42807"/>
    <cellStyle name="Normal 43" xfId="3821"/>
    <cellStyle name="Normal 43 2" xfId="42808"/>
    <cellStyle name="Normal 44" xfId="3822"/>
    <cellStyle name="Normal 44 2" xfId="42809"/>
    <cellStyle name="Normal 45" xfId="3823"/>
    <cellStyle name="Normal 45 2" xfId="42810"/>
    <cellStyle name="Normal 46" xfId="3824"/>
    <cellStyle name="Normal 46 2" xfId="42811"/>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8 2" xfId="42812"/>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09 2" xfId="42813"/>
    <cellStyle name="Normal 5 11" xfId="3937"/>
    <cellStyle name="Normal 5 11 2" xfId="3938"/>
    <cellStyle name="Normal 5 110" xfId="3939"/>
    <cellStyle name="Normal 5 110 2" xfId="42814"/>
    <cellStyle name="Normal 5 111" xfId="3940"/>
    <cellStyle name="Normal 5 112" xfId="3941"/>
    <cellStyle name="Normal 5 113" xfId="3942"/>
    <cellStyle name="Normal 5 114" xfId="9872"/>
    <cellStyle name="Normal 5 115" xfId="9839"/>
    <cellStyle name="Normal 5 116" xfId="42815"/>
    <cellStyle name="Normal 5 117" xfId="42816"/>
    <cellStyle name="Normal 5 118" xfId="42817"/>
    <cellStyle name="Normal 5 119" xfId="42818"/>
    <cellStyle name="Normal 5 12" xfId="3943"/>
    <cellStyle name="Normal 5 12 2" xfId="3944"/>
    <cellStyle name="Normal 5 120" xfId="42819"/>
    <cellStyle name="Normal 5 121" xfId="42820"/>
    <cellStyle name="Normal 5 122" xfId="42821"/>
    <cellStyle name="Normal 5 123" xfId="42822"/>
    <cellStyle name="Normal 5 124" xfId="42823"/>
    <cellStyle name="Normal 5 124 2" xfId="42824"/>
    <cellStyle name="Normal 5 125" xfId="42825"/>
    <cellStyle name="Normal 5 125 2" xfId="42826"/>
    <cellStyle name="Normal 5 126" xfId="42827"/>
    <cellStyle name="Normal 5 127" xfId="42828"/>
    <cellStyle name="Normal 5 128" xfId="42829"/>
    <cellStyle name="Normal 5 129" xfId="42830"/>
    <cellStyle name="Normal 5 13" xfId="3945"/>
    <cellStyle name="Normal 5 13 2" xfId="3946"/>
    <cellStyle name="Normal 5 130" xfId="42831"/>
    <cellStyle name="Normal 5 131" xfId="42832"/>
    <cellStyle name="Normal 5 132" xfId="42833"/>
    <cellStyle name="Normal 5 133" xfId="42834"/>
    <cellStyle name="Normal 5 134" xfId="42835"/>
    <cellStyle name="Normal 5 135" xfId="42836"/>
    <cellStyle name="Normal 5 136" xfId="42837"/>
    <cellStyle name="Normal 5 137" xfId="42838"/>
    <cellStyle name="Normal 5 138" xfId="42839"/>
    <cellStyle name="Normal 5 139" xfId="42840"/>
    <cellStyle name="Normal 5 14" xfId="3947"/>
    <cellStyle name="Normal 5 14 2" xfId="3948"/>
    <cellStyle name="Normal 5 140" xfId="42841"/>
    <cellStyle name="Normal 5 141" xfId="42842"/>
    <cellStyle name="Normal 5 142" xfId="42843"/>
    <cellStyle name="Normal 5 143" xfId="42844"/>
    <cellStyle name="Normal 5 144" xfId="42845"/>
    <cellStyle name="Normal 5 145" xfId="42846"/>
    <cellStyle name="Normal 5 146" xfId="42847"/>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2 2" xfId="42848"/>
    <cellStyle name="Normal 5 2 2 2 2" xfId="42849"/>
    <cellStyle name="Normal 5 2 2 3" xfId="42850"/>
    <cellStyle name="Normal 5 2 3" xfId="3960"/>
    <cellStyle name="Normal 5 2 3 2" xfId="42851"/>
    <cellStyle name="Normal 5 2 3 2 2" xfId="42852"/>
    <cellStyle name="Normal 5 2 3 3" xfId="42853"/>
    <cellStyle name="Normal 5 2 4" xfId="3961"/>
    <cellStyle name="Normal 5 2 4 2" xfId="42854"/>
    <cellStyle name="Normal 5 2 5" xfId="3962"/>
    <cellStyle name="Normal 5 2 5 2" xfId="42855"/>
    <cellStyle name="Normal 5 2 6" xfId="42856"/>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 2 2" xfId="42857"/>
    <cellStyle name="Normal 5 3 2 2 2" xfId="42858"/>
    <cellStyle name="Normal 5 3 3" xfId="42859"/>
    <cellStyle name="Normal 5 3 3 2" xfId="42860"/>
    <cellStyle name="Normal 5 3 4" xfId="42861"/>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 2 2" xfId="42862"/>
    <cellStyle name="Normal 5 4 2 2 2" xfId="42863"/>
    <cellStyle name="Normal 5 4 3" xfId="42864"/>
    <cellStyle name="Normal 5 4 4" xfId="42865"/>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 2 2" xfId="42866"/>
    <cellStyle name="Normal 5 5 3" xfId="42867"/>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 2 2" xfId="42868"/>
    <cellStyle name="Normal 5 6 3" xfId="42869"/>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 3" xfId="42870"/>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_17,18,19 2013 CDM Savings to Sep 2013 accrual" xfId="42871"/>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2 9" xfId="42872"/>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09 2" xfId="42873"/>
    <cellStyle name="Normal 6 11" xfId="4186"/>
    <cellStyle name="Normal 6 11 2" xfId="4187"/>
    <cellStyle name="Normal 6 110" xfId="4188"/>
    <cellStyle name="Normal 6 110 2" xfId="42874"/>
    <cellStyle name="Normal 6 111" xfId="4189"/>
    <cellStyle name="Normal 6 112" xfId="4190"/>
    <cellStyle name="Normal 6 113" xfId="4191"/>
    <cellStyle name="Normal 6 114" xfId="4192"/>
    <cellStyle name="Normal 6 115" xfId="4193"/>
    <cellStyle name="Normal 6 116" xfId="4194"/>
    <cellStyle name="Normal 6 117" xfId="4195"/>
    <cellStyle name="Normal 6 118" xfId="9875"/>
    <cellStyle name="Normal 6 118 2" xfId="42875"/>
    <cellStyle name="Normal 6 119" xfId="9834"/>
    <cellStyle name="Normal 6 119 2" xfId="42876"/>
    <cellStyle name="Normal 6 12" xfId="4196"/>
    <cellStyle name="Normal 6 12 2" xfId="4197"/>
    <cellStyle name="Normal 6 120" xfId="42877"/>
    <cellStyle name="Normal 6 120 2" xfId="42878"/>
    <cellStyle name="Normal 6 121" xfId="42879"/>
    <cellStyle name="Normal 6 121 2" xfId="42880"/>
    <cellStyle name="Normal 6 122" xfId="42881"/>
    <cellStyle name="Normal 6 122 2" xfId="42882"/>
    <cellStyle name="Normal 6 123" xfId="42883"/>
    <cellStyle name="Normal 6 123 2" xfId="42884"/>
    <cellStyle name="Normal 6 124" xfId="42885"/>
    <cellStyle name="Normal 6 124 2" xfId="42886"/>
    <cellStyle name="Normal 6 125" xfId="42887"/>
    <cellStyle name="Normal 6 125 2" xfId="42888"/>
    <cellStyle name="Normal 6 126" xfId="42889"/>
    <cellStyle name="Normal 6 126 2" xfId="42890"/>
    <cellStyle name="Normal 6 127" xfId="42891"/>
    <cellStyle name="Normal 6 127 2" xfId="42892"/>
    <cellStyle name="Normal 6 128" xfId="42893"/>
    <cellStyle name="Normal 6 129" xfId="42894"/>
    <cellStyle name="Normal 6 129 2" xfId="42895"/>
    <cellStyle name="Normal 6 13" xfId="4198"/>
    <cellStyle name="Normal 6 13 2" xfId="4199"/>
    <cellStyle name="Normal 6 130" xfId="42896"/>
    <cellStyle name="Normal 6 131" xfId="42897"/>
    <cellStyle name="Normal 6 132" xfId="42898"/>
    <cellStyle name="Normal 6 133" xfId="42899"/>
    <cellStyle name="Normal 6 134" xfId="42900"/>
    <cellStyle name="Normal 6 135" xfId="42901"/>
    <cellStyle name="Normal 6 136" xfId="42902"/>
    <cellStyle name="Normal 6 137" xfId="42903"/>
    <cellStyle name="Normal 6 138" xfId="42904"/>
    <cellStyle name="Normal 6 139" xfId="42905"/>
    <cellStyle name="Normal 6 14" xfId="4200"/>
    <cellStyle name="Normal 6 14 2" xfId="4201"/>
    <cellStyle name="Normal 6 140" xfId="42906"/>
    <cellStyle name="Normal 6 141" xfId="42907"/>
    <cellStyle name="Normal 6 142" xfId="42908"/>
    <cellStyle name="Normal 6 143" xfId="42909"/>
    <cellStyle name="Normal 6 144" xfId="42910"/>
    <cellStyle name="Normal 6 145" xfId="42911"/>
    <cellStyle name="Normal 6 146" xfId="42912"/>
    <cellStyle name="Normal 6 147" xfId="42913"/>
    <cellStyle name="Normal 6 148" xfId="42914"/>
    <cellStyle name="Normal 6 149" xfId="42915"/>
    <cellStyle name="Normal 6 15" xfId="4202"/>
    <cellStyle name="Normal 6 15 2" xfId="4203"/>
    <cellStyle name="Normal 6 150" xfId="42916"/>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2 2" xfId="42917"/>
    <cellStyle name="Normal 6 2 2 2 2" xfId="42918"/>
    <cellStyle name="Normal 6 2 2 2 2 2" xfId="42919"/>
    <cellStyle name="Normal 6 2 2 2 2 2 2" xfId="42920"/>
    <cellStyle name="Normal 6 2 2 2 2 2 2 2" xfId="42921"/>
    <cellStyle name="Normal 6 2 2 2 2 2 3" xfId="42922"/>
    <cellStyle name="Normal 6 2 2 2 2 2 4" xfId="42923"/>
    <cellStyle name="Normal 6 2 2 2 2 3" xfId="42924"/>
    <cellStyle name="Normal 6 2 2 2 2 3 2" xfId="42925"/>
    <cellStyle name="Normal 6 2 2 2 2 4" xfId="42926"/>
    <cellStyle name="Normal 6 2 2 2 2 5" xfId="42927"/>
    <cellStyle name="Normal 6 2 2 2 2 6" xfId="42928"/>
    <cellStyle name="Normal 6 2 2 2 3" xfId="42929"/>
    <cellStyle name="Normal 6 2 2 2 3 2" xfId="42930"/>
    <cellStyle name="Normal 6 2 2 2 3 2 2" xfId="42931"/>
    <cellStyle name="Normal 6 2 2 2 3 3" xfId="42932"/>
    <cellStyle name="Normal 6 2 2 2 3 4" xfId="42933"/>
    <cellStyle name="Normal 6 2 2 2 4" xfId="42934"/>
    <cellStyle name="Normal 6 2 2 2 4 2" xfId="42935"/>
    <cellStyle name="Normal 6 2 2 2 5" xfId="42936"/>
    <cellStyle name="Normal 6 2 2 2 6" xfId="42937"/>
    <cellStyle name="Normal 6 2 2 2 7" xfId="42938"/>
    <cellStyle name="Normal 6 2 2 3" xfId="42939"/>
    <cellStyle name="Normal 6 2 2 3 2" xfId="42940"/>
    <cellStyle name="Normal 6 2 2 3 2 2" xfId="42941"/>
    <cellStyle name="Normal 6 2 2 3 2 2 2" xfId="42942"/>
    <cellStyle name="Normal 6 2 2 3 2 3" xfId="42943"/>
    <cellStyle name="Normal 6 2 2 3 2 4" xfId="42944"/>
    <cellStyle name="Normal 6 2 2 3 3" xfId="42945"/>
    <cellStyle name="Normal 6 2 2 3 3 2" xfId="42946"/>
    <cellStyle name="Normal 6 2 2 3 4" xfId="42947"/>
    <cellStyle name="Normal 6 2 2 3 5" xfId="42948"/>
    <cellStyle name="Normal 6 2 2 3 6" xfId="42949"/>
    <cellStyle name="Normal 6 2 2 4" xfId="42950"/>
    <cellStyle name="Normal 6 2 2 4 2" xfId="42951"/>
    <cellStyle name="Normal 6 2 2 4 2 2" xfId="42952"/>
    <cellStyle name="Normal 6 2 2 4 2 2 2" xfId="42953"/>
    <cellStyle name="Normal 6 2 2 4 2 3" xfId="42954"/>
    <cellStyle name="Normal 6 2 2 4 2 4" xfId="42955"/>
    <cellStyle name="Normal 6 2 2 4 3" xfId="42956"/>
    <cellStyle name="Normal 6 2 2 4 3 2" xfId="42957"/>
    <cellStyle name="Normal 6 2 2 4 4" xfId="42958"/>
    <cellStyle name="Normal 6 2 2 4 5" xfId="42959"/>
    <cellStyle name="Normal 6 2 2 4 6" xfId="42960"/>
    <cellStyle name="Normal 6 2 2 5" xfId="42961"/>
    <cellStyle name="Normal 6 2 2 5 2" xfId="42962"/>
    <cellStyle name="Normal 6 2 2 5 2 2" xfId="42963"/>
    <cellStyle name="Normal 6 2 2 5 3" xfId="42964"/>
    <cellStyle name="Normal 6 2 2 5 4" xfId="42965"/>
    <cellStyle name="Normal 6 2 2 6" xfId="42966"/>
    <cellStyle name="Normal 6 2 2 6 2" xfId="42967"/>
    <cellStyle name="Normal 6 2 2 7" xfId="42968"/>
    <cellStyle name="Normal 6 2 2 8" xfId="42969"/>
    <cellStyle name="Normal 6 2 2 9" xfId="42970"/>
    <cellStyle name="Normal 6 2 3" xfId="4214"/>
    <cellStyle name="Normal 6 2 3 2" xfId="42971"/>
    <cellStyle name="Normal 6 2 4" xfId="4215"/>
    <cellStyle name="Normal 6 2 4 2" xfId="42972"/>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2 2" xfId="42973"/>
    <cellStyle name="Normal 6 3 2 2 2" xfId="42974"/>
    <cellStyle name="Normal 6 3 3" xfId="4245"/>
    <cellStyle name="Normal 6 3 3 2" xfId="42975"/>
    <cellStyle name="Normal 6 3 4" xfId="4246"/>
    <cellStyle name="Normal 6 3 5" xfId="4297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 2 2" xfId="42977"/>
    <cellStyle name="Normal 6 4 3" xfId="4297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 3" xfId="42979"/>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xfId="42980"/>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2 2" xfId="42981"/>
    <cellStyle name="Normal 7 2 2 2 2" xfId="42982"/>
    <cellStyle name="Normal 7 2 3" xfId="4399"/>
    <cellStyle name="Normal 7 2 3 2" xfId="42983"/>
    <cellStyle name="Normal 7 2 3 2 2" xfId="42984"/>
    <cellStyle name="Normal 7 2 4" xfId="4400"/>
    <cellStyle name="Normal 7 2 4 2" xfId="42985"/>
    <cellStyle name="Normal 7 2 5" xfId="42986"/>
    <cellStyle name="Normal 7 2 6" xfId="42987"/>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 10" xfId="42988"/>
    <cellStyle name="Normal 7 3 2" xfId="42989"/>
    <cellStyle name="Normal 7 3 2 2" xfId="42990"/>
    <cellStyle name="Normal 7 3 2 2 2" xfId="42991"/>
    <cellStyle name="Normal 7 3 2 2 2 2" xfId="42992"/>
    <cellStyle name="Normal 7 3 2 2 2 2 2" xfId="42993"/>
    <cellStyle name="Normal 7 3 2 2 2 3" xfId="42994"/>
    <cellStyle name="Normal 7 3 2 2 2 4" xfId="42995"/>
    <cellStyle name="Normal 7 3 2 2 3" xfId="42996"/>
    <cellStyle name="Normal 7 3 2 2 3 2" xfId="42997"/>
    <cellStyle name="Normal 7 3 2 2 4" xfId="42998"/>
    <cellStyle name="Normal 7 3 2 2 5" xfId="42999"/>
    <cellStyle name="Normal 7 3 2 2 6" xfId="43000"/>
    <cellStyle name="Normal 7 3 2 3" xfId="43001"/>
    <cellStyle name="Normal 7 3 2 3 2" xfId="43002"/>
    <cellStyle name="Normal 7 3 2 3 2 2" xfId="43003"/>
    <cellStyle name="Normal 7 3 2 3 3" xfId="43004"/>
    <cellStyle name="Normal 7 3 2 3 4" xfId="43005"/>
    <cellStyle name="Normal 7 3 2 4" xfId="43006"/>
    <cellStyle name="Normal 7 3 2 4 2" xfId="43007"/>
    <cellStyle name="Normal 7 3 2 5" xfId="43008"/>
    <cellStyle name="Normal 7 3 2 6" xfId="43009"/>
    <cellStyle name="Normal 7 3 2 7" xfId="43010"/>
    <cellStyle name="Normal 7 3 2 8" xfId="43011"/>
    <cellStyle name="Normal 7 3 3" xfId="43012"/>
    <cellStyle name="Normal 7 3 3 2" xfId="43013"/>
    <cellStyle name="Normal 7 3 3 2 2" xfId="43014"/>
    <cellStyle name="Normal 7 3 3 2 2 2" xfId="43015"/>
    <cellStyle name="Normal 7 3 3 2 3" xfId="43016"/>
    <cellStyle name="Normal 7 3 3 2 4" xfId="43017"/>
    <cellStyle name="Normal 7 3 3 3" xfId="43018"/>
    <cellStyle name="Normal 7 3 3 3 2" xfId="43019"/>
    <cellStyle name="Normal 7 3 3 4" xfId="43020"/>
    <cellStyle name="Normal 7 3 3 5" xfId="43021"/>
    <cellStyle name="Normal 7 3 3 6" xfId="43022"/>
    <cellStyle name="Normal 7 3 3 7" xfId="43023"/>
    <cellStyle name="Normal 7 3 4" xfId="43024"/>
    <cellStyle name="Normal 7 3 4 2" xfId="43025"/>
    <cellStyle name="Normal 7 3 4 2 2" xfId="43026"/>
    <cellStyle name="Normal 7 3 4 2 2 2" xfId="43027"/>
    <cellStyle name="Normal 7 3 4 2 3" xfId="43028"/>
    <cellStyle name="Normal 7 3 4 2 4" xfId="43029"/>
    <cellStyle name="Normal 7 3 4 3" xfId="43030"/>
    <cellStyle name="Normal 7 3 4 3 2" xfId="43031"/>
    <cellStyle name="Normal 7 3 4 4" xfId="43032"/>
    <cellStyle name="Normal 7 3 4 5" xfId="43033"/>
    <cellStyle name="Normal 7 3 4 6" xfId="43034"/>
    <cellStyle name="Normal 7 3 4 7" xfId="43035"/>
    <cellStyle name="Normal 7 3 5" xfId="43036"/>
    <cellStyle name="Normal 7 3 5 2" xfId="43037"/>
    <cellStyle name="Normal 7 3 5 2 2" xfId="43038"/>
    <cellStyle name="Normal 7 3 5 3" xfId="43039"/>
    <cellStyle name="Normal 7 3 5 4" xfId="43040"/>
    <cellStyle name="Normal 7 3 6" xfId="43041"/>
    <cellStyle name="Normal 7 3 6 2" xfId="43042"/>
    <cellStyle name="Normal 7 3 7" xfId="43043"/>
    <cellStyle name="Normal 7 3 8" xfId="43044"/>
    <cellStyle name="Normal 7 3 9" xfId="43045"/>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39" xfId="43046"/>
    <cellStyle name="Normal 7 39 2" xfId="43047"/>
    <cellStyle name="Normal 7 4" xfId="4421"/>
    <cellStyle name="Normal 7 4 2" xfId="43048"/>
    <cellStyle name="Normal 7 4 2 2" xfId="43049"/>
    <cellStyle name="Normal 7 4 3" xfId="43050"/>
    <cellStyle name="Normal 7 4 3 2" xfId="43051"/>
    <cellStyle name="Normal 7 4 4" xfId="43052"/>
    <cellStyle name="Normal 7 4 4 2" xfId="43053"/>
    <cellStyle name="Normal 7 4 5" xfId="43054"/>
    <cellStyle name="Normal 7 40" xfId="43055"/>
    <cellStyle name="Normal 7 40 2" xfId="43056"/>
    <cellStyle name="Normal 7 41" xfId="43057"/>
    <cellStyle name="Normal 7 41 2" xfId="43058"/>
    <cellStyle name="Normal 7 42" xfId="43059"/>
    <cellStyle name="Normal 7 42 2" xfId="43060"/>
    <cellStyle name="Normal 7 43" xfId="43061"/>
    <cellStyle name="Normal 7 44" xfId="43062"/>
    <cellStyle name="Normal 7 45" xfId="43063"/>
    <cellStyle name="Normal 7 46" xfId="43064"/>
    <cellStyle name="Normal 7 47" xfId="43065"/>
    <cellStyle name="Normal 7 48" xfId="43066"/>
    <cellStyle name="Normal 7 49" xfId="43067"/>
    <cellStyle name="Normal 7 5" xfId="4422"/>
    <cellStyle name="Normal 7 5 2" xfId="43068"/>
    <cellStyle name="Normal 7 5 2 2" xfId="43069"/>
    <cellStyle name="Normal 7 5 2 2 2" xfId="43070"/>
    <cellStyle name="Normal 7 5 2 2 2 2" xfId="43071"/>
    <cellStyle name="Normal 7 5 2 2 3" xfId="43072"/>
    <cellStyle name="Normal 7 5 2 2 4" xfId="43073"/>
    <cellStyle name="Normal 7 5 2 3" xfId="43074"/>
    <cellStyle name="Normal 7 5 2 3 2" xfId="43075"/>
    <cellStyle name="Normal 7 5 2 4" xfId="43076"/>
    <cellStyle name="Normal 7 5 2 5" xfId="43077"/>
    <cellStyle name="Normal 7 5 2 6" xfId="43078"/>
    <cellStyle name="Normal 7 5 2 7" xfId="43079"/>
    <cellStyle name="Normal 7 5 3" xfId="43080"/>
    <cellStyle name="Normal 7 5 3 2" xfId="43081"/>
    <cellStyle name="Normal 7 5 3 2 2" xfId="43082"/>
    <cellStyle name="Normal 7 5 3 3" xfId="43083"/>
    <cellStyle name="Normal 7 5 3 4" xfId="43084"/>
    <cellStyle name="Normal 7 5 4" xfId="43085"/>
    <cellStyle name="Normal 7 5 4 2" xfId="43086"/>
    <cellStyle name="Normal 7 5 5" xfId="43087"/>
    <cellStyle name="Normal 7 5 6" xfId="43088"/>
    <cellStyle name="Normal 7 5 7" xfId="43089"/>
    <cellStyle name="Normal 7 5 8" xfId="43090"/>
    <cellStyle name="Normal 7 50" xfId="43091"/>
    <cellStyle name="Normal 7 51" xfId="43092"/>
    <cellStyle name="Normal 7 52" xfId="43093"/>
    <cellStyle name="Normal 7 53" xfId="43094"/>
    <cellStyle name="Normal 7 54" xfId="43095"/>
    <cellStyle name="Normal 7 55" xfId="43096"/>
    <cellStyle name="Normal 7 56" xfId="43097"/>
    <cellStyle name="Normal 7 57" xfId="43098"/>
    <cellStyle name="Normal 7 58" xfId="43099"/>
    <cellStyle name="Normal 7 59" xfId="43100"/>
    <cellStyle name="Normal 7 6" xfId="4423"/>
    <cellStyle name="Normal 7 6 2" xfId="43101"/>
    <cellStyle name="Normal 7 6 2 2" xfId="43102"/>
    <cellStyle name="Normal 7 6 2 2 2" xfId="43103"/>
    <cellStyle name="Normal 7 6 2 3" xfId="43104"/>
    <cellStyle name="Normal 7 6 2 4" xfId="43105"/>
    <cellStyle name="Normal 7 6 2 5" xfId="43106"/>
    <cellStyle name="Normal 7 6 3" xfId="43107"/>
    <cellStyle name="Normal 7 6 3 2" xfId="43108"/>
    <cellStyle name="Normal 7 6 4" xfId="43109"/>
    <cellStyle name="Normal 7 6 5" xfId="43110"/>
    <cellStyle name="Normal 7 6 6" xfId="43111"/>
    <cellStyle name="Normal 7 6 7" xfId="43112"/>
    <cellStyle name="Normal 7 60" xfId="43113"/>
    <cellStyle name="Normal 7 61" xfId="43114"/>
    <cellStyle name="Normal 7 62" xfId="43115"/>
    <cellStyle name="Normal 7 63" xfId="43116"/>
    <cellStyle name="Normal 7 64" xfId="43117"/>
    <cellStyle name="Normal 7 65" xfId="43118"/>
    <cellStyle name="Normal 7 66" xfId="43119"/>
    <cellStyle name="Normal 7 67" xfId="43120"/>
    <cellStyle name="Normal 7 68" xfId="43121"/>
    <cellStyle name="Normal 7 69" xfId="43122"/>
    <cellStyle name="Normal 7 7" xfId="4424"/>
    <cellStyle name="Normal 7 7 2" xfId="43123"/>
    <cellStyle name="Normal 7 7 2 2" xfId="43124"/>
    <cellStyle name="Normal 7 7 2 2 2" xfId="43125"/>
    <cellStyle name="Normal 7 7 2 3" xfId="43126"/>
    <cellStyle name="Normal 7 7 2 4" xfId="43127"/>
    <cellStyle name="Normal 7 7 3" xfId="43128"/>
    <cellStyle name="Normal 7 7 3 2" xfId="43129"/>
    <cellStyle name="Normal 7 7 4" xfId="43130"/>
    <cellStyle name="Normal 7 7 5" xfId="43131"/>
    <cellStyle name="Normal 7 7 6" xfId="43132"/>
    <cellStyle name="Normal 7 70" xfId="43133"/>
    <cellStyle name="Normal 7 71" xfId="43134"/>
    <cellStyle name="Normal 7 8" xfId="4425"/>
    <cellStyle name="Normal 7 8 2" xfId="43135"/>
    <cellStyle name="Normal 7 8 2 2" xfId="43136"/>
    <cellStyle name="Normal 7 8 3" xfId="43137"/>
    <cellStyle name="Normal 7 8 4" xfId="43138"/>
    <cellStyle name="Normal 7 9" xfId="4426"/>
    <cellStyle name="Normal 7 9 2" xfId="43139"/>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2 10" xfId="43140"/>
    <cellStyle name="Normal 8 2 2 2" xfId="43141"/>
    <cellStyle name="Normal 8 2 2 2 2" xfId="43142"/>
    <cellStyle name="Normal 8 2 2 2 2 2" xfId="43143"/>
    <cellStyle name="Normal 8 2 2 2 2 2 2" xfId="43144"/>
    <cellStyle name="Normal 8 2 2 2 2 2 2 2" xfId="43145"/>
    <cellStyle name="Normal 8 2 2 2 2 2 3" xfId="43146"/>
    <cellStyle name="Normal 8 2 2 2 2 2 4" xfId="43147"/>
    <cellStyle name="Normal 8 2 2 2 2 3" xfId="43148"/>
    <cellStyle name="Normal 8 2 2 2 2 3 2" xfId="43149"/>
    <cellStyle name="Normal 8 2 2 2 2 4" xfId="43150"/>
    <cellStyle name="Normal 8 2 2 2 2 5" xfId="43151"/>
    <cellStyle name="Normal 8 2 2 2 2 6" xfId="43152"/>
    <cellStyle name="Normal 8 2 2 2 3" xfId="43153"/>
    <cellStyle name="Normal 8 2 2 2 3 2" xfId="43154"/>
    <cellStyle name="Normal 8 2 2 2 3 2 2" xfId="43155"/>
    <cellStyle name="Normal 8 2 2 2 3 3" xfId="43156"/>
    <cellStyle name="Normal 8 2 2 2 3 4" xfId="43157"/>
    <cellStyle name="Normal 8 2 2 2 4" xfId="43158"/>
    <cellStyle name="Normal 8 2 2 2 4 2" xfId="43159"/>
    <cellStyle name="Normal 8 2 2 2 5" xfId="43160"/>
    <cellStyle name="Normal 8 2 2 2 6" xfId="43161"/>
    <cellStyle name="Normal 8 2 2 2 7" xfId="43162"/>
    <cellStyle name="Normal 8 2 2 2 8" xfId="43163"/>
    <cellStyle name="Normal 8 2 2 3" xfId="43164"/>
    <cellStyle name="Normal 8 2 2 3 2" xfId="43165"/>
    <cellStyle name="Normal 8 2 2 3 2 2" xfId="43166"/>
    <cellStyle name="Normal 8 2 2 3 2 2 2" xfId="43167"/>
    <cellStyle name="Normal 8 2 2 3 2 3" xfId="43168"/>
    <cellStyle name="Normal 8 2 2 3 2 4" xfId="43169"/>
    <cellStyle name="Normal 8 2 2 3 3" xfId="43170"/>
    <cellStyle name="Normal 8 2 2 3 3 2" xfId="43171"/>
    <cellStyle name="Normal 8 2 2 3 4" xfId="43172"/>
    <cellStyle name="Normal 8 2 2 3 5" xfId="43173"/>
    <cellStyle name="Normal 8 2 2 3 6" xfId="43174"/>
    <cellStyle name="Normal 8 2 2 3 7" xfId="43175"/>
    <cellStyle name="Normal 8 2 2 4" xfId="43176"/>
    <cellStyle name="Normal 8 2 2 4 2" xfId="43177"/>
    <cellStyle name="Normal 8 2 2 4 2 2" xfId="43178"/>
    <cellStyle name="Normal 8 2 2 4 2 2 2" xfId="43179"/>
    <cellStyle name="Normal 8 2 2 4 2 3" xfId="43180"/>
    <cellStyle name="Normal 8 2 2 4 2 4" xfId="43181"/>
    <cellStyle name="Normal 8 2 2 4 3" xfId="43182"/>
    <cellStyle name="Normal 8 2 2 4 3 2" xfId="43183"/>
    <cellStyle name="Normal 8 2 2 4 4" xfId="43184"/>
    <cellStyle name="Normal 8 2 2 4 5" xfId="43185"/>
    <cellStyle name="Normal 8 2 2 4 6" xfId="43186"/>
    <cellStyle name="Normal 8 2 2 4 7" xfId="43187"/>
    <cellStyle name="Normal 8 2 2 5" xfId="43188"/>
    <cellStyle name="Normal 8 2 2 5 2" xfId="43189"/>
    <cellStyle name="Normal 8 2 2 5 2 2" xfId="43190"/>
    <cellStyle name="Normal 8 2 2 5 3" xfId="43191"/>
    <cellStyle name="Normal 8 2 2 5 4" xfId="43192"/>
    <cellStyle name="Normal 8 2 2 6" xfId="43193"/>
    <cellStyle name="Normal 8 2 2 6 2" xfId="43194"/>
    <cellStyle name="Normal 8 2 2 7" xfId="43195"/>
    <cellStyle name="Normal 8 2 2 8" xfId="43196"/>
    <cellStyle name="Normal 8 2 2 9" xfId="43197"/>
    <cellStyle name="Normal 8 2 3" xfId="4484"/>
    <cellStyle name="Normal 8 2 3 2" xfId="43198"/>
    <cellStyle name="Normal 8 2 3 2 2" xfId="43199"/>
    <cellStyle name="Normal 8 2 3 3" xfId="43200"/>
    <cellStyle name="Normal 8 2 4" xfId="43201"/>
    <cellStyle name="Normal 8 2 4 2" xfId="43202"/>
    <cellStyle name="Normal 8 2 5" xfId="43203"/>
    <cellStyle name="Normal 8 2 5 2" xfId="43204"/>
    <cellStyle name="Normal 8 2 6" xfId="43205"/>
    <cellStyle name="Normal 8 2 7" xfId="43206"/>
    <cellStyle name="Normal 8 2_17,18,19 2013 CDM Savings to Sep 2013 accrual" xfId="43207"/>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 2 2" xfId="43208"/>
    <cellStyle name="Normal 8 3 2 2 2" xfId="43209"/>
    <cellStyle name="Normal 8 3 3" xfId="43210"/>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 2" xfId="43211"/>
    <cellStyle name="Normal 8 4 2 2" xfId="43212"/>
    <cellStyle name="Normal 8 4 3" xfId="43213"/>
    <cellStyle name="Normal 8 4 3 2" xfId="43214"/>
    <cellStyle name="Normal 8 4 4" xfId="43215"/>
    <cellStyle name="Normal 8 4 4 2" xfId="43216"/>
    <cellStyle name="Normal 8 4 4 3" xfId="43217"/>
    <cellStyle name="Normal 8 4 5" xfId="43218"/>
    <cellStyle name="Normal 8 40" xfId="4526"/>
    <cellStyle name="Normal 8 41" xfId="4527"/>
    <cellStyle name="Normal 8 42" xfId="4528"/>
    <cellStyle name="Normal 8 43" xfId="43219"/>
    <cellStyle name="Normal 8 43 2" xfId="43220"/>
    <cellStyle name="Normal 8 44" xfId="43221"/>
    <cellStyle name="Normal 8 44 2" xfId="43222"/>
    <cellStyle name="Normal 8 45" xfId="43223"/>
    <cellStyle name="Normal 8 45 2" xfId="43224"/>
    <cellStyle name="Normal 8 46" xfId="43225"/>
    <cellStyle name="Normal 8 46 2" xfId="43226"/>
    <cellStyle name="Normal 8 47" xfId="43227"/>
    <cellStyle name="Normal 8 48" xfId="43228"/>
    <cellStyle name="Normal 8 49" xfId="43229"/>
    <cellStyle name="Normal 8 5" xfId="4529"/>
    <cellStyle name="Normal 8 5 2" xfId="43230"/>
    <cellStyle name="Normal 8 5 2 2" xfId="43231"/>
    <cellStyle name="Normal 8 5 3" xfId="43232"/>
    <cellStyle name="Normal 8 5 4" xfId="43233"/>
    <cellStyle name="Normal 8 50" xfId="43234"/>
    <cellStyle name="Normal 8 51" xfId="43235"/>
    <cellStyle name="Normal 8 52" xfId="43236"/>
    <cellStyle name="Normal 8 53" xfId="43237"/>
    <cellStyle name="Normal 8 54" xfId="43238"/>
    <cellStyle name="Normal 8 55" xfId="43239"/>
    <cellStyle name="Normal 8 56" xfId="43240"/>
    <cellStyle name="Normal 8 57" xfId="43241"/>
    <cellStyle name="Normal 8 58" xfId="43242"/>
    <cellStyle name="Normal 8 59" xfId="43243"/>
    <cellStyle name="Normal 8 6" xfId="4530"/>
    <cellStyle name="Normal 8 6 2" xfId="43244"/>
    <cellStyle name="Normal 8 6 2 2" xfId="43245"/>
    <cellStyle name="Normal 8 60" xfId="43246"/>
    <cellStyle name="Normal 8 61" xfId="43247"/>
    <cellStyle name="Normal 8 62" xfId="43248"/>
    <cellStyle name="Normal 8 63" xfId="43249"/>
    <cellStyle name="Normal 8 64" xfId="43250"/>
    <cellStyle name="Normal 8 65" xfId="43251"/>
    <cellStyle name="Normal 8 66" xfId="43252"/>
    <cellStyle name="Normal 8 67" xfId="43253"/>
    <cellStyle name="Normal 8 68" xfId="43254"/>
    <cellStyle name="Normal 8 69" xfId="43255"/>
    <cellStyle name="Normal 8 7" xfId="4531"/>
    <cellStyle name="Normal 8 7 2" xfId="43256"/>
    <cellStyle name="Normal 8 7 2 2" xfId="43257"/>
    <cellStyle name="Normal 8 70" xfId="43258"/>
    <cellStyle name="Normal 8 71" xfId="43259"/>
    <cellStyle name="Normal 8 72" xfId="43260"/>
    <cellStyle name="Normal 8 73" xfId="43261"/>
    <cellStyle name="Normal 8 74" xfId="43262"/>
    <cellStyle name="Normal 8 75" xfId="43263"/>
    <cellStyle name="Normal 8 8" xfId="4532"/>
    <cellStyle name="Normal 8 8 2" xfId="43264"/>
    <cellStyle name="Normal 8 9" xfId="4533"/>
    <cellStyle name="Normal 8 9 2" xfId="43265"/>
    <cellStyle name="Normal 8_17,18,19 2013 CDM Savings to Sep 2013 accrual" xfId="43266"/>
    <cellStyle name="Normal 9" xfId="4534"/>
    <cellStyle name="Normal 9 2" xfId="4535"/>
    <cellStyle name="Normal 9 2 2" xfId="4536"/>
    <cellStyle name="Normal 9 2 2 2" xfId="43267"/>
    <cellStyle name="Normal 9 2 3" xfId="43268"/>
    <cellStyle name="Normal 9 2 4" xfId="43269"/>
    <cellStyle name="Normal 9 2 5" xfId="43270"/>
    <cellStyle name="Normal 9 3" xfId="4537"/>
    <cellStyle name="Normal 9 3 2" xfId="43271"/>
    <cellStyle name="Normal 9 3 2 2" xfId="43272"/>
    <cellStyle name="Normal 9 3 3" xfId="43273"/>
    <cellStyle name="Normal 9 4" xfId="4538"/>
    <cellStyle name="Normal 9 4 2" xfId="43274"/>
    <cellStyle name="Normal 9 5" xfId="4539"/>
    <cellStyle name="Normal 9 6" xfId="4540"/>
    <cellStyle name="Normal 9 7" xfId="43275"/>
    <cellStyle name="Normal2" xfId="4549"/>
    <cellStyle name="Normale_97.98.us" xfId="4550"/>
    <cellStyle name="NormalGB" xfId="4551"/>
    <cellStyle name="Normalx" xfId="4552"/>
    <cellStyle name="Note 2" xfId="56"/>
    <cellStyle name="Note 2 10" xfId="4553"/>
    <cellStyle name="Note 2 10 10" xfId="43276"/>
    <cellStyle name="Note 2 10 11" xfId="43277"/>
    <cellStyle name="Note 2 10 12" xfId="43278"/>
    <cellStyle name="Note 2 10 13" xfId="43279"/>
    <cellStyle name="Note 2 10 14" xfId="43280"/>
    <cellStyle name="Note 2 10 15" xfId="43281"/>
    <cellStyle name="Note 2 10 16" xfId="43282"/>
    <cellStyle name="Note 2 10 17" xfId="43283"/>
    <cellStyle name="Note 2 10 18" xfId="43284"/>
    <cellStyle name="Note 2 10 2" xfId="43285"/>
    <cellStyle name="Note 2 10 2 10" xfId="43286"/>
    <cellStyle name="Note 2 10 2 2" xfId="43287"/>
    <cellStyle name="Note 2 10 2 2 2" xfId="43288"/>
    <cellStyle name="Note 2 10 2 2 3" xfId="43289"/>
    <cellStyle name="Note 2 10 2 2 4" xfId="43290"/>
    <cellStyle name="Note 2 10 2 2 5" xfId="43291"/>
    <cellStyle name="Note 2 10 2 2 6" xfId="43292"/>
    <cellStyle name="Note 2 10 2 2 7" xfId="43293"/>
    <cellStyle name="Note 2 10 2 2 8" xfId="43294"/>
    <cellStyle name="Note 2 10 2 2 9" xfId="43295"/>
    <cellStyle name="Note 2 10 2 3" xfId="43296"/>
    <cellStyle name="Note 2 10 2 4" xfId="43297"/>
    <cellStyle name="Note 2 10 2 5" xfId="43298"/>
    <cellStyle name="Note 2 10 2 6" xfId="43299"/>
    <cellStyle name="Note 2 10 2 7" xfId="43300"/>
    <cellStyle name="Note 2 10 2 8" xfId="43301"/>
    <cellStyle name="Note 2 10 2 9" xfId="43302"/>
    <cellStyle name="Note 2 10 3" xfId="43303"/>
    <cellStyle name="Note 2 10 3 2" xfId="43304"/>
    <cellStyle name="Note 2 10 3 3" xfId="43305"/>
    <cellStyle name="Note 2 10 3 4" xfId="43306"/>
    <cellStyle name="Note 2 10 3 5" xfId="43307"/>
    <cellStyle name="Note 2 10 3 6" xfId="43308"/>
    <cellStyle name="Note 2 10 3 7" xfId="43309"/>
    <cellStyle name="Note 2 10 3 8" xfId="43310"/>
    <cellStyle name="Note 2 10 4" xfId="43311"/>
    <cellStyle name="Note 2 10 4 2" xfId="43312"/>
    <cellStyle name="Note 2 10 4 3" xfId="43313"/>
    <cellStyle name="Note 2 10 4 4" xfId="43314"/>
    <cellStyle name="Note 2 10 4 5" xfId="43315"/>
    <cellStyle name="Note 2 10 4 6" xfId="43316"/>
    <cellStyle name="Note 2 10 4 7" xfId="43317"/>
    <cellStyle name="Note 2 10 4 8" xfId="43318"/>
    <cellStyle name="Note 2 10 4 9" xfId="43319"/>
    <cellStyle name="Note 2 10 5" xfId="43320"/>
    <cellStyle name="Note 2 10 6" xfId="43321"/>
    <cellStyle name="Note 2 10 7" xfId="43322"/>
    <cellStyle name="Note 2 10 8" xfId="43323"/>
    <cellStyle name="Note 2 10 9" xfId="43324"/>
    <cellStyle name="Note 2 11" xfId="4554"/>
    <cellStyle name="Note 2 11 10" xfId="43325"/>
    <cellStyle name="Note 2 11 11" xfId="43326"/>
    <cellStyle name="Note 2 11 12" xfId="43327"/>
    <cellStyle name="Note 2 11 13" xfId="43328"/>
    <cellStyle name="Note 2 11 14" xfId="43329"/>
    <cellStyle name="Note 2 11 15" xfId="43330"/>
    <cellStyle name="Note 2 11 16" xfId="43331"/>
    <cellStyle name="Note 2 11 17" xfId="43332"/>
    <cellStyle name="Note 2 11 18" xfId="43333"/>
    <cellStyle name="Note 2 11 2" xfId="43334"/>
    <cellStyle name="Note 2 11 2 10" xfId="43335"/>
    <cellStyle name="Note 2 11 2 2" xfId="43336"/>
    <cellStyle name="Note 2 11 2 2 2" xfId="43337"/>
    <cellStyle name="Note 2 11 2 2 3" xfId="43338"/>
    <cellStyle name="Note 2 11 2 2 4" xfId="43339"/>
    <cellStyle name="Note 2 11 2 2 5" xfId="43340"/>
    <cellStyle name="Note 2 11 2 2 6" xfId="43341"/>
    <cellStyle name="Note 2 11 2 2 7" xfId="43342"/>
    <cellStyle name="Note 2 11 2 2 8" xfId="43343"/>
    <cellStyle name="Note 2 11 2 2 9" xfId="43344"/>
    <cellStyle name="Note 2 11 2 3" xfId="43345"/>
    <cellStyle name="Note 2 11 2 4" xfId="43346"/>
    <cellStyle name="Note 2 11 2 5" xfId="43347"/>
    <cellStyle name="Note 2 11 2 6" xfId="43348"/>
    <cellStyle name="Note 2 11 2 7" xfId="43349"/>
    <cellStyle name="Note 2 11 2 8" xfId="43350"/>
    <cellStyle name="Note 2 11 2 9" xfId="43351"/>
    <cellStyle name="Note 2 11 3" xfId="43352"/>
    <cellStyle name="Note 2 11 3 2" xfId="43353"/>
    <cellStyle name="Note 2 11 3 3" xfId="43354"/>
    <cellStyle name="Note 2 11 3 4" xfId="43355"/>
    <cellStyle name="Note 2 11 3 5" xfId="43356"/>
    <cellStyle name="Note 2 11 3 6" xfId="43357"/>
    <cellStyle name="Note 2 11 3 7" xfId="43358"/>
    <cellStyle name="Note 2 11 3 8" xfId="43359"/>
    <cellStyle name="Note 2 11 4" xfId="43360"/>
    <cellStyle name="Note 2 11 4 2" xfId="43361"/>
    <cellStyle name="Note 2 11 4 3" xfId="43362"/>
    <cellStyle name="Note 2 11 4 4" xfId="43363"/>
    <cellStyle name="Note 2 11 4 5" xfId="43364"/>
    <cellStyle name="Note 2 11 4 6" xfId="43365"/>
    <cellStyle name="Note 2 11 4 7" xfId="43366"/>
    <cellStyle name="Note 2 11 4 8" xfId="43367"/>
    <cellStyle name="Note 2 11 4 9" xfId="43368"/>
    <cellStyle name="Note 2 11 5" xfId="43369"/>
    <cellStyle name="Note 2 11 6" xfId="43370"/>
    <cellStyle name="Note 2 11 7" xfId="43371"/>
    <cellStyle name="Note 2 11 8" xfId="43372"/>
    <cellStyle name="Note 2 11 9" xfId="43373"/>
    <cellStyle name="Note 2 12" xfId="9749"/>
    <cellStyle name="Note 2 12 10" xfId="43374"/>
    <cellStyle name="Note 2 12 11" xfId="43375"/>
    <cellStyle name="Note 2 12 12" xfId="43376"/>
    <cellStyle name="Note 2 12 13" xfId="43377"/>
    <cellStyle name="Note 2 12 2" xfId="43378"/>
    <cellStyle name="Note 2 12 2 10" xfId="43379"/>
    <cellStyle name="Note 2 12 2 2" xfId="43380"/>
    <cellStyle name="Note 2 12 2 2 2" xfId="43381"/>
    <cellStyle name="Note 2 12 2 2 3" xfId="43382"/>
    <cellStyle name="Note 2 12 2 2 4" xfId="43383"/>
    <cellStyle name="Note 2 12 2 2 5" xfId="43384"/>
    <cellStyle name="Note 2 12 2 2 6" xfId="43385"/>
    <cellStyle name="Note 2 12 2 2 7" xfId="43386"/>
    <cellStyle name="Note 2 12 2 2 8" xfId="43387"/>
    <cellStyle name="Note 2 12 2 2 9" xfId="43388"/>
    <cellStyle name="Note 2 12 2 3" xfId="43389"/>
    <cellStyle name="Note 2 12 2 4" xfId="43390"/>
    <cellStyle name="Note 2 12 2 5" xfId="43391"/>
    <cellStyle name="Note 2 12 2 6" xfId="43392"/>
    <cellStyle name="Note 2 12 2 7" xfId="43393"/>
    <cellStyle name="Note 2 12 2 8" xfId="43394"/>
    <cellStyle name="Note 2 12 2 9" xfId="43395"/>
    <cellStyle name="Note 2 12 3" xfId="43396"/>
    <cellStyle name="Note 2 12 3 2" xfId="43397"/>
    <cellStyle name="Note 2 12 3 3" xfId="43398"/>
    <cellStyle name="Note 2 12 3 4" xfId="43399"/>
    <cellStyle name="Note 2 12 3 5" xfId="43400"/>
    <cellStyle name="Note 2 12 3 6" xfId="43401"/>
    <cellStyle name="Note 2 12 3 7" xfId="43402"/>
    <cellStyle name="Note 2 12 3 8" xfId="43403"/>
    <cellStyle name="Note 2 12 4" xfId="43404"/>
    <cellStyle name="Note 2 12 4 2" xfId="43405"/>
    <cellStyle name="Note 2 12 4 3" xfId="43406"/>
    <cellStyle name="Note 2 12 4 4" xfId="43407"/>
    <cellStyle name="Note 2 12 4 5" xfId="43408"/>
    <cellStyle name="Note 2 12 4 6" xfId="43409"/>
    <cellStyle name="Note 2 12 4 7" xfId="43410"/>
    <cellStyle name="Note 2 12 4 8" xfId="43411"/>
    <cellStyle name="Note 2 12 4 9" xfId="43412"/>
    <cellStyle name="Note 2 12 5" xfId="43413"/>
    <cellStyle name="Note 2 12 6" xfId="43414"/>
    <cellStyle name="Note 2 12 7" xfId="43415"/>
    <cellStyle name="Note 2 12 8" xfId="43416"/>
    <cellStyle name="Note 2 12 9" xfId="43417"/>
    <cellStyle name="Note 2 13" xfId="9772"/>
    <cellStyle name="Note 2 13 2" xfId="43418"/>
    <cellStyle name="Note 2 13 3" xfId="43419"/>
    <cellStyle name="Note 2 13 4" xfId="43420"/>
    <cellStyle name="Note 2 13 5" xfId="43421"/>
    <cellStyle name="Note 2 13 6" xfId="43422"/>
    <cellStyle name="Note 2 13 7" xfId="43423"/>
    <cellStyle name="Note 2 13 8" xfId="43424"/>
    <cellStyle name="Note 2 13 9" xfId="43425"/>
    <cellStyle name="Note 2 14" xfId="43426"/>
    <cellStyle name="Note 2 14 2" xfId="43427"/>
    <cellStyle name="Note 2 15" xfId="43428"/>
    <cellStyle name="Note 2 15 2" xfId="43429"/>
    <cellStyle name="Note 2 16" xfId="43430"/>
    <cellStyle name="Note 2 16 2" xfId="43431"/>
    <cellStyle name="Note 2 17" xfId="43432"/>
    <cellStyle name="Note 2 17 2" xfId="43433"/>
    <cellStyle name="Note 2 18" xfId="43434"/>
    <cellStyle name="Note 2 18 2" xfId="43435"/>
    <cellStyle name="Note 2 19" xfId="43436"/>
    <cellStyle name="Note 2 19 2" xfId="43437"/>
    <cellStyle name="Note 2 2" xfId="67"/>
    <cellStyle name="Note 2 2 10" xfId="43438"/>
    <cellStyle name="Note 2 2 10 10" xfId="43439"/>
    <cellStyle name="Note 2 2 10 11" xfId="43440"/>
    <cellStyle name="Note 2 2 10 12" xfId="43441"/>
    <cellStyle name="Note 2 2 10 13" xfId="43442"/>
    <cellStyle name="Note 2 2 10 2" xfId="43443"/>
    <cellStyle name="Note 2 2 10 2 10" xfId="43444"/>
    <cellStyle name="Note 2 2 10 2 2" xfId="43445"/>
    <cellStyle name="Note 2 2 10 2 2 2" xfId="43446"/>
    <cellStyle name="Note 2 2 10 2 2 3" xfId="43447"/>
    <cellStyle name="Note 2 2 10 2 2 4" xfId="43448"/>
    <cellStyle name="Note 2 2 10 2 2 5" xfId="43449"/>
    <cellStyle name="Note 2 2 10 2 2 6" xfId="43450"/>
    <cellStyle name="Note 2 2 10 2 2 7" xfId="43451"/>
    <cellStyle name="Note 2 2 10 2 2 8" xfId="43452"/>
    <cellStyle name="Note 2 2 10 2 2 9" xfId="43453"/>
    <cellStyle name="Note 2 2 10 2 3" xfId="43454"/>
    <cellStyle name="Note 2 2 10 2 4" xfId="43455"/>
    <cellStyle name="Note 2 2 10 2 5" xfId="43456"/>
    <cellStyle name="Note 2 2 10 2 6" xfId="43457"/>
    <cellStyle name="Note 2 2 10 2 7" xfId="43458"/>
    <cellStyle name="Note 2 2 10 2 8" xfId="43459"/>
    <cellStyle name="Note 2 2 10 2 9" xfId="43460"/>
    <cellStyle name="Note 2 2 10 3" xfId="43461"/>
    <cellStyle name="Note 2 2 10 3 2" xfId="43462"/>
    <cellStyle name="Note 2 2 10 3 3" xfId="43463"/>
    <cellStyle name="Note 2 2 10 3 4" xfId="43464"/>
    <cellStyle name="Note 2 2 10 3 5" xfId="43465"/>
    <cellStyle name="Note 2 2 10 3 6" xfId="43466"/>
    <cellStyle name="Note 2 2 10 3 7" xfId="43467"/>
    <cellStyle name="Note 2 2 10 3 8" xfId="43468"/>
    <cellStyle name="Note 2 2 10 4" xfId="43469"/>
    <cellStyle name="Note 2 2 10 4 2" xfId="43470"/>
    <cellStyle name="Note 2 2 10 4 3" xfId="43471"/>
    <cellStyle name="Note 2 2 10 4 4" xfId="43472"/>
    <cellStyle name="Note 2 2 10 4 5" xfId="43473"/>
    <cellStyle name="Note 2 2 10 4 6" xfId="43474"/>
    <cellStyle name="Note 2 2 10 4 7" xfId="43475"/>
    <cellStyle name="Note 2 2 10 4 8" xfId="43476"/>
    <cellStyle name="Note 2 2 10 4 9" xfId="43477"/>
    <cellStyle name="Note 2 2 10 5" xfId="43478"/>
    <cellStyle name="Note 2 2 10 6" xfId="43479"/>
    <cellStyle name="Note 2 2 10 7" xfId="43480"/>
    <cellStyle name="Note 2 2 10 8" xfId="43481"/>
    <cellStyle name="Note 2 2 10 9" xfId="43482"/>
    <cellStyle name="Note 2 2 11" xfId="43483"/>
    <cellStyle name="Note 2 2 11 10" xfId="43484"/>
    <cellStyle name="Note 2 2 11 11" xfId="43485"/>
    <cellStyle name="Note 2 2 11 12" xfId="43486"/>
    <cellStyle name="Note 2 2 11 13" xfId="43487"/>
    <cellStyle name="Note 2 2 11 2" xfId="43488"/>
    <cellStyle name="Note 2 2 11 2 10" xfId="43489"/>
    <cellStyle name="Note 2 2 11 2 2" xfId="43490"/>
    <cellStyle name="Note 2 2 11 2 2 2" xfId="43491"/>
    <cellStyle name="Note 2 2 11 2 2 3" xfId="43492"/>
    <cellStyle name="Note 2 2 11 2 2 4" xfId="43493"/>
    <cellStyle name="Note 2 2 11 2 2 5" xfId="43494"/>
    <cellStyle name="Note 2 2 11 2 2 6" xfId="43495"/>
    <cellStyle name="Note 2 2 11 2 2 7" xfId="43496"/>
    <cellStyle name="Note 2 2 11 2 2 8" xfId="43497"/>
    <cellStyle name="Note 2 2 11 2 2 9" xfId="43498"/>
    <cellStyle name="Note 2 2 11 2 3" xfId="43499"/>
    <cellStyle name="Note 2 2 11 2 4" xfId="43500"/>
    <cellStyle name="Note 2 2 11 2 5" xfId="43501"/>
    <cellStyle name="Note 2 2 11 2 6" xfId="43502"/>
    <cellStyle name="Note 2 2 11 2 7" xfId="43503"/>
    <cellStyle name="Note 2 2 11 2 8" xfId="43504"/>
    <cellStyle name="Note 2 2 11 2 9" xfId="43505"/>
    <cellStyle name="Note 2 2 11 3" xfId="43506"/>
    <cellStyle name="Note 2 2 11 3 2" xfId="43507"/>
    <cellStyle name="Note 2 2 11 3 3" xfId="43508"/>
    <cellStyle name="Note 2 2 11 3 4" xfId="43509"/>
    <cellStyle name="Note 2 2 11 3 5" xfId="43510"/>
    <cellStyle name="Note 2 2 11 3 6" xfId="43511"/>
    <cellStyle name="Note 2 2 11 3 7" xfId="43512"/>
    <cellStyle name="Note 2 2 11 3 8" xfId="43513"/>
    <cellStyle name="Note 2 2 11 4" xfId="43514"/>
    <cellStyle name="Note 2 2 11 4 2" xfId="43515"/>
    <cellStyle name="Note 2 2 11 4 3" xfId="43516"/>
    <cellStyle name="Note 2 2 11 4 4" xfId="43517"/>
    <cellStyle name="Note 2 2 11 4 5" xfId="43518"/>
    <cellStyle name="Note 2 2 11 4 6" xfId="43519"/>
    <cellStyle name="Note 2 2 11 4 7" xfId="43520"/>
    <cellStyle name="Note 2 2 11 4 8" xfId="43521"/>
    <cellStyle name="Note 2 2 11 4 9" xfId="43522"/>
    <cellStyle name="Note 2 2 11 5" xfId="43523"/>
    <cellStyle name="Note 2 2 11 6" xfId="43524"/>
    <cellStyle name="Note 2 2 11 7" xfId="43525"/>
    <cellStyle name="Note 2 2 11 8" xfId="43526"/>
    <cellStyle name="Note 2 2 11 9" xfId="43527"/>
    <cellStyle name="Note 2 2 12" xfId="43528"/>
    <cellStyle name="Note 2 2 12 2" xfId="43529"/>
    <cellStyle name="Note 2 2 12 3" xfId="43530"/>
    <cellStyle name="Note 2 2 12 4" xfId="43531"/>
    <cellStyle name="Note 2 2 12 5" xfId="43532"/>
    <cellStyle name="Note 2 2 12 6" xfId="43533"/>
    <cellStyle name="Note 2 2 12 7" xfId="43534"/>
    <cellStyle name="Note 2 2 12 8" xfId="43535"/>
    <cellStyle name="Note 2 2 12 9" xfId="43536"/>
    <cellStyle name="Note 2 2 13" xfId="43537"/>
    <cellStyle name="Note 2 2 13 2" xfId="43538"/>
    <cellStyle name="Note 2 2 14" xfId="43539"/>
    <cellStyle name="Note 2 2 15" xfId="43540"/>
    <cellStyle name="Note 2 2 16" xfId="43541"/>
    <cellStyle name="Note 2 2 17" xfId="43542"/>
    <cellStyle name="Note 2 2 18" xfId="43543"/>
    <cellStyle name="Note 2 2 19" xfId="43544"/>
    <cellStyle name="Note 2 2 2" xfId="87"/>
    <cellStyle name="Note 2 2 2 10" xfId="43545"/>
    <cellStyle name="Note 2 2 2 10 2" xfId="43546"/>
    <cellStyle name="Note 2 2 2 10 3" xfId="43547"/>
    <cellStyle name="Note 2 2 2 10 4" xfId="43548"/>
    <cellStyle name="Note 2 2 2 10 5" xfId="43549"/>
    <cellStyle name="Note 2 2 2 10 6" xfId="43550"/>
    <cellStyle name="Note 2 2 2 10 7" xfId="43551"/>
    <cellStyle name="Note 2 2 2 10 8" xfId="43552"/>
    <cellStyle name="Note 2 2 2 10 9" xfId="43553"/>
    <cellStyle name="Note 2 2 2 11" xfId="43554"/>
    <cellStyle name="Note 2 2 2 12" xfId="43555"/>
    <cellStyle name="Note 2 2 2 13" xfId="43556"/>
    <cellStyle name="Note 2 2 2 14" xfId="43557"/>
    <cellStyle name="Note 2 2 2 15" xfId="43558"/>
    <cellStyle name="Note 2 2 2 16" xfId="43559"/>
    <cellStyle name="Note 2 2 2 17" xfId="43560"/>
    <cellStyle name="Note 2 2 2 18" xfId="43561"/>
    <cellStyle name="Note 2 2 2 19" xfId="43562"/>
    <cellStyle name="Note 2 2 2 2" xfId="4555"/>
    <cellStyle name="Note 2 2 2 2 10" xfId="43563"/>
    <cellStyle name="Note 2 2 2 2 11" xfId="43564"/>
    <cellStyle name="Note 2 2 2 2 12" xfId="43565"/>
    <cellStyle name="Note 2 2 2 2 13" xfId="43566"/>
    <cellStyle name="Note 2 2 2 2 14" xfId="43567"/>
    <cellStyle name="Note 2 2 2 2 15" xfId="43568"/>
    <cellStyle name="Note 2 2 2 2 16" xfId="43569"/>
    <cellStyle name="Note 2 2 2 2 17" xfId="43570"/>
    <cellStyle name="Note 2 2 2 2 18" xfId="43571"/>
    <cellStyle name="Note 2 2 2 2 19" xfId="43572"/>
    <cellStyle name="Note 2 2 2 2 2" xfId="43573"/>
    <cellStyle name="Note 2 2 2 2 2 10" xfId="43574"/>
    <cellStyle name="Note 2 2 2 2 2 10 2" xfId="43575"/>
    <cellStyle name="Note 2 2 2 2 2 10 3" xfId="43576"/>
    <cellStyle name="Note 2 2 2 2 2 10 4" xfId="43577"/>
    <cellStyle name="Note 2 2 2 2 2 10 5" xfId="43578"/>
    <cellStyle name="Note 2 2 2 2 2 10 6" xfId="43579"/>
    <cellStyle name="Note 2 2 2 2 2 10 7" xfId="43580"/>
    <cellStyle name="Note 2 2 2 2 2 10 8" xfId="43581"/>
    <cellStyle name="Note 2 2 2 2 2 11" xfId="43582"/>
    <cellStyle name="Note 2 2 2 2 2 12" xfId="43583"/>
    <cellStyle name="Note 2 2 2 2 2 13" xfId="43584"/>
    <cellStyle name="Note 2 2 2 2 2 14" xfId="43585"/>
    <cellStyle name="Note 2 2 2 2 2 15" xfId="43586"/>
    <cellStyle name="Note 2 2 2 2 2 16" xfId="43587"/>
    <cellStyle name="Note 2 2 2 2 2 17" xfId="43588"/>
    <cellStyle name="Note 2 2 2 2 2 18" xfId="43589"/>
    <cellStyle name="Note 2 2 2 2 2 19" xfId="43590"/>
    <cellStyle name="Note 2 2 2 2 2 2" xfId="43591"/>
    <cellStyle name="Note 2 2 2 2 2 2 10" xfId="43592"/>
    <cellStyle name="Note 2 2 2 2 2 2 11" xfId="43593"/>
    <cellStyle name="Note 2 2 2 2 2 2 12" xfId="43594"/>
    <cellStyle name="Note 2 2 2 2 2 2 13" xfId="43595"/>
    <cellStyle name="Note 2 2 2 2 2 2 14" xfId="43596"/>
    <cellStyle name="Note 2 2 2 2 2 2 15" xfId="43597"/>
    <cellStyle name="Note 2 2 2 2 2 2 16" xfId="43598"/>
    <cellStyle name="Note 2 2 2 2 2 2 17" xfId="43599"/>
    <cellStyle name="Note 2 2 2 2 2 2 18" xfId="43600"/>
    <cellStyle name="Note 2 2 2 2 2 2 19" xfId="43601"/>
    <cellStyle name="Note 2 2 2 2 2 2 2" xfId="43602"/>
    <cellStyle name="Note 2 2 2 2 2 2 2 10" xfId="43603"/>
    <cellStyle name="Note 2 2 2 2 2 2 2 11" xfId="43604"/>
    <cellStyle name="Note 2 2 2 2 2 2 2 12" xfId="43605"/>
    <cellStyle name="Note 2 2 2 2 2 2 2 13" xfId="43606"/>
    <cellStyle name="Note 2 2 2 2 2 2 2 2" xfId="43607"/>
    <cellStyle name="Note 2 2 2 2 2 2 2 2 10" xfId="43608"/>
    <cellStyle name="Note 2 2 2 2 2 2 2 2 2" xfId="43609"/>
    <cellStyle name="Note 2 2 2 2 2 2 2 2 2 2" xfId="43610"/>
    <cellStyle name="Note 2 2 2 2 2 2 2 2 2 3" xfId="43611"/>
    <cellStyle name="Note 2 2 2 2 2 2 2 2 2 4" xfId="43612"/>
    <cellStyle name="Note 2 2 2 2 2 2 2 2 2 5" xfId="43613"/>
    <cellStyle name="Note 2 2 2 2 2 2 2 2 2 6" xfId="43614"/>
    <cellStyle name="Note 2 2 2 2 2 2 2 2 2 7" xfId="43615"/>
    <cellStyle name="Note 2 2 2 2 2 2 2 2 2 8" xfId="43616"/>
    <cellStyle name="Note 2 2 2 2 2 2 2 2 2 9" xfId="43617"/>
    <cellStyle name="Note 2 2 2 2 2 2 2 2 3" xfId="43618"/>
    <cellStyle name="Note 2 2 2 2 2 2 2 2 4" xfId="43619"/>
    <cellStyle name="Note 2 2 2 2 2 2 2 2 5" xfId="43620"/>
    <cellStyle name="Note 2 2 2 2 2 2 2 2 6" xfId="43621"/>
    <cellStyle name="Note 2 2 2 2 2 2 2 2 7" xfId="43622"/>
    <cellStyle name="Note 2 2 2 2 2 2 2 2 8" xfId="43623"/>
    <cellStyle name="Note 2 2 2 2 2 2 2 2 9" xfId="43624"/>
    <cellStyle name="Note 2 2 2 2 2 2 2 3" xfId="43625"/>
    <cellStyle name="Note 2 2 2 2 2 2 2 3 2" xfId="43626"/>
    <cellStyle name="Note 2 2 2 2 2 2 2 3 3" xfId="43627"/>
    <cellStyle name="Note 2 2 2 2 2 2 2 3 4" xfId="43628"/>
    <cellStyle name="Note 2 2 2 2 2 2 2 3 5" xfId="43629"/>
    <cellStyle name="Note 2 2 2 2 2 2 2 3 6" xfId="43630"/>
    <cellStyle name="Note 2 2 2 2 2 2 2 3 7" xfId="43631"/>
    <cellStyle name="Note 2 2 2 2 2 2 2 3 8" xfId="43632"/>
    <cellStyle name="Note 2 2 2 2 2 2 2 4" xfId="43633"/>
    <cellStyle name="Note 2 2 2 2 2 2 2 4 2" xfId="43634"/>
    <cellStyle name="Note 2 2 2 2 2 2 2 4 3" xfId="43635"/>
    <cellStyle name="Note 2 2 2 2 2 2 2 4 4" xfId="43636"/>
    <cellStyle name="Note 2 2 2 2 2 2 2 4 5" xfId="43637"/>
    <cellStyle name="Note 2 2 2 2 2 2 2 4 6" xfId="43638"/>
    <cellStyle name="Note 2 2 2 2 2 2 2 4 7" xfId="43639"/>
    <cellStyle name="Note 2 2 2 2 2 2 2 4 8" xfId="43640"/>
    <cellStyle name="Note 2 2 2 2 2 2 2 4 9" xfId="43641"/>
    <cellStyle name="Note 2 2 2 2 2 2 2 5" xfId="43642"/>
    <cellStyle name="Note 2 2 2 2 2 2 2 6" xfId="43643"/>
    <cellStyle name="Note 2 2 2 2 2 2 2 7" xfId="43644"/>
    <cellStyle name="Note 2 2 2 2 2 2 2 8" xfId="43645"/>
    <cellStyle name="Note 2 2 2 2 2 2 2 9" xfId="43646"/>
    <cellStyle name="Note 2 2 2 2 2 2 20" xfId="43647"/>
    <cellStyle name="Note 2 2 2 2 2 2 21" xfId="43648"/>
    <cellStyle name="Note 2 2 2 2 2 2 22" xfId="43649"/>
    <cellStyle name="Note 2 2 2 2 2 2 23" xfId="43650"/>
    <cellStyle name="Note 2 2 2 2 2 2 24" xfId="43651"/>
    <cellStyle name="Note 2 2 2 2 2 2 25" xfId="43652"/>
    <cellStyle name="Note 2 2 2 2 2 2 3" xfId="43653"/>
    <cellStyle name="Note 2 2 2 2 2 2 3 10" xfId="43654"/>
    <cellStyle name="Note 2 2 2 2 2 2 3 11" xfId="43655"/>
    <cellStyle name="Note 2 2 2 2 2 2 3 12" xfId="43656"/>
    <cellStyle name="Note 2 2 2 2 2 2 3 13" xfId="43657"/>
    <cellStyle name="Note 2 2 2 2 2 2 3 2" xfId="43658"/>
    <cellStyle name="Note 2 2 2 2 2 2 3 2 10" xfId="43659"/>
    <cellStyle name="Note 2 2 2 2 2 2 3 2 2" xfId="43660"/>
    <cellStyle name="Note 2 2 2 2 2 2 3 2 2 2" xfId="43661"/>
    <cellStyle name="Note 2 2 2 2 2 2 3 2 2 3" xfId="43662"/>
    <cellStyle name="Note 2 2 2 2 2 2 3 2 2 4" xfId="43663"/>
    <cellStyle name="Note 2 2 2 2 2 2 3 2 2 5" xfId="43664"/>
    <cellStyle name="Note 2 2 2 2 2 2 3 2 2 6" xfId="43665"/>
    <cellStyle name="Note 2 2 2 2 2 2 3 2 2 7" xfId="43666"/>
    <cellStyle name="Note 2 2 2 2 2 2 3 2 2 8" xfId="43667"/>
    <cellStyle name="Note 2 2 2 2 2 2 3 2 2 9" xfId="43668"/>
    <cellStyle name="Note 2 2 2 2 2 2 3 2 3" xfId="43669"/>
    <cellStyle name="Note 2 2 2 2 2 2 3 2 4" xfId="43670"/>
    <cellStyle name="Note 2 2 2 2 2 2 3 2 5" xfId="43671"/>
    <cellStyle name="Note 2 2 2 2 2 2 3 2 6" xfId="43672"/>
    <cellStyle name="Note 2 2 2 2 2 2 3 2 7" xfId="43673"/>
    <cellStyle name="Note 2 2 2 2 2 2 3 2 8" xfId="43674"/>
    <cellStyle name="Note 2 2 2 2 2 2 3 2 9" xfId="43675"/>
    <cellStyle name="Note 2 2 2 2 2 2 3 3" xfId="43676"/>
    <cellStyle name="Note 2 2 2 2 2 2 3 3 2" xfId="43677"/>
    <cellStyle name="Note 2 2 2 2 2 2 3 3 3" xfId="43678"/>
    <cellStyle name="Note 2 2 2 2 2 2 3 3 4" xfId="43679"/>
    <cellStyle name="Note 2 2 2 2 2 2 3 3 5" xfId="43680"/>
    <cellStyle name="Note 2 2 2 2 2 2 3 3 6" xfId="43681"/>
    <cellStyle name="Note 2 2 2 2 2 2 3 3 7" xfId="43682"/>
    <cellStyle name="Note 2 2 2 2 2 2 3 3 8" xfId="43683"/>
    <cellStyle name="Note 2 2 2 2 2 2 3 4" xfId="43684"/>
    <cellStyle name="Note 2 2 2 2 2 2 3 4 2" xfId="43685"/>
    <cellStyle name="Note 2 2 2 2 2 2 3 4 3" xfId="43686"/>
    <cellStyle name="Note 2 2 2 2 2 2 3 4 4" xfId="43687"/>
    <cellStyle name="Note 2 2 2 2 2 2 3 4 5" xfId="43688"/>
    <cellStyle name="Note 2 2 2 2 2 2 3 4 6" xfId="43689"/>
    <cellStyle name="Note 2 2 2 2 2 2 3 4 7" xfId="43690"/>
    <cellStyle name="Note 2 2 2 2 2 2 3 4 8" xfId="43691"/>
    <cellStyle name="Note 2 2 2 2 2 2 3 4 9" xfId="43692"/>
    <cellStyle name="Note 2 2 2 2 2 2 3 5" xfId="43693"/>
    <cellStyle name="Note 2 2 2 2 2 2 3 6" xfId="43694"/>
    <cellStyle name="Note 2 2 2 2 2 2 3 7" xfId="43695"/>
    <cellStyle name="Note 2 2 2 2 2 2 3 8" xfId="43696"/>
    <cellStyle name="Note 2 2 2 2 2 2 3 9" xfId="43697"/>
    <cellStyle name="Note 2 2 2 2 2 2 4" xfId="43698"/>
    <cellStyle name="Note 2 2 2 2 2 2 4 10" xfId="43699"/>
    <cellStyle name="Note 2 2 2 2 2 2 4 11" xfId="43700"/>
    <cellStyle name="Note 2 2 2 2 2 2 4 12" xfId="43701"/>
    <cellStyle name="Note 2 2 2 2 2 2 4 13" xfId="43702"/>
    <cellStyle name="Note 2 2 2 2 2 2 4 2" xfId="43703"/>
    <cellStyle name="Note 2 2 2 2 2 2 4 2 10" xfId="43704"/>
    <cellStyle name="Note 2 2 2 2 2 2 4 2 2" xfId="43705"/>
    <cellStyle name="Note 2 2 2 2 2 2 4 2 2 2" xfId="43706"/>
    <cellStyle name="Note 2 2 2 2 2 2 4 2 2 3" xfId="43707"/>
    <cellStyle name="Note 2 2 2 2 2 2 4 2 2 4" xfId="43708"/>
    <cellStyle name="Note 2 2 2 2 2 2 4 2 2 5" xfId="43709"/>
    <cellStyle name="Note 2 2 2 2 2 2 4 2 2 6" xfId="43710"/>
    <cellStyle name="Note 2 2 2 2 2 2 4 2 2 7" xfId="43711"/>
    <cellStyle name="Note 2 2 2 2 2 2 4 2 2 8" xfId="43712"/>
    <cellStyle name="Note 2 2 2 2 2 2 4 2 2 9" xfId="43713"/>
    <cellStyle name="Note 2 2 2 2 2 2 4 2 3" xfId="43714"/>
    <cellStyle name="Note 2 2 2 2 2 2 4 2 4" xfId="43715"/>
    <cellStyle name="Note 2 2 2 2 2 2 4 2 5" xfId="43716"/>
    <cellStyle name="Note 2 2 2 2 2 2 4 2 6" xfId="43717"/>
    <cellStyle name="Note 2 2 2 2 2 2 4 2 7" xfId="43718"/>
    <cellStyle name="Note 2 2 2 2 2 2 4 2 8" xfId="43719"/>
    <cellStyle name="Note 2 2 2 2 2 2 4 2 9" xfId="43720"/>
    <cellStyle name="Note 2 2 2 2 2 2 4 3" xfId="43721"/>
    <cellStyle name="Note 2 2 2 2 2 2 4 3 2" xfId="43722"/>
    <cellStyle name="Note 2 2 2 2 2 2 4 3 3" xfId="43723"/>
    <cellStyle name="Note 2 2 2 2 2 2 4 3 4" xfId="43724"/>
    <cellStyle name="Note 2 2 2 2 2 2 4 3 5" xfId="43725"/>
    <cellStyle name="Note 2 2 2 2 2 2 4 3 6" xfId="43726"/>
    <cellStyle name="Note 2 2 2 2 2 2 4 3 7" xfId="43727"/>
    <cellStyle name="Note 2 2 2 2 2 2 4 3 8" xfId="43728"/>
    <cellStyle name="Note 2 2 2 2 2 2 4 4" xfId="43729"/>
    <cellStyle name="Note 2 2 2 2 2 2 4 4 2" xfId="43730"/>
    <cellStyle name="Note 2 2 2 2 2 2 4 4 3" xfId="43731"/>
    <cellStyle name="Note 2 2 2 2 2 2 4 4 4" xfId="43732"/>
    <cellStyle name="Note 2 2 2 2 2 2 4 4 5" xfId="43733"/>
    <cellStyle name="Note 2 2 2 2 2 2 4 4 6" xfId="43734"/>
    <cellStyle name="Note 2 2 2 2 2 2 4 4 7" xfId="43735"/>
    <cellStyle name="Note 2 2 2 2 2 2 4 4 8" xfId="43736"/>
    <cellStyle name="Note 2 2 2 2 2 2 4 4 9" xfId="43737"/>
    <cellStyle name="Note 2 2 2 2 2 2 4 5" xfId="43738"/>
    <cellStyle name="Note 2 2 2 2 2 2 4 6" xfId="43739"/>
    <cellStyle name="Note 2 2 2 2 2 2 4 7" xfId="43740"/>
    <cellStyle name="Note 2 2 2 2 2 2 4 8" xfId="43741"/>
    <cellStyle name="Note 2 2 2 2 2 2 4 9" xfId="43742"/>
    <cellStyle name="Note 2 2 2 2 2 2 5" xfId="43743"/>
    <cellStyle name="Note 2 2 2 2 2 2 5 10" xfId="43744"/>
    <cellStyle name="Note 2 2 2 2 2 2 5 11" xfId="43745"/>
    <cellStyle name="Note 2 2 2 2 2 2 5 12" xfId="43746"/>
    <cellStyle name="Note 2 2 2 2 2 2 5 13" xfId="43747"/>
    <cellStyle name="Note 2 2 2 2 2 2 5 2" xfId="43748"/>
    <cellStyle name="Note 2 2 2 2 2 2 5 2 10" xfId="43749"/>
    <cellStyle name="Note 2 2 2 2 2 2 5 2 2" xfId="43750"/>
    <cellStyle name="Note 2 2 2 2 2 2 5 2 2 2" xfId="43751"/>
    <cellStyle name="Note 2 2 2 2 2 2 5 2 2 3" xfId="43752"/>
    <cellStyle name="Note 2 2 2 2 2 2 5 2 2 4" xfId="43753"/>
    <cellStyle name="Note 2 2 2 2 2 2 5 2 2 5" xfId="43754"/>
    <cellStyle name="Note 2 2 2 2 2 2 5 2 2 6" xfId="43755"/>
    <cellStyle name="Note 2 2 2 2 2 2 5 2 2 7" xfId="43756"/>
    <cellStyle name="Note 2 2 2 2 2 2 5 2 2 8" xfId="43757"/>
    <cellStyle name="Note 2 2 2 2 2 2 5 2 2 9" xfId="43758"/>
    <cellStyle name="Note 2 2 2 2 2 2 5 2 3" xfId="43759"/>
    <cellStyle name="Note 2 2 2 2 2 2 5 2 4" xfId="43760"/>
    <cellStyle name="Note 2 2 2 2 2 2 5 2 5" xfId="43761"/>
    <cellStyle name="Note 2 2 2 2 2 2 5 2 6" xfId="43762"/>
    <cellStyle name="Note 2 2 2 2 2 2 5 2 7" xfId="43763"/>
    <cellStyle name="Note 2 2 2 2 2 2 5 2 8" xfId="43764"/>
    <cellStyle name="Note 2 2 2 2 2 2 5 2 9" xfId="43765"/>
    <cellStyle name="Note 2 2 2 2 2 2 5 3" xfId="43766"/>
    <cellStyle name="Note 2 2 2 2 2 2 5 3 2" xfId="43767"/>
    <cellStyle name="Note 2 2 2 2 2 2 5 3 3" xfId="43768"/>
    <cellStyle name="Note 2 2 2 2 2 2 5 3 4" xfId="43769"/>
    <cellStyle name="Note 2 2 2 2 2 2 5 3 5" xfId="43770"/>
    <cellStyle name="Note 2 2 2 2 2 2 5 3 6" xfId="43771"/>
    <cellStyle name="Note 2 2 2 2 2 2 5 3 7" xfId="43772"/>
    <cellStyle name="Note 2 2 2 2 2 2 5 3 8" xfId="43773"/>
    <cellStyle name="Note 2 2 2 2 2 2 5 4" xfId="43774"/>
    <cellStyle name="Note 2 2 2 2 2 2 5 4 2" xfId="43775"/>
    <cellStyle name="Note 2 2 2 2 2 2 5 4 3" xfId="43776"/>
    <cellStyle name="Note 2 2 2 2 2 2 5 4 4" xfId="43777"/>
    <cellStyle name="Note 2 2 2 2 2 2 5 4 5" xfId="43778"/>
    <cellStyle name="Note 2 2 2 2 2 2 5 4 6" xfId="43779"/>
    <cellStyle name="Note 2 2 2 2 2 2 5 4 7" xfId="43780"/>
    <cellStyle name="Note 2 2 2 2 2 2 5 4 8" xfId="43781"/>
    <cellStyle name="Note 2 2 2 2 2 2 5 4 9" xfId="43782"/>
    <cellStyle name="Note 2 2 2 2 2 2 5 5" xfId="43783"/>
    <cellStyle name="Note 2 2 2 2 2 2 5 6" xfId="43784"/>
    <cellStyle name="Note 2 2 2 2 2 2 5 7" xfId="43785"/>
    <cellStyle name="Note 2 2 2 2 2 2 5 8" xfId="43786"/>
    <cellStyle name="Note 2 2 2 2 2 2 5 9" xfId="43787"/>
    <cellStyle name="Note 2 2 2 2 2 2 6" xfId="43788"/>
    <cellStyle name="Note 2 2 2 2 2 2 6 10" xfId="43789"/>
    <cellStyle name="Note 2 2 2 2 2 2 6 2" xfId="43790"/>
    <cellStyle name="Note 2 2 2 2 2 2 6 2 2" xfId="43791"/>
    <cellStyle name="Note 2 2 2 2 2 2 6 2 3" xfId="43792"/>
    <cellStyle name="Note 2 2 2 2 2 2 6 2 4" xfId="43793"/>
    <cellStyle name="Note 2 2 2 2 2 2 6 2 5" xfId="43794"/>
    <cellStyle name="Note 2 2 2 2 2 2 6 2 6" xfId="43795"/>
    <cellStyle name="Note 2 2 2 2 2 2 6 2 7" xfId="43796"/>
    <cellStyle name="Note 2 2 2 2 2 2 6 2 8" xfId="43797"/>
    <cellStyle name="Note 2 2 2 2 2 2 6 2 9" xfId="43798"/>
    <cellStyle name="Note 2 2 2 2 2 2 6 3" xfId="43799"/>
    <cellStyle name="Note 2 2 2 2 2 2 6 4" xfId="43800"/>
    <cellStyle name="Note 2 2 2 2 2 2 6 5" xfId="43801"/>
    <cellStyle name="Note 2 2 2 2 2 2 6 6" xfId="43802"/>
    <cellStyle name="Note 2 2 2 2 2 2 6 7" xfId="43803"/>
    <cellStyle name="Note 2 2 2 2 2 2 6 8" xfId="43804"/>
    <cellStyle name="Note 2 2 2 2 2 2 6 9" xfId="43805"/>
    <cellStyle name="Note 2 2 2 2 2 2 7" xfId="43806"/>
    <cellStyle name="Note 2 2 2 2 2 2 7 2" xfId="43807"/>
    <cellStyle name="Note 2 2 2 2 2 2 7 3" xfId="43808"/>
    <cellStyle name="Note 2 2 2 2 2 2 7 4" xfId="43809"/>
    <cellStyle name="Note 2 2 2 2 2 2 7 5" xfId="43810"/>
    <cellStyle name="Note 2 2 2 2 2 2 7 6" xfId="43811"/>
    <cellStyle name="Note 2 2 2 2 2 2 7 7" xfId="43812"/>
    <cellStyle name="Note 2 2 2 2 2 2 7 8" xfId="43813"/>
    <cellStyle name="Note 2 2 2 2 2 2 8" xfId="43814"/>
    <cellStyle name="Note 2 2 2 2 2 2 8 2" xfId="43815"/>
    <cellStyle name="Note 2 2 2 2 2 2 8 3" xfId="43816"/>
    <cellStyle name="Note 2 2 2 2 2 2 8 4" xfId="43817"/>
    <cellStyle name="Note 2 2 2 2 2 2 8 5" xfId="43818"/>
    <cellStyle name="Note 2 2 2 2 2 2 8 6" xfId="43819"/>
    <cellStyle name="Note 2 2 2 2 2 2 8 7" xfId="43820"/>
    <cellStyle name="Note 2 2 2 2 2 2 8 8" xfId="43821"/>
    <cellStyle name="Note 2 2 2 2 2 2 8 9" xfId="43822"/>
    <cellStyle name="Note 2 2 2 2 2 2 9" xfId="43823"/>
    <cellStyle name="Note 2 2 2 2 2 20" xfId="43824"/>
    <cellStyle name="Note 2 2 2 2 2 21" xfId="43825"/>
    <cellStyle name="Note 2 2 2 2 2 22" xfId="43826"/>
    <cellStyle name="Note 2 2 2 2 2 23" xfId="43827"/>
    <cellStyle name="Note 2 2 2 2 2 24" xfId="43828"/>
    <cellStyle name="Note 2 2 2 2 2 25" xfId="43829"/>
    <cellStyle name="Note 2 2 2 2 2 26" xfId="43830"/>
    <cellStyle name="Note 2 2 2 2 2 27" xfId="43831"/>
    <cellStyle name="Note 2 2 2 2 2 28" xfId="43832"/>
    <cellStyle name="Note 2 2 2 2 2 3" xfId="43833"/>
    <cellStyle name="Note 2 2 2 2 2 3 10" xfId="43834"/>
    <cellStyle name="Note 2 2 2 2 2 3 11" xfId="43835"/>
    <cellStyle name="Note 2 2 2 2 2 3 12" xfId="43836"/>
    <cellStyle name="Note 2 2 2 2 2 3 13" xfId="43837"/>
    <cellStyle name="Note 2 2 2 2 2 3 14" xfId="43838"/>
    <cellStyle name="Note 2 2 2 2 2 3 15" xfId="43839"/>
    <cellStyle name="Note 2 2 2 2 2 3 16" xfId="43840"/>
    <cellStyle name="Note 2 2 2 2 2 3 17" xfId="43841"/>
    <cellStyle name="Note 2 2 2 2 2 3 18" xfId="43842"/>
    <cellStyle name="Note 2 2 2 2 2 3 19" xfId="43843"/>
    <cellStyle name="Note 2 2 2 2 2 3 2" xfId="43844"/>
    <cellStyle name="Note 2 2 2 2 2 3 2 10" xfId="43845"/>
    <cellStyle name="Note 2 2 2 2 2 3 2 11" xfId="43846"/>
    <cellStyle name="Note 2 2 2 2 2 3 2 12" xfId="43847"/>
    <cellStyle name="Note 2 2 2 2 2 3 2 13" xfId="43848"/>
    <cellStyle name="Note 2 2 2 2 2 3 2 2" xfId="43849"/>
    <cellStyle name="Note 2 2 2 2 2 3 2 2 10" xfId="43850"/>
    <cellStyle name="Note 2 2 2 2 2 3 2 2 2" xfId="43851"/>
    <cellStyle name="Note 2 2 2 2 2 3 2 2 2 2" xfId="43852"/>
    <cellStyle name="Note 2 2 2 2 2 3 2 2 2 3" xfId="43853"/>
    <cellStyle name="Note 2 2 2 2 2 3 2 2 2 4" xfId="43854"/>
    <cellStyle name="Note 2 2 2 2 2 3 2 2 2 5" xfId="43855"/>
    <cellStyle name="Note 2 2 2 2 2 3 2 2 2 6" xfId="43856"/>
    <cellStyle name="Note 2 2 2 2 2 3 2 2 2 7" xfId="43857"/>
    <cellStyle name="Note 2 2 2 2 2 3 2 2 2 8" xfId="43858"/>
    <cellStyle name="Note 2 2 2 2 2 3 2 2 2 9" xfId="43859"/>
    <cellStyle name="Note 2 2 2 2 2 3 2 2 3" xfId="43860"/>
    <cellStyle name="Note 2 2 2 2 2 3 2 2 4" xfId="43861"/>
    <cellStyle name="Note 2 2 2 2 2 3 2 2 5" xfId="43862"/>
    <cellStyle name="Note 2 2 2 2 2 3 2 2 6" xfId="43863"/>
    <cellStyle name="Note 2 2 2 2 2 3 2 2 7" xfId="43864"/>
    <cellStyle name="Note 2 2 2 2 2 3 2 2 8" xfId="43865"/>
    <cellStyle name="Note 2 2 2 2 2 3 2 2 9" xfId="43866"/>
    <cellStyle name="Note 2 2 2 2 2 3 2 3" xfId="43867"/>
    <cellStyle name="Note 2 2 2 2 2 3 2 3 2" xfId="43868"/>
    <cellStyle name="Note 2 2 2 2 2 3 2 3 3" xfId="43869"/>
    <cellStyle name="Note 2 2 2 2 2 3 2 3 4" xfId="43870"/>
    <cellStyle name="Note 2 2 2 2 2 3 2 3 5" xfId="43871"/>
    <cellStyle name="Note 2 2 2 2 2 3 2 3 6" xfId="43872"/>
    <cellStyle name="Note 2 2 2 2 2 3 2 3 7" xfId="43873"/>
    <cellStyle name="Note 2 2 2 2 2 3 2 3 8" xfId="43874"/>
    <cellStyle name="Note 2 2 2 2 2 3 2 4" xfId="43875"/>
    <cellStyle name="Note 2 2 2 2 2 3 2 4 2" xfId="43876"/>
    <cellStyle name="Note 2 2 2 2 2 3 2 4 3" xfId="43877"/>
    <cellStyle name="Note 2 2 2 2 2 3 2 4 4" xfId="43878"/>
    <cellStyle name="Note 2 2 2 2 2 3 2 4 5" xfId="43879"/>
    <cellStyle name="Note 2 2 2 2 2 3 2 4 6" xfId="43880"/>
    <cellStyle name="Note 2 2 2 2 2 3 2 4 7" xfId="43881"/>
    <cellStyle name="Note 2 2 2 2 2 3 2 4 8" xfId="43882"/>
    <cellStyle name="Note 2 2 2 2 2 3 2 4 9" xfId="43883"/>
    <cellStyle name="Note 2 2 2 2 2 3 2 5" xfId="43884"/>
    <cellStyle name="Note 2 2 2 2 2 3 2 6" xfId="43885"/>
    <cellStyle name="Note 2 2 2 2 2 3 2 7" xfId="43886"/>
    <cellStyle name="Note 2 2 2 2 2 3 2 8" xfId="43887"/>
    <cellStyle name="Note 2 2 2 2 2 3 2 9" xfId="43888"/>
    <cellStyle name="Note 2 2 2 2 2 3 20" xfId="43889"/>
    <cellStyle name="Note 2 2 2 2 2 3 21" xfId="43890"/>
    <cellStyle name="Note 2 2 2 2 2 3 22" xfId="43891"/>
    <cellStyle name="Note 2 2 2 2 2 3 23" xfId="43892"/>
    <cellStyle name="Note 2 2 2 2 2 3 24" xfId="43893"/>
    <cellStyle name="Note 2 2 2 2 2 3 3" xfId="43894"/>
    <cellStyle name="Note 2 2 2 2 2 3 3 10" xfId="43895"/>
    <cellStyle name="Note 2 2 2 2 2 3 3 11" xfId="43896"/>
    <cellStyle name="Note 2 2 2 2 2 3 3 12" xfId="43897"/>
    <cellStyle name="Note 2 2 2 2 2 3 3 13" xfId="43898"/>
    <cellStyle name="Note 2 2 2 2 2 3 3 2" xfId="43899"/>
    <cellStyle name="Note 2 2 2 2 2 3 3 2 10" xfId="43900"/>
    <cellStyle name="Note 2 2 2 2 2 3 3 2 2" xfId="43901"/>
    <cellStyle name="Note 2 2 2 2 2 3 3 2 2 2" xfId="43902"/>
    <cellStyle name="Note 2 2 2 2 2 3 3 2 2 3" xfId="43903"/>
    <cellStyle name="Note 2 2 2 2 2 3 3 2 2 4" xfId="43904"/>
    <cellStyle name="Note 2 2 2 2 2 3 3 2 2 5" xfId="43905"/>
    <cellStyle name="Note 2 2 2 2 2 3 3 2 2 6" xfId="43906"/>
    <cellStyle name="Note 2 2 2 2 2 3 3 2 2 7" xfId="43907"/>
    <cellStyle name="Note 2 2 2 2 2 3 3 2 2 8" xfId="43908"/>
    <cellStyle name="Note 2 2 2 2 2 3 3 2 2 9" xfId="43909"/>
    <cellStyle name="Note 2 2 2 2 2 3 3 2 3" xfId="43910"/>
    <cellStyle name="Note 2 2 2 2 2 3 3 2 4" xfId="43911"/>
    <cellStyle name="Note 2 2 2 2 2 3 3 2 5" xfId="43912"/>
    <cellStyle name="Note 2 2 2 2 2 3 3 2 6" xfId="43913"/>
    <cellStyle name="Note 2 2 2 2 2 3 3 2 7" xfId="43914"/>
    <cellStyle name="Note 2 2 2 2 2 3 3 2 8" xfId="43915"/>
    <cellStyle name="Note 2 2 2 2 2 3 3 2 9" xfId="43916"/>
    <cellStyle name="Note 2 2 2 2 2 3 3 3" xfId="43917"/>
    <cellStyle name="Note 2 2 2 2 2 3 3 3 2" xfId="43918"/>
    <cellStyle name="Note 2 2 2 2 2 3 3 3 3" xfId="43919"/>
    <cellStyle name="Note 2 2 2 2 2 3 3 3 4" xfId="43920"/>
    <cellStyle name="Note 2 2 2 2 2 3 3 3 5" xfId="43921"/>
    <cellStyle name="Note 2 2 2 2 2 3 3 3 6" xfId="43922"/>
    <cellStyle name="Note 2 2 2 2 2 3 3 3 7" xfId="43923"/>
    <cellStyle name="Note 2 2 2 2 2 3 3 3 8" xfId="43924"/>
    <cellStyle name="Note 2 2 2 2 2 3 3 4" xfId="43925"/>
    <cellStyle name="Note 2 2 2 2 2 3 3 4 2" xfId="43926"/>
    <cellStyle name="Note 2 2 2 2 2 3 3 4 3" xfId="43927"/>
    <cellStyle name="Note 2 2 2 2 2 3 3 4 4" xfId="43928"/>
    <cellStyle name="Note 2 2 2 2 2 3 3 4 5" xfId="43929"/>
    <cellStyle name="Note 2 2 2 2 2 3 3 4 6" xfId="43930"/>
    <cellStyle name="Note 2 2 2 2 2 3 3 4 7" xfId="43931"/>
    <cellStyle name="Note 2 2 2 2 2 3 3 4 8" xfId="43932"/>
    <cellStyle name="Note 2 2 2 2 2 3 3 4 9" xfId="43933"/>
    <cellStyle name="Note 2 2 2 2 2 3 3 5" xfId="43934"/>
    <cellStyle name="Note 2 2 2 2 2 3 3 6" xfId="43935"/>
    <cellStyle name="Note 2 2 2 2 2 3 3 7" xfId="43936"/>
    <cellStyle name="Note 2 2 2 2 2 3 3 8" xfId="43937"/>
    <cellStyle name="Note 2 2 2 2 2 3 3 9" xfId="43938"/>
    <cellStyle name="Note 2 2 2 2 2 3 4" xfId="43939"/>
    <cellStyle name="Note 2 2 2 2 2 3 4 10" xfId="43940"/>
    <cellStyle name="Note 2 2 2 2 2 3 4 11" xfId="43941"/>
    <cellStyle name="Note 2 2 2 2 2 3 4 12" xfId="43942"/>
    <cellStyle name="Note 2 2 2 2 2 3 4 13" xfId="43943"/>
    <cellStyle name="Note 2 2 2 2 2 3 4 2" xfId="43944"/>
    <cellStyle name="Note 2 2 2 2 2 3 4 2 10" xfId="43945"/>
    <cellStyle name="Note 2 2 2 2 2 3 4 2 2" xfId="43946"/>
    <cellStyle name="Note 2 2 2 2 2 3 4 2 2 2" xfId="43947"/>
    <cellStyle name="Note 2 2 2 2 2 3 4 2 2 3" xfId="43948"/>
    <cellStyle name="Note 2 2 2 2 2 3 4 2 2 4" xfId="43949"/>
    <cellStyle name="Note 2 2 2 2 2 3 4 2 2 5" xfId="43950"/>
    <cellStyle name="Note 2 2 2 2 2 3 4 2 2 6" xfId="43951"/>
    <cellStyle name="Note 2 2 2 2 2 3 4 2 2 7" xfId="43952"/>
    <cellStyle name="Note 2 2 2 2 2 3 4 2 2 8" xfId="43953"/>
    <cellStyle name="Note 2 2 2 2 2 3 4 2 2 9" xfId="43954"/>
    <cellStyle name="Note 2 2 2 2 2 3 4 2 3" xfId="43955"/>
    <cellStyle name="Note 2 2 2 2 2 3 4 2 4" xfId="43956"/>
    <cellStyle name="Note 2 2 2 2 2 3 4 2 5" xfId="43957"/>
    <cellStyle name="Note 2 2 2 2 2 3 4 2 6" xfId="43958"/>
    <cellStyle name="Note 2 2 2 2 2 3 4 2 7" xfId="43959"/>
    <cellStyle name="Note 2 2 2 2 2 3 4 2 8" xfId="43960"/>
    <cellStyle name="Note 2 2 2 2 2 3 4 2 9" xfId="43961"/>
    <cellStyle name="Note 2 2 2 2 2 3 4 3" xfId="43962"/>
    <cellStyle name="Note 2 2 2 2 2 3 4 3 2" xfId="43963"/>
    <cellStyle name="Note 2 2 2 2 2 3 4 3 3" xfId="43964"/>
    <cellStyle name="Note 2 2 2 2 2 3 4 3 4" xfId="43965"/>
    <cellStyle name="Note 2 2 2 2 2 3 4 3 5" xfId="43966"/>
    <cellStyle name="Note 2 2 2 2 2 3 4 3 6" xfId="43967"/>
    <cellStyle name="Note 2 2 2 2 2 3 4 3 7" xfId="43968"/>
    <cellStyle name="Note 2 2 2 2 2 3 4 3 8" xfId="43969"/>
    <cellStyle name="Note 2 2 2 2 2 3 4 4" xfId="43970"/>
    <cellStyle name="Note 2 2 2 2 2 3 4 4 2" xfId="43971"/>
    <cellStyle name="Note 2 2 2 2 2 3 4 4 3" xfId="43972"/>
    <cellStyle name="Note 2 2 2 2 2 3 4 4 4" xfId="43973"/>
    <cellStyle name="Note 2 2 2 2 2 3 4 4 5" xfId="43974"/>
    <cellStyle name="Note 2 2 2 2 2 3 4 4 6" xfId="43975"/>
    <cellStyle name="Note 2 2 2 2 2 3 4 4 7" xfId="43976"/>
    <cellStyle name="Note 2 2 2 2 2 3 4 4 8" xfId="43977"/>
    <cellStyle name="Note 2 2 2 2 2 3 4 4 9" xfId="43978"/>
    <cellStyle name="Note 2 2 2 2 2 3 4 5" xfId="43979"/>
    <cellStyle name="Note 2 2 2 2 2 3 4 6" xfId="43980"/>
    <cellStyle name="Note 2 2 2 2 2 3 4 7" xfId="43981"/>
    <cellStyle name="Note 2 2 2 2 2 3 4 8" xfId="43982"/>
    <cellStyle name="Note 2 2 2 2 2 3 4 9" xfId="43983"/>
    <cellStyle name="Note 2 2 2 2 2 3 5" xfId="43984"/>
    <cellStyle name="Note 2 2 2 2 2 3 5 10" xfId="43985"/>
    <cellStyle name="Note 2 2 2 2 2 3 5 11" xfId="43986"/>
    <cellStyle name="Note 2 2 2 2 2 3 5 12" xfId="43987"/>
    <cellStyle name="Note 2 2 2 2 2 3 5 13" xfId="43988"/>
    <cellStyle name="Note 2 2 2 2 2 3 5 2" xfId="43989"/>
    <cellStyle name="Note 2 2 2 2 2 3 5 2 10" xfId="43990"/>
    <cellStyle name="Note 2 2 2 2 2 3 5 2 2" xfId="43991"/>
    <cellStyle name="Note 2 2 2 2 2 3 5 2 2 2" xfId="43992"/>
    <cellStyle name="Note 2 2 2 2 2 3 5 2 2 3" xfId="43993"/>
    <cellStyle name="Note 2 2 2 2 2 3 5 2 2 4" xfId="43994"/>
    <cellStyle name="Note 2 2 2 2 2 3 5 2 2 5" xfId="43995"/>
    <cellStyle name="Note 2 2 2 2 2 3 5 2 2 6" xfId="43996"/>
    <cellStyle name="Note 2 2 2 2 2 3 5 2 2 7" xfId="43997"/>
    <cellStyle name="Note 2 2 2 2 2 3 5 2 2 8" xfId="43998"/>
    <cellStyle name="Note 2 2 2 2 2 3 5 2 2 9" xfId="43999"/>
    <cellStyle name="Note 2 2 2 2 2 3 5 2 3" xfId="44000"/>
    <cellStyle name="Note 2 2 2 2 2 3 5 2 4" xfId="44001"/>
    <cellStyle name="Note 2 2 2 2 2 3 5 2 5" xfId="44002"/>
    <cellStyle name="Note 2 2 2 2 2 3 5 2 6" xfId="44003"/>
    <cellStyle name="Note 2 2 2 2 2 3 5 2 7" xfId="44004"/>
    <cellStyle name="Note 2 2 2 2 2 3 5 2 8" xfId="44005"/>
    <cellStyle name="Note 2 2 2 2 2 3 5 2 9" xfId="44006"/>
    <cellStyle name="Note 2 2 2 2 2 3 5 3" xfId="44007"/>
    <cellStyle name="Note 2 2 2 2 2 3 5 3 2" xfId="44008"/>
    <cellStyle name="Note 2 2 2 2 2 3 5 3 3" xfId="44009"/>
    <cellStyle name="Note 2 2 2 2 2 3 5 3 4" xfId="44010"/>
    <cellStyle name="Note 2 2 2 2 2 3 5 3 5" xfId="44011"/>
    <cellStyle name="Note 2 2 2 2 2 3 5 3 6" xfId="44012"/>
    <cellStyle name="Note 2 2 2 2 2 3 5 3 7" xfId="44013"/>
    <cellStyle name="Note 2 2 2 2 2 3 5 3 8" xfId="44014"/>
    <cellStyle name="Note 2 2 2 2 2 3 5 4" xfId="44015"/>
    <cellStyle name="Note 2 2 2 2 2 3 5 4 2" xfId="44016"/>
    <cellStyle name="Note 2 2 2 2 2 3 5 4 3" xfId="44017"/>
    <cellStyle name="Note 2 2 2 2 2 3 5 4 4" xfId="44018"/>
    <cellStyle name="Note 2 2 2 2 2 3 5 4 5" xfId="44019"/>
    <cellStyle name="Note 2 2 2 2 2 3 5 4 6" xfId="44020"/>
    <cellStyle name="Note 2 2 2 2 2 3 5 4 7" xfId="44021"/>
    <cellStyle name="Note 2 2 2 2 2 3 5 4 8" xfId="44022"/>
    <cellStyle name="Note 2 2 2 2 2 3 5 4 9" xfId="44023"/>
    <cellStyle name="Note 2 2 2 2 2 3 5 5" xfId="44024"/>
    <cellStyle name="Note 2 2 2 2 2 3 5 6" xfId="44025"/>
    <cellStyle name="Note 2 2 2 2 2 3 5 7" xfId="44026"/>
    <cellStyle name="Note 2 2 2 2 2 3 5 8" xfId="44027"/>
    <cellStyle name="Note 2 2 2 2 2 3 5 9" xfId="44028"/>
    <cellStyle name="Note 2 2 2 2 2 3 6" xfId="44029"/>
    <cellStyle name="Note 2 2 2 2 2 3 6 10" xfId="44030"/>
    <cellStyle name="Note 2 2 2 2 2 3 6 2" xfId="44031"/>
    <cellStyle name="Note 2 2 2 2 2 3 6 2 2" xfId="44032"/>
    <cellStyle name="Note 2 2 2 2 2 3 6 2 3" xfId="44033"/>
    <cellStyle name="Note 2 2 2 2 2 3 6 2 4" xfId="44034"/>
    <cellStyle name="Note 2 2 2 2 2 3 6 2 5" xfId="44035"/>
    <cellStyle name="Note 2 2 2 2 2 3 6 2 6" xfId="44036"/>
    <cellStyle name="Note 2 2 2 2 2 3 6 2 7" xfId="44037"/>
    <cellStyle name="Note 2 2 2 2 2 3 6 2 8" xfId="44038"/>
    <cellStyle name="Note 2 2 2 2 2 3 6 2 9" xfId="44039"/>
    <cellStyle name="Note 2 2 2 2 2 3 6 3" xfId="44040"/>
    <cellStyle name="Note 2 2 2 2 2 3 6 4" xfId="44041"/>
    <cellStyle name="Note 2 2 2 2 2 3 6 5" xfId="44042"/>
    <cellStyle name="Note 2 2 2 2 2 3 6 6" xfId="44043"/>
    <cellStyle name="Note 2 2 2 2 2 3 6 7" xfId="44044"/>
    <cellStyle name="Note 2 2 2 2 2 3 6 8" xfId="44045"/>
    <cellStyle name="Note 2 2 2 2 2 3 6 9" xfId="44046"/>
    <cellStyle name="Note 2 2 2 2 2 3 7" xfId="44047"/>
    <cellStyle name="Note 2 2 2 2 2 3 7 2" xfId="44048"/>
    <cellStyle name="Note 2 2 2 2 2 3 7 3" xfId="44049"/>
    <cellStyle name="Note 2 2 2 2 2 3 7 4" xfId="44050"/>
    <cellStyle name="Note 2 2 2 2 2 3 7 5" xfId="44051"/>
    <cellStyle name="Note 2 2 2 2 2 3 7 6" xfId="44052"/>
    <cellStyle name="Note 2 2 2 2 2 3 7 7" xfId="44053"/>
    <cellStyle name="Note 2 2 2 2 2 3 7 8" xfId="44054"/>
    <cellStyle name="Note 2 2 2 2 2 3 8" xfId="44055"/>
    <cellStyle name="Note 2 2 2 2 2 3 8 2" xfId="44056"/>
    <cellStyle name="Note 2 2 2 2 2 3 8 3" xfId="44057"/>
    <cellStyle name="Note 2 2 2 2 2 3 8 4" xfId="44058"/>
    <cellStyle name="Note 2 2 2 2 2 3 8 5" xfId="44059"/>
    <cellStyle name="Note 2 2 2 2 2 3 8 6" xfId="44060"/>
    <cellStyle name="Note 2 2 2 2 2 3 8 7" xfId="44061"/>
    <cellStyle name="Note 2 2 2 2 2 3 8 8" xfId="44062"/>
    <cellStyle name="Note 2 2 2 2 2 3 8 9" xfId="44063"/>
    <cellStyle name="Note 2 2 2 2 2 3 9" xfId="44064"/>
    <cellStyle name="Note 2 2 2 2 2 4" xfId="44065"/>
    <cellStyle name="Note 2 2 2 2 2 4 10" xfId="44066"/>
    <cellStyle name="Note 2 2 2 2 2 4 11" xfId="44067"/>
    <cellStyle name="Note 2 2 2 2 2 4 12" xfId="44068"/>
    <cellStyle name="Note 2 2 2 2 2 4 13" xfId="44069"/>
    <cellStyle name="Note 2 2 2 2 2 4 14" xfId="44070"/>
    <cellStyle name="Note 2 2 2 2 2 4 15" xfId="44071"/>
    <cellStyle name="Note 2 2 2 2 2 4 16" xfId="44072"/>
    <cellStyle name="Note 2 2 2 2 2 4 17" xfId="44073"/>
    <cellStyle name="Note 2 2 2 2 2 4 18" xfId="44074"/>
    <cellStyle name="Note 2 2 2 2 2 4 2" xfId="44075"/>
    <cellStyle name="Note 2 2 2 2 2 4 2 10" xfId="44076"/>
    <cellStyle name="Note 2 2 2 2 2 4 2 2" xfId="44077"/>
    <cellStyle name="Note 2 2 2 2 2 4 2 2 2" xfId="44078"/>
    <cellStyle name="Note 2 2 2 2 2 4 2 2 3" xfId="44079"/>
    <cellStyle name="Note 2 2 2 2 2 4 2 2 4" xfId="44080"/>
    <cellStyle name="Note 2 2 2 2 2 4 2 2 5" xfId="44081"/>
    <cellStyle name="Note 2 2 2 2 2 4 2 2 6" xfId="44082"/>
    <cellStyle name="Note 2 2 2 2 2 4 2 2 7" xfId="44083"/>
    <cellStyle name="Note 2 2 2 2 2 4 2 2 8" xfId="44084"/>
    <cellStyle name="Note 2 2 2 2 2 4 2 2 9" xfId="44085"/>
    <cellStyle name="Note 2 2 2 2 2 4 2 3" xfId="44086"/>
    <cellStyle name="Note 2 2 2 2 2 4 2 4" xfId="44087"/>
    <cellStyle name="Note 2 2 2 2 2 4 2 5" xfId="44088"/>
    <cellStyle name="Note 2 2 2 2 2 4 2 6" xfId="44089"/>
    <cellStyle name="Note 2 2 2 2 2 4 2 7" xfId="44090"/>
    <cellStyle name="Note 2 2 2 2 2 4 2 8" xfId="44091"/>
    <cellStyle name="Note 2 2 2 2 2 4 2 9" xfId="44092"/>
    <cellStyle name="Note 2 2 2 2 2 4 3" xfId="44093"/>
    <cellStyle name="Note 2 2 2 2 2 4 3 2" xfId="44094"/>
    <cellStyle name="Note 2 2 2 2 2 4 3 3" xfId="44095"/>
    <cellStyle name="Note 2 2 2 2 2 4 3 4" xfId="44096"/>
    <cellStyle name="Note 2 2 2 2 2 4 3 5" xfId="44097"/>
    <cellStyle name="Note 2 2 2 2 2 4 3 6" xfId="44098"/>
    <cellStyle name="Note 2 2 2 2 2 4 3 7" xfId="44099"/>
    <cellStyle name="Note 2 2 2 2 2 4 3 8" xfId="44100"/>
    <cellStyle name="Note 2 2 2 2 2 4 4" xfId="44101"/>
    <cellStyle name="Note 2 2 2 2 2 4 4 2" xfId="44102"/>
    <cellStyle name="Note 2 2 2 2 2 4 4 3" xfId="44103"/>
    <cellStyle name="Note 2 2 2 2 2 4 4 4" xfId="44104"/>
    <cellStyle name="Note 2 2 2 2 2 4 4 5" xfId="44105"/>
    <cellStyle name="Note 2 2 2 2 2 4 4 6" xfId="44106"/>
    <cellStyle name="Note 2 2 2 2 2 4 4 7" xfId="44107"/>
    <cellStyle name="Note 2 2 2 2 2 4 4 8" xfId="44108"/>
    <cellStyle name="Note 2 2 2 2 2 4 4 9" xfId="44109"/>
    <cellStyle name="Note 2 2 2 2 2 4 5" xfId="44110"/>
    <cellStyle name="Note 2 2 2 2 2 4 6" xfId="44111"/>
    <cellStyle name="Note 2 2 2 2 2 4 7" xfId="44112"/>
    <cellStyle name="Note 2 2 2 2 2 4 8" xfId="44113"/>
    <cellStyle name="Note 2 2 2 2 2 4 9" xfId="44114"/>
    <cellStyle name="Note 2 2 2 2 2 5" xfId="44115"/>
    <cellStyle name="Note 2 2 2 2 2 5 10" xfId="44116"/>
    <cellStyle name="Note 2 2 2 2 2 5 11" xfId="44117"/>
    <cellStyle name="Note 2 2 2 2 2 5 12" xfId="44118"/>
    <cellStyle name="Note 2 2 2 2 2 5 13" xfId="44119"/>
    <cellStyle name="Note 2 2 2 2 2 5 14" xfId="44120"/>
    <cellStyle name="Note 2 2 2 2 2 5 15" xfId="44121"/>
    <cellStyle name="Note 2 2 2 2 2 5 16" xfId="44122"/>
    <cellStyle name="Note 2 2 2 2 2 5 17" xfId="44123"/>
    <cellStyle name="Note 2 2 2 2 2 5 18" xfId="44124"/>
    <cellStyle name="Note 2 2 2 2 2 5 2" xfId="44125"/>
    <cellStyle name="Note 2 2 2 2 2 5 3" xfId="44126"/>
    <cellStyle name="Note 2 2 2 2 2 5 4" xfId="44127"/>
    <cellStyle name="Note 2 2 2 2 2 5 5" xfId="44128"/>
    <cellStyle name="Note 2 2 2 2 2 5 6" xfId="44129"/>
    <cellStyle name="Note 2 2 2 2 2 5 7" xfId="44130"/>
    <cellStyle name="Note 2 2 2 2 2 5 8" xfId="44131"/>
    <cellStyle name="Note 2 2 2 2 2 5 9" xfId="44132"/>
    <cellStyle name="Note 2 2 2 2 2 6" xfId="44133"/>
    <cellStyle name="Note 2 2 2 2 2 6 10" xfId="44134"/>
    <cellStyle name="Note 2 2 2 2 2 6 11" xfId="44135"/>
    <cellStyle name="Note 2 2 2 2 2 6 12" xfId="44136"/>
    <cellStyle name="Note 2 2 2 2 2 6 13" xfId="44137"/>
    <cellStyle name="Note 2 2 2 2 2 6 14" xfId="44138"/>
    <cellStyle name="Note 2 2 2 2 2 6 15" xfId="44139"/>
    <cellStyle name="Note 2 2 2 2 2 6 16" xfId="44140"/>
    <cellStyle name="Note 2 2 2 2 2 6 17" xfId="44141"/>
    <cellStyle name="Note 2 2 2 2 2 6 18" xfId="44142"/>
    <cellStyle name="Note 2 2 2 2 2 6 2" xfId="44143"/>
    <cellStyle name="Note 2 2 2 2 2 6 3" xfId="44144"/>
    <cellStyle name="Note 2 2 2 2 2 6 4" xfId="44145"/>
    <cellStyle name="Note 2 2 2 2 2 6 5" xfId="44146"/>
    <cellStyle name="Note 2 2 2 2 2 6 6" xfId="44147"/>
    <cellStyle name="Note 2 2 2 2 2 6 7" xfId="44148"/>
    <cellStyle name="Note 2 2 2 2 2 6 8" xfId="44149"/>
    <cellStyle name="Note 2 2 2 2 2 6 9" xfId="44150"/>
    <cellStyle name="Note 2 2 2 2 2 7" xfId="44151"/>
    <cellStyle name="Note 2 2 2 2 2 7 2" xfId="44152"/>
    <cellStyle name="Note 2 2 2 2 2 7 3" xfId="44153"/>
    <cellStyle name="Note 2 2 2 2 2 7 4" xfId="44154"/>
    <cellStyle name="Note 2 2 2 2 2 7 5" xfId="44155"/>
    <cellStyle name="Note 2 2 2 2 2 7 6" xfId="44156"/>
    <cellStyle name="Note 2 2 2 2 2 7 7" xfId="44157"/>
    <cellStyle name="Note 2 2 2 2 2 7 8" xfId="44158"/>
    <cellStyle name="Note 2 2 2 2 2 7 9" xfId="44159"/>
    <cellStyle name="Note 2 2 2 2 2 8" xfId="44160"/>
    <cellStyle name="Note 2 2 2 2 2 8 2" xfId="44161"/>
    <cellStyle name="Note 2 2 2 2 2 8 3" xfId="44162"/>
    <cellStyle name="Note 2 2 2 2 2 8 4" xfId="44163"/>
    <cellStyle name="Note 2 2 2 2 2 8 5" xfId="44164"/>
    <cellStyle name="Note 2 2 2 2 2 8 6" xfId="44165"/>
    <cellStyle name="Note 2 2 2 2 2 8 7" xfId="44166"/>
    <cellStyle name="Note 2 2 2 2 2 8 8" xfId="44167"/>
    <cellStyle name="Note 2 2 2 2 2 8 9" xfId="44168"/>
    <cellStyle name="Note 2 2 2 2 2 9" xfId="44169"/>
    <cellStyle name="Note 2 2 2 2 2 9 2" xfId="44170"/>
    <cellStyle name="Note 2 2 2 2 2 9 3" xfId="44171"/>
    <cellStyle name="Note 2 2 2 2 2 9 4" xfId="44172"/>
    <cellStyle name="Note 2 2 2 2 2 9 5" xfId="44173"/>
    <cellStyle name="Note 2 2 2 2 2 9 6" xfId="44174"/>
    <cellStyle name="Note 2 2 2 2 2 9 7" xfId="44175"/>
    <cellStyle name="Note 2 2 2 2 2 9 8" xfId="44176"/>
    <cellStyle name="Note 2 2 2 2 20" xfId="44177"/>
    <cellStyle name="Note 2 2 2 2 21" xfId="44178"/>
    <cellStyle name="Note 2 2 2 2 22" xfId="44179"/>
    <cellStyle name="Note 2 2 2 2 23" xfId="44180"/>
    <cellStyle name="Note 2 2 2 2 24" xfId="44181"/>
    <cellStyle name="Note 2 2 2 2 25" xfId="44182"/>
    <cellStyle name="Note 2 2 2 2 26" xfId="44183"/>
    <cellStyle name="Note 2 2 2 2 27" xfId="44184"/>
    <cellStyle name="Note 2 2 2 2 28" xfId="44185"/>
    <cellStyle name="Note 2 2 2 2 3" xfId="44186"/>
    <cellStyle name="Note 2 2 2 2 3 10" xfId="44187"/>
    <cellStyle name="Note 2 2 2 2 3 11" xfId="44188"/>
    <cellStyle name="Note 2 2 2 2 3 12" xfId="44189"/>
    <cellStyle name="Note 2 2 2 2 3 13" xfId="44190"/>
    <cellStyle name="Note 2 2 2 2 3 14" xfId="44191"/>
    <cellStyle name="Note 2 2 2 2 3 15" xfId="44192"/>
    <cellStyle name="Note 2 2 2 2 3 16" xfId="44193"/>
    <cellStyle name="Note 2 2 2 2 3 17" xfId="44194"/>
    <cellStyle name="Note 2 2 2 2 3 18" xfId="44195"/>
    <cellStyle name="Note 2 2 2 2 3 19" xfId="44196"/>
    <cellStyle name="Note 2 2 2 2 3 2" xfId="44197"/>
    <cellStyle name="Note 2 2 2 2 3 2 10" xfId="44198"/>
    <cellStyle name="Note 2 2 2 2 3 2 11" xfId="44199"/>
    <cellStyle name="Note 2 2 2 2 3 2 12" xfId="44200"/>
    <cellStyle name="Note 2 2 2 2 3 2 13" xfId="44201"/>
    <cellStyle name="Note 2 2 2 2 3 2 2" xfId="44202"/>
    <cellStyle name="Note 2 2 2 2 3 2 2 10" xfId="44203"/>
    <cellStyle name="Note 2 2 2 2 3 2 2 2" xfId="44204"/>
    <cellStyle name="Note 2 2 2 2 3 2 2 2 2" xfId="44205"/>
    <cellStyle name="Note 2 2 2 2 3 2 2 2 3" xfId="44206"/>
    <cellStyle name="Note 2 2 2 2 3 2 2 2 4" xfId="44207"/>
    <cellStyle name="Note 2 2 2 2 3 2 2 2 5" xfId="44208"/>
    <cellStyle name="Note 2 2 2 2 3 2 2 2 6" xfId="44209"/>
    <cellStyle name="Note 2 2 2 2 3 2 2 2 7" xfId="44210"/>
    <cellStyle name="Note 2 2 2 2 3 2 2 2 8" xfId="44211"/>
    <cellStyle name="Note 2 2 2 2 3 2 2 2 9" xfId="44212"/>
    <cellStyle name="Note 2 2 2 2 3 2 2 3" xfId="44213"/>
    <cellStyle name="Note 2 2 2 2 3 2 2 4" xfId="44214"/>
    <cellStyle name="Note 2 2 2 2 3 2 2 5" xfId="44215"/>
    <cellStyle name="Note 2 2 2 2 3 2 2 6" xfId="44216"/>
    <cellStyle name="Note 2 2 2 2 3 2 2 7" xfId="44217"/>
    <cellStyle name="Note 2 2 2 2 3 2 2 8" xfId="44218"/>
    <cellStyle name="Note 2 2 2 2 3 2 2 9" xfId="44219"/>
    <cellStyle name="Note 2 2 2 2 3 2 3" xfId="44220"/>
    <cellStyle name="Note 2 2 2 2 3 2 3 2" xfId="44221"/>
    <cellStyle name="Note 2 2 2 2 3 2 3 3" xfId="44222"/>
    <cellStyle name="Note 2 2 2 2 3 2 3 4" xfId="44223"/>
    <cellStyle name="Note 2 2 2 2 3 2 3 5" xfId="44224"/>
    <cellStyle name="Note 2 2 2 2 3 2 3 6" xfId="44225"/>
    <cellStyle name="Note 2 2 2 2 3 2 3 7" xfId="44226"/>
    <cellStyle name="Note 2 2 2 2 3 2 3 8" xfId="44227"/>
    <cellStyle name="Note 2 2 2 2 3 2 4" xfId="44228"/>
    <cellStyle name="Note 2 2 2 2 3 2 4 2" xfId="44229"/>
    <cellStyle name="Note 2 2 2 2 3 2 4 3" xfId="44230"/>
    <cellStyle name="Note 2 2 2 2 3 2 4 4" xfId="44231"/>
    <cellStyle name="Note 2 2 2 2 3 2 4 5" xfId="44232"/>
    <cellStyle name="Note 2 2 2 2 3 2 4 6" xfId="44233"/>
    <cellStyle name="Note 2 2 2 2 3 2 4 7" xfId="44234"/>
    <cellStyle name="Note 2 2 2 2 3 2 4 8" xfId="44235"/>
    <cellStyle name="Note 2 2 2 2 3 2 4 9" xfId="44236"/>
    <cellStyle name="Note 2 2 2 2 3 2 5" xfId="44237"/>
    <cellStyle name="Note 2 2 2 2 3 2 6" xfId="44238"/>
    <cellStyle name="Note 2 2 2 2 3 2 7" xfId="44239"/>
    <cellStyle name="Note 2 2 2 2 3 2 8" xfId="44240"/>
    <cellStyle name="Note 2 2 2 2 3 2 9" xfId="44241"/>
    <cellStyle name="Note 2 2 2 2 3 20" xfId="44242"/>
    <cellStyle name="Note 2 2 2 2 3 21" xfId="44243"/>
    <cellStyle name="Note 2 2 2 2 3 22" xfId="44244"/>
    <cellStyle name="Note 2 2 2 2 3 23" xfId="44245"/>
    <cellStyle name="Note 2 2 2 2 3 24" xfId="44246"/>
    <cellStyle name="Note 2 2 2 2 3 25" xfId="44247"/>
    <cellStyle name="Note 2 2 2 2 3 3" xfId="44248"/>
    <cellStyle name="Note 2 2 2 2 3 3 10" xfId="44249"/>
    <cellStyle name="Note 2 2 2 2 3 3 11" xfId="44250"/>
    <cellStyle name="Note 2 2 2 2 3 3 12" xfId="44251"/>
    <cellStyle name="Note 2 2 2 2 3 3 13" xfId="44252"/>
    <cellStyle name="Note 2 2 2 2 3 3 2" xfId="44253"/>
    <cellStyle name="Note 2 2 2 2 3 3 2 10" xfId="44254"/>
    <cellStyle name="Note 2 2 2 2 3 3 2 2" xfId="44255"/>
    <cellStyle name="Note 2 2 2 2 3 3 2 2 2" xfId="44256"/>
    <cellStyle name="Note 2 2 2 2 3 3 2 2 3" xfId="44257"/>
    <cellStyle name="Note 2 2 2 2 3 3 2 2 4" xfId="44258"/>
    <cellStyle name="Note 2 2 2 2 3 3 2 2 5" xfId="44259"/>
    <cellStyle name="Note 2 2 2 2 3 3 2 2 6" xfId="44260"/>
    <cellStyle name="Note 2 2 2 2 3 3 2 2 7" xfId="44261"/>
    <cellStyle name="Note 2 2 2 2 3 3 2 2 8" xfId="44262"/>
    <cellStyle name="Note 2 2 2 2 3 3 2 2 9" xfId="44263"/>
    <cellStyle name="Note 2 2 2 2 3 3 2 3" xfId="44264"/>
    <cellStyle name="Note 2 2 2 2 3 3 2 4" xfId="44265"/>
    <cellStyle name="Note 2 2 2 2 3 3 2 5" xfId="44266"/>
    <cellStyle name="Note 2 2 2 2 3 3 2 6" xfId="44267"/>
    <cellStyle name="Note 2 2 2 2 3 3 2 7" xfId="44268"/>
    <cellStyle name="Note 2 2 2 2 3 3 2 8" xfId="44269"/>
    <cellStyle name="Note 2 2 2 2 3 3 2 9" xfId="44270"/>
    <cellStyle name="Note 2 2 2 2 3 3 3" xfId="44271"/>
    <cellStyle name="Note 2 2 2 2 3 3 3 2" xfId="44272"/>
    <cellStyle name="Note 2 2 2 2 3 3 3 3" xfId="44273"/>
    <cellStyle name="Note 2 2 2 2 3 3 3 4" xfId="44274"/>
    <cellStyle name="Note 2 2 2 2 3 3 3 5" xfId="44275"/>
    <cellStyle name="Note 2 2 2 2 3 3 3 6" xfId="44276"/>
    <cellStyle name="Note 2 2 2 2 3 3 3 7" xfId="44277"/>
    <cellStyle name="Note 2 2 2 2 3 3 3 8" xfId="44278"/>
    <cellStyle name="Note 2 2 2 2 3 3 4" xfId="44279"/>
    <cellStyle name="Note 2 2 2 2 3 3 4 2" xfId="44280"/>
    <cellStyle name="Note 2 2 2 2 3 3 4 3" xfId="44281"/>
    <cellStyle name="Note 2 2 2 2 3 3 4 4" xfId="44282"/>
    <cellStyle name="Note 2 2 2 2 3 3 4 5" xfId="44283"/>
    <cellStyle name="Note 2 2 2 2 3 3 4 6" xfId="44284"/>
    <cellStyle name="Note 2 2 2 2 3 3 4 7" xfId="44285"/>
    <cellStyle name="Note 2 2 2 2 3 3 4 8" xfId="44286"/>
    <cellStyle name="Note 2 2 2 2 3 3 4 9" xfId="44287"/>
    <cellStyle name="Note 2 2 2 2 3 3 5" xfId="44288"/>
    <cellStyle name="Note 2 2 2 2 3 3 6" xfId="44289"/>
    <cellStyle name="Note 2 2 2 2 3 3 7" xfId="44290"/>
    <cellStyle name="Note 2 2 2 2 3 3 8" xfId="44291"/>
    <cellStyle name="Note 2 2 2 2 3 3 9" xfId="44292"/>
    <cellStyle name="Note 2 2 2 2 3 4" xfId="44293"/>
    <cellStyle name="Note 2 2 2 2 3 4 10" xfId="44294"/>
    <cellStyle name="Note 2 2 2 2 3 4 11" xfId="44295"/>
    <cellStyle name="Note 2 2 2 2 3 4 12" xfId="44296"/>
    <cellStyle name="Note 2 2 2 2 3 4 13" xfId="44297"/>
    <cellStyle name="Note 2 2 2 2 3 4 2" xfId="44298"/>
    <cellStyle name="Note 2 2 2 2 3 4 2 10" xfId="44299"/>
    <cellStyle name="Note 2 2 2 2 3 4 2 2" xfId="44300"/>
    <cellStyle name="Note 2 2 2 2 3 4 2 2 2" xfId="44301"/>
    <cellStyle name="Note 2 2 2 2 3 4 2 2 3" xfId="44302"/>
    <cellStyle name="Note 2 2 2 2 3 4 2 2 4" xfId="44303"/>
    <cellStyle name="Note 2 2 2 2 3 4 2 2 5" xfId="44304"/>
    <cellStyle name="Note 2 2 2 2 3 4 2 2 6" xfId="44305"/>
    <cellStyle name="Note 2 2 2 2 3 4 2 2 7" xfId="44306"/>
    <cellStyle name="Note 2 2 2 2 3 4 2 2 8" xfId="44307"/>
    <cellStyle name="Note 2 2 2 2 3 4 2 2 9" xfId="44308"/>
    <cellStyle name="Note 2 2 2 2 3 4 2 3" xfId="44309"/>
    <cellStyle name="Note 2 2 2 2 3 4 2 4" xfId="44310"/>
    <cellStyle name="Note 2 2 2 2 3 4 2 5" xfId="44311"/>
    <cellStyle name="Note 2 2 2 2 3 4 2 6" xfId="44312"/>
    <cellStyle name="Note 2 2 2 2 3 4 2 7" xfId="44313"/>
    <cellStyle name="Note 2 2 2 2 3 4 2 8" xfId="44314"/>
    <cellStyle name="Note 2 2 2 2 3 4 2 9" xfId="44315"/>
    <cellStyle name="Note 2 2 2 2 3 4 3" xfId="44316"/>
    <cellStyle name="Note 2 2 2 2 3 4 3 2" xfId="44317"/>
    <cellStyle name="Note 2 2 2 2 3 4 3 3" xfId="44318"/>
    <cellStyle name="Note 2 2 2 2 3 4 3 4" xfId="44319"/>
    <cellStyle name="Note 2 2 2 2 3 4 3 5" xfId="44320"/>
    <cellStyle name="Note 2 2 2 2 3 4 3 6" xfId="44321"/>
    <cellStyle name="Note 2 2 2 2 3 4 3 7" xfId="44322"/>
    <cellStyle name="Note 2 2 2 2 3 4 3 8" xfId="44323"/>
    <cellStyle name="Note 2 2 2 2 3 4 4" xfId="44324"/>
    <cellStyle name="Note 2 2 2 2 3 4 4 2" xfId="44325"/>
    <cellStyle name="Note 2 2 2 2 3 4 4 3" xfId="44326"/>
    <cellStyle name="Note 2 2 2 2 3 4 4 4" xfId="44327"/>
    <cellStyle name="Note 2 2 2 2 3 4 4 5" xfId="44328"/>
    <cellStyle name="Note 2 2 2 2 3 4 4 6" xfId="44329"/>
    <cellStyle name="Note 2 2 2 2 3 4 4 7" xfId="44330"/>
    <cellStyle name="Note 2 2 2 2 3 4 4 8" xfId="44331"/>
    <cellStyle name="Note 2 2 2 2 3 4 4 9" xfId="44332"/>
    <cellStyle name="Note 2 2 2 2 3 4 5" xfId="44333"/>
    <cellStyle name="Note 2 2 2 2 3 4 6" xfId="44334"/>
    <cellStyle name="Note 2 2 2 2 3 4 7" xfId="44335"/>
    <cellStyle name="Note 2 2 2 2 3 4 8" xfId="44336"/>
    <cellStyle name="Note 2 2 2 2 3 4 9" xfId="44337"/>
    <cellStyle name="Note 2 2 2 2 3 5" xfId="44338"/>
    <cellStyle name="Note 2 2 2 2 3 5 10" xfId="44339"/>
    <cellStyle name="Note 2 2 2 2 3 5 11" xfId="44340"/>
    <cellStyle name="Note 2 2 2 2 3 5 12" xfId="44341"/>
    <cellStyle name="Note 2 2 2 2 3 5 13" xfId="44342"/>
    <cellStyle name="Note 2 2 2 2 3 5 2" xfId="44343"/>
    <cellStyle name="Note 2 2 2 2 3 5 2 10" xfId="44344"/>
    <cellStyle name="Note 2 2 2 2 3 5 2 2" xfId="44345"/>
    <cellStyle name="Note 2 2 2 2 3 5 2 2 2" xfId="44346"/>
    <cellStyle name="Note 2 2 2 2 3 5 2 2 3" xfId="44347"/>
    <cellStyle name="Note 2 2 2 2 3 5 2 2 4" xfId="44348"/>
    <cellStyle name="Note 2 2 2 2 3 5 2 2 5" xfId="44349"/>
    <cellStyle name="Note 2 2 2 2 3 5 2 2 6" xfId="44350"/>
    <cellStyle name="Note 2 2 2 2 3 5 2 2 7" xfId="44351"/>
    <cellStyle name="Note 2 2 2 2 3 5 2 2 8" xfId="44352"/>
    <cellStyle name="Note 2 2 2 2 3 5 2 2 9" xfId="44353"/>
    <cellStyle name="Note 2 2 2 2 3 5 2 3" xfId="44354"/>
    <cellStyle name="Note 2 2 2 2 3 5 2 4" xfId="44355"/>
    <cellStyle name="Note 2 2 2 2 3 5 2 5" xfId="44356"/>
    <cellStyle name="Note 2 2 2 2 3 5 2 6" xfId="44357"/>
    <cellStyle name="Note 2 2 2 2 3 5 2 7" xfId="44358"/>
    <cellStyle name="Note 2 2 2 2 3 5 2 8" xfId="44359"/>
    <cellStyle name="Note 2 2 2 2 3 5 2 9" xfId="44360"/>
    <cellStyle name="Note 2 2 2 2 3 5 3" xfId="44361"/>
    <cellStyle name="Note 2 2 2 2 3 5 3 2" xfId="44362"/>
    <cellStyle name="Note 2 2 2 2 3 5 3 3" xfId="44363"/>
    <cellStyle name="Note 2 2 2 2 3 5 3 4" xfId="44364"/>
    <cellStyle name="Note 2 2 2 2 3 5 3 5" xfId="44365"/>
    <cellStyle name="Note 2 2 2 2 3 5 3 6" xfId="44366"/>
    <cellStyle name="Note 2 2 2 2 3 5 3 7" xfId="44367"/>
    <cellStyle name="Note 2 2 2 2 3 5 3 8" xfId="44368"/>
    <cellStyle name="Note 2 2 2 2 3 5 4" xfId="44369"/>
    <cellStyle name="Note 2 2 2 2 3 5 4 2" xfId="44370"/>
    <cellStyle name="Note 2 2 2 2 3 5 4 3" xfId="44371"/>
    <cellStyle name="Note 2 2 2 2 3 5 4 4" xfId="44372"/>
    <cellStyle name="Note 2 2 2 2 3 5 4 5" xfId="44373"/>
    <cellStyle name="Note 2 2 2 2 3 5 4 6" xfId="44374"/>
    <cellStyle name="Note 2 2 2 2 3 5 4 7" xfId="44375"/>
    <cellStyle name="Note 2 2 2 2 3 5 4 8" xfId="44376"/>
    <cellStyle name="Note 2 2 2 2 3 5 4 9" xfId="44377"/>
    <cellStyle name="Note 2 2 2 2 3 5 5" xfId="44378"/>
    <cellStyle name="Note 2 2 2 2 3 5 6" xfId="44379"/>
    <cellStyle name="Note 2 2 2 2 3 5 7" xfId="44380"/>
    <cellStyle name="Note 2 2 2 2 3 5 8" xfId="44381"/>
    <cellStyle name="Note 2 2 2 2 3 5 9" xfId="44382"/>
    <cellStyle name="Note 2 2 2 2 3 6" xfId="44383"/>
    <cellStyle name="Note 2 2 2 2 3 6 10" xfId="44384"/>
    <cellStyle name="Note 2 2 2 2 3 6 2" xfId="44385"/>
    <cellStyle name="Note 2 2 2 2 3 6 2 2" xfId="44386"/>
    <cellStyle name="Note 2 2 2 2 3 6 2 3" xfId="44387"/>
    <cellStyle name="Note 2 2 2 2 3 6 2 4" xfId="44388"/>
    <cellStyle name="Note 2 2 2 2 3 6 2 5" xfId="44389"/>
    <cellStyle name="Note 2 2 2 2 3 6 2 6" xfId="44390"/>
    <cellStyle name="Note 2 2 2 2 3 6 2 7" xfId="44391"/>
    <cellStyle name="Note 2 2 2 2 3 6 2 8" xfId="44392"/>
    <cellStyle name="Note 2 2 2 2 3 6 2 9" xfId="44393"/>
    <cellStyle name="Note 2 2 2 2 3 6 3" xfId="44394"/>
    <cellStyle name="Note 2 2 2 2 3 6 4" xfId="44395"/>
    <cellStyle name="Note 2 2 2 2 3 6 5" xfId="44396"/>
    <cellStyle name="Note 2 2 2 2 3 6 6" xfId="44397"/>
    <cellStyle name="Note 2 2 2 2 3 6 7" xfId="44398"/>
    <cellStyle name="Note 2 2 2 2 3 6 8" xfId="44399"/>
    <cellStyle name="Note 2 2 2 2 3 6 9" xfId="44400"/>
    <cellStyle name="Note 2 2 2 2 3 7" xfId="44401"/>
    <cellStyle name="Note 2 2 2 2 3 7 2" xfId="44402"/>
    <cellStyle name="Note 2 2 2 2 3 7 3" xfId="44403"/>
    <cellStyle name="Note 2 2 2 2 3 7 4" xfId="44404"/>
    <cellStyle name="Note 2 2 2 2 3 7 5" xfId="44405"/>
    <cellStyle name="Note 2 2 2 2 3 7 6" xfId="44406"/>
    <cellStyle name="Note 2 2 2 2 3 7 7" xfId="44407"/>
    <cellStyle name="Note 2 2 2 2 3 7 8" xfId="44408"/>
    <cellStyle name="Note 2 2 2 2 3 8" xfId="44409"/>
    <cellStyle name="Note 2 2 2 2 3 8 2" xfId="44410"/>
    <cellStyle name="Note 2 2 2 2 3 8 3" xfId="44411"/>
    <cellStyle name="Note 2 2 2 2 3 8 4" xfId="44412"/>
    <cellStyle name="Note 2 2 2 2 3 8 5" xfId="44413"/>
    <cellStyle name="Note 2 2 2 2 3 8 6" xfId="44414"/>
    <cellStyle name="Note 2 2 2 2 3 8 7" xfId="44415"/>
    <cellStyle name="Note 2 2 2 2 3 8 8" xfId="44416"/>
    <cellStyle name="Note 2 2 2 2 3 8 9" xfId="44417"/>
    <cellStyle name="Note 2 2 2 2 3 9" xfId="44418"/>
    <cellStyle name="Note 2 2 2 2 4" xfId="44419"/>
    <cellStyle name="Note 2 2 2 2 4 10" xfId="44420"/>
    <cellStyle name="Note 2 2 2 2 4 11" xfId="44421"/>
    <cellStyle name="Note 2 2 2 2 4 12" xfId="44422"/>
    <cellStyle name="Note 2 2 2 2 4 13" xfId="44423"/>
    <cellStyle name="Note 2 2 2 2 4 14" xfId="44424"/>
    <cellStyle name="Note 2 2 2 2 4 15" xfId="44425"/>
    <cellStyle name="Note 2 2 2 2 4 16" xfId="44426"/>
    <cellStyle name="Note 2 2 2 2 4 17" xfId="44427"/>
    <cellStyle name="Note 2 2 2 2 4 18" xfId="44428"/>
    <cellStyle name="Note 2 2 2 2 4 2" xfId="44429"/>
    <cellStyle name="Note 2 2 2 2 4 2 10" xfId="44430"/>
    <cellStyle name="Note 2 2 2 2 4 2 11" xfId="44431"/>
    <cellStyle name="Note 2 2 2 2 4 2 12" xfId="44432"/>
    <cellStyle name="Note 2 2 2 2 4 2 13" xfId="44433"/>
    <cellStyle name="Note 2 2 2 2 4 2 2" xfId="44434"/>
    <cellStyle name="Note 2 2 2 2 4 2 2 10" xfId="44435"/>
    <cellStyle name="Note 2 2 2 2 4 2 2 2" xfId="44436"/>
    <cellStyle name="Note 2 2 2 2 4 2 2 2 2" xfId="44437"/>
    <cellStyle name="Note 2 2 2 2 4 2 2 2 3" xfId="44438"/>
    <cellStyle name="Note 2 2 2 2 4 2 2 2 4" xfId="44439"/>
    <cellStyle name="Note 2 2 2 2 4 2 2 2 5" xfId="44440"/>
    <cellStyle name="Note 2 2 2 2 4 2 2 2 6" xfId="44441"/>
    <cellStyle name="Note 2 2 2 2 4 2 2 2 7" xfId="44442"/>
    <cellStyle name="Note 2 2 2 2 4 2 2 2 8" xfId="44443"/>
    <cellStyle name="Note 2 2 2 2 4 2 2 2 9" xfId="44444"/>
    <cellStyle name="Note 2 2 2 2 4 2 2 3" xfId="44445"/>
    <cellStyle name="Note 2 2 2 2 4 2 2 4" xfId="44446"/>
    <cellStyle name="Note 2 2 2 2 4 2 2 5" xfId="44447"/>
    <cellStyle name="Note 2 2 2 2 4 2 2 6" xfId="44448"/>
    <cellStyle name="Note 2 2 2 2 4 2 2 7" xfId="44449"/>
    <cellStyle name="Note 2 2 2 2 4 2 2 8" xfId="44450"/>
    <cellStyle name="Note 2 2 2 2 4 2 2 9" xfId="44451"/>
    <cellStyle name="Note 2 2 2 2 4 2 3" xfId="44452"/>
    <cellStyle name="Note 2 2 2 2 4 2 3 2" xfId="44453"/>
    <cellStyle name="Note 2 2 2 2 4 2 3 3" xfId="44454"/>
    <cellStyle name="Note 2 2 2 2 4 2 3 4" xfId="44455"/>
    <cellStyle name="Note 2 2 2 2 4 2 3 5" xfId="44456"/>
    <cellStyle name="Note 2 2 2 2 4 2 3 6" xfId="44457"/>
    <cellStyle name="Note 2 2 2 2 4 2 3 7" xfId="44458"/>
    <cellStyle name="Note 2 2 2 2 4 2 3 8" xfId="44459"/>
    <cellStyle name="Note 2 2 2 2 4 2 4" xfId="44460"/>
    <cellStyle name="Note 2 2 2 2 4 2 4 2" xfId="44461"/>
    <cellStyle name="Note 2 2 2 2 4 2 4 3" xfId="44462"/>
    <cellStyle name="Note 2 2 2 2 4 2 4 4" xfId="44463"/>
    <cellStyle name="Note 2 2 2 2 4 2 4 5" xfId="44464"/>
    <cellStyle name="Note 2 2 2 2 4 2 4 6" xfId="44465"/>
    <cellStyle name="Note 2 2 2 2 4 2 4 7" xfId="44466"/>
    <cellStyle name="Note 2 2 2 2 4 2 4 8" xfId="44467"/>
    <cellStyle name="Note 2 2 2 2 4 2 4 9" xfId="44468"/>
    <cellStyle name="Note 2 2 2 2 4 2 5" xfId="44469"/>
    <cellStyle name="Note 2 2 2 2 4 2 6" xfId="44470"/>
    <cellStyle name="Note 2 2 2 2 4 2 7" xfId="44471"/>
    <cellStyle name="Note 2 2 2 2 4 2 8" xfId="44472"/>
    <cellStyle name="Note 2 2 2 2 4 2 9" xfId="44473"/>
    <cellStyle name="Note 2 2 2 2 4 3" xfId="44474"/>
    <cellStyle name="Note 2 2 2 2 4 3 10" xfId="44475"/>
    <cellStyle name="Note 2 2 2 2 4 3 11" xfId="44476"/>
    <cellStyle name="Note 2 2 2 2 4 3 12" xfId="44477"/>
    <cellStyle name="Note 2 2 2 2 4 3 13" xfId="44478"/>
    <cellStyle name="Note 2 2 2 2 4 3 2" xfId="44479"/>
    <cellStyle name="Note 2 2 2 2 4 3 2 10" xfId="44480"/>
    <cellStyle name="Note 2 2 2 2 4 3 2 2" xfId="44481"/>
    <cellStyle name="Note 2 2 2 2 4 3 2 2 2" xfId="44482"/>
    <cellStyle name="Note 2 2 2 2 4 3 2 2 3" xfId="44483"/>
    <cellStyle name="Note 2 2 2 2 4 3 2 2 4" xfId="44484"/>
    <cellStyle name="Note 2 2 2 2 4 3 2 2 5" xfId="44485"/>
    <cellStyle name="Note 2 2 2 2 4 3 2 2 6" xfId="44486"/>
    <cellStyle name="Note 2 2 2 2 4 3 2 2 7" xfId="44487"/>
    <cellStyle name="Note 2 2 2 2 4 3 2 2 8" xfId="44488"/>
    <cellStyle name="Note 2 2 2 2 4 3 2 2 9" xfId="44489"/>
    <cellStyle name="Note 2 2 2 2 4 3 2 3" xfId="44490"/>
    <cellStyle name="Note 2 2 2 2 4 3 2 4" xfId="44491"/>
    <cellStyle name="Note 2 2 2 2 4 3 2 5" xfId="44492"/>
    <cellStyle name="Note 2 2 2 2 4 3 2 6" xfId="44493"/>
    <cellStyle name="Note 2 2 2 2 4 3 2 7" xfId="44494"/>
    <cellStyle name="Note 2 2 2 2 4 3 2 8" xfId="44495"/>
    <cellStyle name="Note 2 2 2 2 4 3 2 9" xfId="44496"/>
    <cellStyle name="Note 2 2 2 2 4 3 3" xfId="44497"/>
    <cellStyle name="Note 2 2 2 2 4 3 3 2" xfId="44498"/>
    <cellStyle name="Note 2 2 2 2 4 3 3 3" xfId="44499"/>
    <cellStyle name="Note 2 2 2 2 4 3 3 4" xfId="44500"/>
    <cellStyle name="Note 2 2 2 2 4 3 3 5" xfId="44501"/>
    <cellStyle name="Note 2 2 2 2 4 3 3 6" xfId="44502"/>
    <cellStyle name="Note 2 2 2 2 4 3 3 7" xfId="44503"/>
    <cellStyle name="Note 2 2 2 2 4 3 3 8" xfId="44504"/>
    <cellStyle name="Note 2 2 2 2 4 3 4" xfId="44505"/>
    <cellStyle name="Note 2 2 2 2 4 3 4 2" xfId="44506"/>
    <cellStyle name="Note 2 2 2 2 4 3 4 3" xfId="44507"/>
    <cellStyle name="Note 2 2 2 2 4 3 4 4" xfId="44508"/>
    <cellStyle name="Note 2 2 2 2 4 3 4 5" xfId="44509"/>
    <cellStyle name="Note 2 2 2 2 4 3 4 6" xfId="44510"/>
    <cellStyle name="Note 2 2 2 2 4 3 4 7" xfId="44511"/>
    <cellStyle name="Note 2 2 2 2 4 3 4 8" xfId="44512"/>
    <cellStyle name="Note 2 2 2 2 4 3 4 9" xfId="44513"/>
    <cellStyle name="Note 2 2 2 2 4 3 5" xfId="44514"/>
    <cellStyle name="Note 2 2 2 2 4 3 6" xfId="44515"/>
    <cellStyle name="Note 2 2 2 2 4 3 7" xfId="44516"/>
    <cellStyle name="Note 2 2 2 2 4 3 8" xfId="44517"/>
    <cellStyle name="Note 2 2 2 2 4 3 9" xfId="44518"/>
    <cellStyle name="Note 2 2 2 2 4 4" xfId="44519"/>
    <cellStyle name="Note 2 2 2 2 4 4 10" xfId="44520"/>
    <cellStyle name="Note 2 2 2 2 4 4 11" xfId="44521"/>
    <cellStyle name="Note 2 2 2 2 4 4 12" xfId="44522"/>
    <cellStyle name="Note 2 2 2 2 4 4 13" xfId="44523"/>
    <cellStyle name="Note 2 2 2 2 4 4 2" xfId="44524"/>
    <cellStyle name="Note 2 2 2 2 4 4 2 10" xfId="44525"/>
    <cellStyle name="Note 2 2 2 2 4 4 2 2" xfId="44526"/>
    <cellStyle name="Note 2 2 2 2 4 4 2 2 2" xfId="44527"/>
    <cellStyle name="Note 2 2 2 2 4 4 2 2 3" xfId="44528"/>
    <cellStyle name="Note 2 2 2 2 4 4 2 2 4" xfId="44529"/>
    <cellStyle name="Note 2 2 2 2 4 4 2 2 5" xfId="44530"/>
    <cellStyle name="Note 2 2 2 2 4 4 2 2 6" xfId="44531"/>
    <cellStyle name="Note 2 2 2 2 4 4 2 2 7" xfId="44532"/>
    <cellStyle name="Note 2 2 2 2 4 4 2 2 8" xfId="44533"/>
    <cellStyle name="Note 2 2 2 2 4 4 2 2 9" xfId="44534"/>
    <cellStyle name="Note 2 2 2 2 4 4 2 3" xfId="44535"/>
    <cellStyle name="Note 2 2 2 2 4 4 2 4" xfId="44536"/>
    <cellStyle name="Note 2 2 2 2 4 4 2 5" xfId="44537"/>
    <cellStyle name="Note 2 2 2 2 4 4 2 6" xfId="44538"/>
    <cellStyle name="Note 2 2 2 2 4 4 2 7" xfId="44539"/>
    <cellStyle name="Note 2 2 2 2 4 4 2 8" xfId="44540"/>
    <cellStyle name="Note 2 2 2 2 4 4 2 9" xfId="44541"/>
    <cellStyle name="Note 2 2 2 2 4 4 3" xfId="44542"/>
    <cellStyle name="Note 2 2 2 2 4 4 3 2" xfId="44543"/>
    <cellStyle name="Note 2 2 2 2 4 4 3 3" xfId="44544"/>
    <cellStyle name="Note 2 2 2 2 4 4 3 4" xfId="44545"/>
    <cellStyle name="Note 2 2 2 2 4 4 3 5" xfId="44546"/>
    <cellStyle name="Note 2 2 2 2 4 4 3 6" xfId="44547"/>
    <cellStyle name="Note 2 2 2 2 4 4 3 7" xfId="44548"/>
    <cellStyle name="Note 2 2 2 2 4 4 3 8" xfId="44549"/>
    <cellStyle name="Note 2 2 2 2 4 4 4" xfId="44550"/>
    <cellStyle name="Note 2 2 2 2 4 4 4 2" xfId="44551"/>
    <cellStyle name="Note 2 2 2 2 4 4 4 3" xfId="44552"/>
    <cellStyle name="Note 2 2 2 2 4 4 4 4" xfId="44553"/>
    <cellStyle name="Note 2 2 2 2 4 4 4 5" xfId="44554"/>
    <cellStyle name="Note 2 2 2 2 4 4 4 6" xfId="44555"/>
    <cellStyle name="Note 2 2 2 2 4 4 4 7" xfId="44556"/>
    <cellStyle name="Note 2 2 2 2 4 4 4 8" xfId="44557"/>
    <cellStyle name="Note 2 2 2 2 4 4 4 9" xfId="44558"/>
    <cellStyle name="Note 2 2 2 2 4 4 5" xfId="44559"/>
    <cellStyle name="Note 2 2 2 2 4 4 6" xfId="44560"/>
    <cellStyle name="Note 2 2 2 2 4 4 7" xfId="44561"/>
    <cellStyle name="Note 2 2 2 2 4 4 8" xfId="44562"/>
    <cellStyle name="Note 2 2 2 2 4 4 9" xfId="44563"/>
    <cellStyle name="Note 2 2 2 2 4 5" xfId="44564"/>
    <cellStyle name="Note 2 2 2 2 4 5 10" xfId="44565"/>
    <cellStyle name="Note 2 2 2 2 4 5 11" xfId="44566"/>
    <cellStyle name="Note 2 2 2 2 4 5 12" xfId="44567"/>
    <cellStyle name="Note 2 2 2 2 4 5 13" xfId="44568"/>
    <cellStyle name="Note 2 2 2 2 4 5 2" xfId="44569"/>
    <cellStyle name="Note 2 2 2 2 4 5 2 10" xfId="44570"/>
    <cellStyle name="Note 2 2 2 2 4 5 2 2" xfId="44571"/>
    <cellStyle name="Note 2 2 2 2 4 5 2 2 2" xfId="44572"/>
    <cellStyle name="Note 2 2 2 2 4 5 2 2 3" xfId="44573"/>
    <cellStyle name="Note 2 2 2 2 4 5 2 2 4" xfId="44574"/>
    <cellStyle name="Note 2 2 2 2 4 5 2 2 5" xfId="44575"/>
    <cellStyle name="Note 2 2 2 2 4 5 2 2 6" xfId="44576"/>
    <cellStyle name="Note 2 2 2 2 4 5 2 2 7" xfId="44577"/>
    <cellStyle name="Note 2 2 2 2 4 5 2 2 8" xfId="44578"/>
    <cellStyle name="Note 2 2 2 2 4 5 2 2 9" xfId="44579"/>
    <cellStyle name="Note 2 2 2 2 4 5 2 3" xfId="44580"/>
    <cellStyle name="Note 2 2 2 2 4 5 2 4" xfId="44581"/>
    <cellStyle name="Note 2 2 2 2 4 5 2 5" xfId="44582"/>
    <cellStyle name="Note 2 2 2 2 4 5 2 6" xfId="44583"/>
    <cellStyle name="Note 2 2 2 2 4 5 2 7" xfId="44584"/>
    <cellStyle name="Note 2 2 2 2 4 5 2 8" xfId="44585"/>
    <cellStyle name="Note 2 2 2 2 4 5 2 9" xfId="44586"/>
    <cellStyle name="Note 2 2 2 2 4 5 3" xfId="44587"/>
    <cellStyle name="Note 2 2 2 2 4 5 3 2" xfId="44588"/>
    <cellStyle name="Note 2 2 2 2 4 5 3 3" xfId="44589"/>
    <cellStyle name="Note 2 2 2 2 4 5 3 4" xfId="44590"/>
    <cellStyle name="Note 2 2 2 2 4 5 3 5" xfId="44591"/>
    <cellStyle name="Note 2 2 2 2 4 5 3 6" xfId="44592"/>
    <cellStyle name="Note 2 2 2 2 4 5 3 7" xfId="44593"/>
    <cellStyle name="Note 2 2 2 2 4 5 3 8" xfId="44594"/>
    <cellStyle name="Note 2 2 2 2 4 5 4" xfId="44595"/>
    <cellStyle name="Note 2 2 2 2 4 5 4 2" xfId="44596"/>
    <cellStyle name="Note 2 2 2 2 4 5 4 3" xfId="44597"/>
    <cellStyle name="Note 2 2 2 2 4 5 4 4" xfId="44598"/>
    <cellStyle name="Note 2 2 2 2 4 5 4 5" xfId="44599"/>
    <cellStyle name="Note 2 2 2 2 4 5 4 6" xfId="44600"/>
    <cellStyle name="Note 2 2 2 2 4 5 4 7" xfId="44601"/>
    <cellStyle name="Note 2 2 2 2 4 5 4 8" xfId="44602"/>
    <cellStyle name="Note 2 2 2 2 4 5 4 9" xfId="44603"/>
    <cellStyle name="Note 2 2 2 2 4 5 5" xfId="44604"/>
    <cellStyle name="Note 2 2 2 2 4 5 6" xfId="44605"/>
    <cellStyle name="Note 2 2 2 2 4 5 7" xfId="44606"/>
    <cellStyle name="Note 2 2 2 2 4 5 8" xfId="44607"/>
    <cellStyle name="Note 2 2 2 2 4 5 9" xfId="44608"/>
    <cellStyle name="Note 2 2 2 2 4 6" xfId="44609"/>
    <cellStyle name="Note 2 2 2 2 4 6 10" xfId="44610"/>
    <cellStyle name="Note 2 2 2 2 4 6 2" xfId="44611"/>
    <cellStyle name="Note 2 2 2 2 4 6 2 2" xfId="44612"/>
    <cellStyle name="Note 2 2 2 2 4 6 2 3" xfId="44613"/>
    <cellStyle name="Note 2 2 2 2 4 6 2 4" xfId="44614"/>
    <cellStyle name="Note 2 2 2 2 4 6 2 5" xfId="44615"/>
    <cellStyle name="Note 2 2 2 2 4 6 2 6" xfId="44616"/>
    <cellStyle name="Note 2 2 2 2 4 6 2 7" xfId="44617"/>
    <cellStyle name="Note 2 2 2 2 4 6 2 8" xfId="44618"/>
    <cellStyle name="Note 2 2 2 2 4 6 2 9" xfId="44619"/>
    <cellStyle name="Note 2 2 2 2 4 6 3" xfId="44620"/>
    <cellStyle name="Note 2 2 2 2 4 6 4" xfId="44621"/>
    <cellStyle name="Note 2 2 2 2 4 6 5" xfId="44622"/>
    <cellStyle name="Note 2 2 2 2 4 6 6" xfId="44623"/>
    <cellStyle name="Note 2 2 2 2 4 6 7" xfId="44624"/>
    <cellStyle name="Note 2 2 2 2 4 6 8" xfId="44625"/>
    <cellStyle name="Note 2 2 2 2 4 6 9" xfId="44626"/>
    <cellStyle name="Note 2 2 2 2 4 7" xfId="44627"/>
    <cellStyle name="Note 2 2 2 2 4 7 2" xfId="44628"/>
    <cellStyle name="Note 2 2 2 2 4 7 3" xfId="44629"/>
    <cellStyle name="Note 2 2 2 2 4 7 4" xfId="44630"/>
    <cellStyle name="Note 2 2 2 2 4 7 5" xfId="44631"/>
    <cellStyle name="Note 2 2 2 2 4 7 6" xfId="44632"/>
    <cellStyle name="Note 2 2 2 2 4 7 7" xfId="44633"/>
    <cellStyle name="Note 2 2 2 2 4 7 8" xfId="44634"/>
    <cellStyle name="Note 2 2 2 2 4 8" xfId="44635"/>
    <cellStyle name="Note 2 2 2 2 4 8 2" xfId="44636"/>
    <cellStyle name="Note 2 2 2 2 4 8 3" xfId="44637"/>
    <cellStyle name="Note 2 2 2 2 4 8 4" xfId="44638"/>
    <cellStyle name="Note 2 2 2 2 4 8 5" xfId="44639"/>
    <cellStyle name="Note 2 2 2 2 4 8 6" xfId="44640"/>
    <cellStyle name="Note 2 2 2 2 4 8 7" xfId="44641"/>
    <cellStyle name="Note 2 2 2 2 4 8 8" xfId="44642"/>
    <cellStyle name="Note 2 2 2 2 4 8 9" xfId="44643"/>
    <cellStyle name="Note 2 2 2 2 4 9" xfId="44644"/>
    <cellStyle name="Note 2 2 2 2 5" xfId="44645"/>
    <cellStyle name="Note 2 2 2 2 5 10" xfId="44646"/>
    <cellStyle name="Note 2 2 2 2 5 11" xfId="44647"/>
    <cellStyle name="Note 2 2 2 2 5 12" xfId="44648"/>
    <cellStyle name="Note 2 2 2 2 5 13" xfId="44649"/>
    <cellStyle name="Note 2 2 2 2 5 14" xfId="44650"/>
    <cellStyle name="Note 2 2 2 2 5 15" xfId="44651"/>
    <cellStyle name="Note 2 2 2 2 5 16" xfId="44652"/>
    <cellStyle name="Note 2 2 2 2 5 17" xfId="44653"/>
    <cellStyle name="Note 2 2 2 2 5 18" xfId="44654"/>
    <cellStyle name="Note 2 2 2 2 5 2" xfId="44655"/>
    <cellStyle name="Note 2 2 2 2 5 2 10" xfId="44656"/>
    <cellStyle name="Note 2 2 2 2 5 2 2" xfId="44657"/>
    <cellStyle name="Note 2 2 2 2 5 2 2 2" xfId="44658"/>
    <cellStyle name="Note 2 2 2 2 5 2 2 3" xfId="44659"/>
    <cellStyle name="Note 2 2 2 2 5 2 2 4" xfId="44660"/>
    <cellStyle name="Note 2 2 2 2 5 2 2 5" xfId="44661"/>
    <cellStyle name="Note 2 2 2 2 5 2 2 6" xfId="44662"/>
    <cellStyle name="Note 2 2 2 2 5 2 2 7" xfId="44663"/>
    <cellStyle name="Note 2 2 2 2 5 2 2 8" xfId="44664"/>
    <cellStyle name="Note 2 2 2 2 5 2 2 9" xfId="44665"/>
    <cellStyle name="Note 2 2 2 2 5 2 3" xfId="44666"/>
    <cellStyle name="Note 2 2 2 2 5 2 4" xfId="44667"/>
    <cellStyle name="Note 2 2 2 2 5 2 5" xfId="44668"/>
    <cellStyle name="Note 2 2 2 2 5 2 6" xfId="44669"/>
    <cellStyle name="Note 2 2 2 2 5 2 7" xfId="44670"/>
    <cellStyle name="Note 2 2 2 2 5 2 8" xfId="44671"/>
    <cellStyle name="Note 2 2 2 2 5 2 9" xfId="44672"/>
    <cellStyle name="Note 2 2 2 2 5 3" xfId="44673"/>
    <cellStyle name="Note 2 2 2 2 5 3 2" xfId="44674"/>
    <cellStyle name="Note 2 2 2 2 5 3 3" xfId="44675"/>
    <cellStyle name="Note 2 2 2 2 5 3 4" xfId="44676"/>
    <cellStyle name="Note 2 2 2 2 5 3 5" xfId="44677"/>
    <cellStyle name="Note 2 2 2 2 5 3 6" xfId="44678"/>
    <cellStyle name="Note 2 2 2 2 5 3 7" xfId="44679"/>
    <cellStyle name="Note 2 2 2 2 5 3 8" xfId="44680"/>
    <cellStyle name="Note 2 2 2 2 5 4" xfId="44681"/>
    <cellStyle name="Note 2 2 2 2 5 4 2" xfId="44682"/>
    <cellStyle name="Note 2 2 2 2 5 4 3" xfId="44683"/>
    <cellStyle name="Note 2 2 2 2 5 4 4" xfId="44684"/>
    <cellStyle name="Note 2 2 2 2 5 4 5" xfId="44685"/>
    <cellStyle name="Note 2 2 2 2 5 4 6" xfId="44686"/>
    <cellStyle name="Note 2 2 2 2 5 4 7" xfId="44687"/>
    <cellStyle name="Note 2 2 2 2 5 4 8" xfId="44688"/>
    <cellStyle name="Note 2 2 2 2 5 4 9" xfId="44689"/>
    <cellStyle name="Note 2 2 2 2 5 5" xfId="44690"/>
    <cellStyle name="Note 2 2 2 2 5 6" xfId="44691"/>
    <cellStyle name="Note 2 2 2 2 5 7" xfId="44692"/>
    <cellStyle name="Note 2 2 2 2 5 8" xfId="44693"/>
    <cellStyle name="Note 2 2 2 2 5 9" xfId="44694"/>
    <cellStyle name="Note 2 2 2 2 6" xfId="44695"/>
    <cellStyle name="Note 2 2 2 2 6 10" xfId="44696"/>
    <cellStyle name="Note 2 2 2 2 6 11" xfId="44697"/>
    <cellStyle name="Note 2 2 2 2 6 12" xfId="44698"/>
    <cellStyle name="Note 2 2 2 2 6 13" xfId="44699"/>
    <cellStyle name="Note 2 2 2 2 6 14" xfId="44700"/>
    <cellStyle name="Note 2 2 2 2 6 15" xfId="44701"/>
    <cellStyle name="Note 2 2 2 2 6 16" xfId="44702"/>
    <cellStyle name="Note 2 2 2 2 6 17" xfId="44703"/>
    <cellStyle name="Note 2 2 2 2 6 18" xfId="44704"/>
    <cellStyle name="Note 2 2 2 2 6 2" xfId="44705"/>
    <cellStyle name="Note 2 2 2 2 6 2 10" xfId="44706"/>
    <cellStyle name="Note 2 2 2 2 6 2 2" xfId="44707"/>
    <cellStyle name="Note 2 2 2 2 6 2 2 2" xfId="44708"/>
    <cellStyle name="Note 2 2 2 2 6 2 2 3" xfId="44709"/>
    <cellStyle name="Note 2 2 2 2 6 2 2 4" xfId="44710"/>
    <cellStyle name="Note 2 2 2 2 6 2 2 5" xfId="44711"/>
    <cellStyle name="Note 2 2 2 2 6 2 2 6" xfId="44712"/>
    <cellStyle name="Note 2 2 2 2 6 2 2 7" xfId="44713"/>
    <cellStyle name="Note 2 2 2 2 6 2 2 8" xfId="44714"/>
    <cellStyle name="Note 2 2 2 2 6 2 2 9" xfId="44715"/>
    <cellStyle name="Note 2 2 2 2 6 2 3" xfId="44716"/>
    <cellStyle name="Note 2 2 2 2 6 2 4" xfId="44717"/>
    <cellStyle name="Note 2 2 2 2 6 2 5" xfId="44718"/>
    <cellStyle name="Note 2 2 2 2 6 2 6" xfId="44719"/>
    <cellStyle name="Note 2 2 2 2 6 2 7" xfId="44720"/>
    <cellStyle name="Note 2 2 2 2 6 2 8" xfId="44721"/>
    <cellStyle name="Note 2 2 2 2 6 2 9" xfId="44722"/>
    <cellStyle name="Note 2 2 2 2 6 3" xfId="44723"/>
    <cellStyle name="Note 2 2 2 2 6 3 2" xfId="44724"/>
    <cellStyle name="Note 2 2 2 2 6 3 3" xfId="44725"/>
    <cellStyle name="Note 2 2 2 2 6 3 4" xfId="44726"/>
    <cellStyle name="Note 2 2 2 2 6 3 5" xfId="44727"/>
    <cellStyle name="Note 2 2 2 2 6 3 6" xfId="44728"/>
    <cellStyle name="Note 2 2 2 2 6 3 7" xfId="44729"/>
    <cellStyle name="Note 2 2 2 2 6 3 8" xfId="44730"/>
    <cellStyle name="Note 2 2 2 2 6 4" xfId="44731"/>
    <cellStyle name="Note 2 2 2 2 6 4 2" xfId="44732"/>
    <cellStyle name="Note 2 2 2 2 6 4 3" xfId="44733"/>
    <cellStyle name="Note 2 2 2 2 6 4 4" xfId="44734"/>
    <cellStyle name="Note 2 2 2 2 6 4 5" xfId="44735"/>
    <cellStyle name="Note 2 2 2 2 6 4 6" xfId="44736"/>
    <cellStyle name="Note 2 2 2 2 6 4 7" xfId="44737"/>
    <cellStyle name="Note 2 2 2 2 6 4 8" xfId="44738"/>
    <cellStyle name="Note 2 2 2 2 6 4 9" xfId="44739"/>
    <cellStyle name="Note 2 2 2 2 6 5" xfId="44740"/>
    <cellStyle name="Note 2 2 2 2 6 6" xfId="44741"/>
    <cellStyle name="Note 2 2 2 2 6 7" xfId="44742"/>
    <cellStyle name="Note 2 2 2 2 6 8" xfId="44743"/>
    <cellStyle name="Note 2 2 2 2 6 9" xfId="44744"/>
    <cellStyle name="Note 2 2 2 2 7" xfId="44745"/>
    <cellStyle name="Note 2 2 2 2 7 10" xfId="44746"/>
    <cellStyle name="Note 2 2 2 2 7 11" xfId="44747"/>
    <cellStyle name="Note 2 2 2 2 7 12" xfId="44748"/>
    <cellStyle name="Note 2 2 2 2 7 13" xfId="44749"/>
    <cellStyle name="Note 2 2 2 2 7 14" xfId="44750"/>
    <cellStyle name="Note 2 2 2 2 7 15" xfId="44751"/>
    <cellStyle name="Note 2 2 2 2 7 16" xfId="44752"/>
    <cellStyle name="Note 2 2 2 2 7 17" xfId="44753"/>
    <cellStyle name="Note 2 2 2 2 7 18" xfId="44754"/>
    <cellStyle name="Note 2 2 2 2 7 2" xfId="44755"/>
    <cellStyle name="Note 2 2 2 2 7 2 10" xfId="44756"/>
    <cellStyle name="Note 2 2 2 2 7 2 2" xfId="44757"/>
    <cellStyle name="Note 2 2 2 2 7 2 2 2" xfId="44758"/>
    <cellStyle name="Note 2 2 2 2 7 2 2 3" xfId="44759"/>
    <cellStyle name="Note 2 2 2 2 7 2 2 4" xfId="44760"/>
    <cellStyle name="Note 2 2 2 2 7 2 2 5" xfId="44761"/>
    <cellStyle name="Note 2 2 2 2 7 2 2 6" xfId="44762"/>
    <cellStyle name="Note 2 2 2 2 7 2 2 7" xfId="44763"/>
    <cellStyle name="Note 2 2 2 2 7 2 2 8" xfId="44764"/>
    <cellStyle name="Note 2 2 2 2 7 2 2 9" xfId="44765"/>
    <cellStyle name="Note 2 2 2 2 7 2 3" xfId="44766"/>
    <cellStyle name="Note 2 2 2 2 7 2 4" xfId="44767"/>
    <cellStyle name="Note 2 2 2 2 7 2 5" xfId="44768"/>
    <cellStyle name="Note 2 2 2 2 7 2 6" xfId="44769"/>
    <cellStyle name="Note 2 2 2 2 7 2 7" xfId="44770"/>
    <cellStyle name="Note 2 2 2 2 7 2 8" xfId="44771"/>
    <cellStyle name="Note 2 2 2 2 7 2 9" xfId="44772"/>
    <cellStyle name="Note 2 2 2 2 7 3" xfId="44773"/>
    <cellStyle name="Note 2 2 2 2 7 3 2" xfId="44774"/>
    <cellStyle name="Note 2 2 2 2 7 3 3" xfId="44775"/>
    <cellStyle name="Note 2 2 2 2 7 3 4" xfId="44776"/>
    <cellStyle name="Note 2 2 2 2 7 3 5" xfId="44777"/>
    <cellStyle name="Note 2 2 2 2 7 3 6" xfId="44778"/>
    <cellStyle name="Note 2 2 2 2 7 3 7" xfId="44779"/>
    <cellStyle name="Note 2 2 2 2 7 3 8" xfId="44780"/>
    <cellStyle name="Note 2 2 2 2 7 4" xfId="44781"/>
    <cellStyle name="Note 2 2 2 2 7 4 2" xfId="44782"/>
    <cellStyle name="Note 2 2 2 2 7 4 3" xfId="44783"/>
    <cellStyle name="Note 2 2 2 2 7 4 4" xfId="44784"/>
    <cellStyle name="Note 2 2 2 2 7 4 5" xfId="44785"/>
    <cellStyle name="Note 2 2 2 2 7 4 6" xfId="44786"/>
    <cellStyle name="Note 2 2 2 2 7 4 7" xfId="44787"/>
    <cellStyle name="Note 2 2 2 2 7 4 8" xfId="44788"/>
    <cellStyle name="Note 2 2 2 2 7 4 9" xfId="44789"/>
    <cellStyle name="Note 2 2 2 2 7 5" xfId="44790"/>
    <cellStyle name="Note 2 2 2 2 7 6" xfId="44791"/>
    <cellStyle name="Note 2 2 2 2 7 7" xfId="44792"/>
    <cellStyle name="Note 2 2 2 2 7 8" xfId="44793"/>
    <cellStyle name="Note 2 2 2 2 7 9" xfId="44794"/>
    <cellStyle name="Note 2 2 2 2 8" xfId="44795"/>
    <cellStyle name="Note 2 2 2 2 8 2" xfId="44796"/>
    <cellStyle name="Note 2 2 2 2 8 3" xfId="44797"/>
    <cellStyle name="Note 2 2 2 2 8 4" xfId="44798"/>
    <cellStyle name="Note 2 2 2 2 8 5" xfId="44799"/>
    <cellStyle name="Note 2 2 2 2 8 6" xfId="44800"/>
    <cellStyle name="Note 2 2 2 2 8 7" xfId="44801"/>
    <cellStyle name="Note 2 2 2 2 8 8" xfId="44802"/>
    <cellStyle name="Note 2 2 2 2 8 9" xfId="44803"/>
    <cellStyle name="Note 2 2 2 2 9" xfId="44804"/>
    <cellStyle name="Note 2 2 2 2 9 2" xfId="44805"/>
    <cellStyle name="Note 2 2 2 2 9 3" xfId="44806"/>
    <cellStyle name="Note 2 2 2 2 9 4" xfId="44807"/>
    <cellStyle name="Note 2 2 2 2 9 5" xfId="44808"/>
    <cellStyle name="Note 2 2 2 2 9 6" xfId="44809"/>
    <cellStyle name="Note 2 2 2 2 9 7" xfId="44810"/>
    <cellStyle name="Note 2 2 2 2 9 8" xfId="44811"/>
    <cellStyle name="Note 2 2 2 2 9 9" xfId="44812"/>
    <cellStyle name="Note 2 2 2 20" xfId="44813"/>
    <cellStyle name="Note 2 2 2 21" xfId="44814"/>
    <cellStyle name="Note 2 2 2 22" xfId="44815"/>
    <cellStyle name="Note 2 2 2 23" xfId="44816"/>
    <cellStyle name="Note 2 2 2 24" xfId="44817"/>
    <cellStyle name="Note 2 2 2 25" xfId="44818"/>
    <cellStyle name="Note 2 2 2 26" xfId="44819"/>
    <cellStyle name="Note 2 2 2 27" xfId="44820"/>
    <cellStyle name="Note 2 2 2 28" xfId="44821"/>
    <cellStyle name="Note 2 2 2 29" xfId="44822"/>
    <cellStyle name="Note 2 2 2 3" xfId="4556"/>
    <cellStyle name="Note 2 2 2 3 10" xfId="44823"/>
    <cellStyle name="Note 2 2 2 3 10 2" xfId="44824"/>
    <cellStyle name="Note 2 2 2 3 10 3" xfId="44825"/>
    <cellStyle name="Note 2 2 2 3 10 4" xfId="44826"/>
    <cellStyle name="Note 2 2 2 3 10 5" xfId="44827"/>
    <cellStyle name="Note 2 2 2 3 10 6" xfId="44828"/>
    <cellStyle name="Note 2 2 2 3 10 7" xfId="44829"/>
    <cellStyle name="Note 2 2 2 3 10 8" xfId="44830"/>
    <cellStyle name="Note 2 2 2 3 11" xfId="44831"/>
    <cellStyle name="Note 2 2 2 3 12" xfId="44832"/>
    <cellStyle name="Note 2 2 2 3 13" xfId="44833"/>
    <cellStyle name="Note 2 2 2 3 14" xfId="44834"/>
    <cellStyle name="Note 2 2 2 3 15" xfId="44835"/>
    <cellStyle name="Note 2 2 2 3 16" xfId="44836"/>
    <cellStyle name="Note 2 2 2 3 17" xfId="44837"/>
    <cellStyle name="Note 2 2 2 3 18" xfId="44838"/>
    <cellStyle name="Note 2 2 2 3 19" xfId="44839"/>
    <cellStyle name="Note 2 2 2 3 2" xfId="44840"/>
    <cellStyle name="Note 2 2 2 3 2 10" xfId="44841"/>
    <cellStyle name="Note 2 2 2 3 2 11" xfId="44842"/>
    <cellStyle name="Note 2 2 2 3 2 12" xfId="44843"/>
    <cellStyle name="Note 2 2 2 3 2 13" xfId="44844"/>
    <cellStyle name="Note 2 2 2 3 2 14" xfId="44845"/>
    <cellStyle name="Note 2 2 2 3 2 15" xfId="44846"/>
    <cellStyle name="Note 2 2 2 3 2 16" xfId="44847"/>
    <cellStyle name="Note 2 2 2 3 2 17" xfId="44848"/>
    <cellStyle name="Note 2 2 2 3 2 18" xfId="44849"/>
    <cellStyle name="Note 2 2 2 3 2 19" xfId="44850"/>
    <cellStyle name="Note 2 2 2 3 2 2" xfId="44851"/>
    <cellStyle name="Note 2 2 2 3 2 2 10" xfId="44852"/>
    <cellStyle name="Note 2 2 2 3 2 2 11" xfId="44853"/>
    <cellStyle name="Note 2 2 2 3 2 2 12" xfId="44854"/>
    <cellStyle name="Note 2 2 2 3 2 2 13" xfId="44855"/>
    <cellStyle name="Note 2 2 2 3 2 2 14" xfId="44856"/>
    <cellStyle name="Note 2 2 2 3 2 2 15" xfId="44857"/>
    <cellStyle name="Note 2 2 2 3 2 2 16" xfId="44858"/>
    <cellStyle name="Note 2 2 2 3 2 2 17" xfId="44859"/>
    <cellStyle name="Note 2 2 2 3 2 2 18" xfId="44860"/>
    <cellStyle name="Note 2 2 2 3 2 2 19" xfId="44861"/>
    <cellStyle name="Note 2 2 2 3 2 2 2" xfId="44862"/>
    <cellStyle name="Note 2 2 2 3 2 2 2 10" xfId="44863"/>
    <cellStyle name="Note 2 2 2 3 2 2 2 11" xfId="44864"/>
    <cellStyle name="Note 2 2 2 3 2 2 2 12" xfId="44865"/>
    <cellStyle name="Note 2 2 2 3 2 2 2 13" xfId="44866"/>
    <cellStyle name="Note 2 2 2 3 2 2 2 2" xfId="44867"/>
    <cellStyle name="Note 2 2 2 3 2 2 2 2 10" xfId="44868"/>
    <cellStyle name="Note 2 2 2 3 2 2 2 2 2" xfId="44869"/>
    <cellStyle name="Note 2 2 2 3 2 2 2 2 2 2" xfId="44870"/>
    <cellStyle name="Note 2 2 2 3 2 2 2 2 2 3" xfId="44871"/>
    <cellStyle name="Note 2 2 2 3 2 2 2 2 2 4" xfId="44872"/>
    <cellStyle name="Note 2 2 2 3 2 2 2 2 2 5" xfId="44873"/>
    <cellStyle name="Note 2 2 2 3 2 2 2 2 2 6" xfId="44874"/>
    <cellStyle name="Note 2 2 2 3 2 2 2 2 2 7" xfId="44875"/>
    <cellStyle name="Note 2 2 2 3 2 2 2 2 2 8" xfId="44876"/>
    <cellStyle name="Note 2 2 2 3 2 2 2 2 2 9" xfId="44877"/>
    <cellStyle name="Note 2 2 2 3 2 2 2 2 3" xfId="44878"/>
    <cellStyle name="Note 2 2 2 3 2 2 2 2 4" xfId="44879"/>
    <cellStyle name="Note 2 2 2 3 2 2 2 2 5" xfId="44880"/>
    <cellStyle name="Note 2 2 2 3 2 2 2 2 6" xfId="44881"/>
    <cellStyle name="Note 2 2 2 3 2 2 2 2 7" xfId="44882"/>
    <cellStyle name="Note 2 2 2 3 2 2 2 2 8" xfId="44883"/>
    <cellStyle name="Note 2 2 2 3 2 2 2 2 9" xfId="44884"/>
    <cellStyle name="Note 2 2 2 3 2 2 2 3" xfId="44885"/>
    <cellStyle name="Note 2 2 2 3 2 2 2 3 2" xfId="44886"/>
    <cellStyle name="Note 2 2 2 3 2 2 2 3 3" xfId="44887"/>
    <cellStyle name="Note 2 2 2 3 2 2 2 3 4" xfId="44888"/>
    <cellStyle name="Note 2 2 2 3 2 2 2 3 5" xfId="44889"/>
    <cellStyle name="Note 2 2 2 3 2 2 2 3 6" xfId="44890"/>
    <cellStyle name="Note 2 2 2 3 2 2 2 3 7" xfId="44891"/>
    <cellStyle name="Note 2 2 2 3 2 2 2 3 8" xfId="44892"/>
    <cellStyle name="Note 2 2 2 3 2 2 2 4" xfId="44893"/>
    <cellStyle name="Note 2 2 2 3 2 2 2 4 2" xfId="44894"/>
    <cellStyle name="Note 2 2 2 3 2 2 2 4 3" xfId="44895"/>
    <cellStyle name="Note 2 2 2 3 2 2 2 4 4" xfId="44896"/>
    <cellStyle name="Note 2 2 2 3 2 2 2 4 5" xfId="44897"/>
    <cellStyle name="Note 2 2 2 3 2 2 2 4 6" xfId="44898"/>
    <cellStyle name="Note 2 2 2 3 2 2 2 4 7" xfId="44899"/>
    <cellStyle name="Note 2 2 2 3 2 2 2 4 8" xfId="44900"/>
    <cellStyle name="Note 2 2 2 3 2 2 2 4 9" xfId="44901"/>
    <cellStyle name="Note 2 2 2 3 2 2 2 5" xfId="44902"/>
    <cellStyle name="Note 2 2 2 3 2 2 2 6" xfId="44903"/>
    <cellStyle name="Note 2 2 2 3 2 2 2 7" xfId="44904"/>
    <cellStyle name="Note 2 2 2 3 2 2 2 8" xfId="44905"/>
    <cellStyle name="Note 2 2 2 3 2 2 2 9" xfId="44906"/>
    <cellStyle name="Note 2 2 2 3 2 2 3" xfId="44907"/>
    <cellStyle name="Note 2 2 2 3 2 2 3 10" xfId="44908"/>
    <cellStyle name="Note 2 2 2 3 2 2 3 11" xfId="44909"/>
    <cellStyle name="Note 2 2 2 3 2 2 3 12" xfId="44910"/>
    <cellStyle name="Note 2 2 2 3 2 2 3 13" xfId="44911"/>
    <cellStyle name="Note 2 2 2 3 2 2 3 2" xfId="44912"/>
    <cellStyle name="Note 2 2 2 3 2 2 3 2 10" xfId="44913"/>
    <cellStyle name="Note 2 2 2 3 2 2 3 2 2" xfId="44914"/>
    <cellStyle name="Note 2 2 2 3 2 2 3 2 2 2" xfId="44915"/>
    <cellStyle name="Note 2 2 2 3 2 2 3 2 2 3" xfId="44916"/>
    <cellStyle name="Note 2 2 2 3 2 2 3 2 2 4" xfId="44917"/>
    <cellStyle name="Note 2 2 2 3 2 2 3 2 2 5" xfId="44918"/>
    <cellStyle name="Note 2 2 2 3 2 2 3 2 2 6" xfId="44919"/>
    <cellStyle name="Note 2 2 2 3 2 2 3 2 2 7" xfId="44920"/>
    <cellStyle name="Note 2 2 2 3 2 2 3 2 2 8" xfId="44921"/>
    <cellStyle name="Note 2 2 2 3 2 2 3 2 2 9" xfId="44922"/>
    <cellStyle name="Note 2 2 2 3 2 2 3 2 3" xfId="44923"/>
    <cellStyle name="Note 2 2 2 3 2 2 3 2 4" xfId="44924"/>
    <cellStyle name="Note 2 2 2 3 2 2 3 2 5" xfId="44925"/>
    <cellStyle name="Note 2 2 2 3 2 2 3 2 6" xfId="44926"/>
    <cellStyle name="Note 2 2 2 3 2 2 3 2 7" xfId="44927"/>
    <cellStyle name="Note 2 2 2 3 2 2 3 2 8" xfId="44928"/>
    <cellStyle name="Note 2 2 2 3 2 2 3 2 9" xfId="44929"/>
    <cellStyle name="Note 2 2 2 3 2 2 3 3" xfId="44930"/>
    <cellStyle name="Note 2 2 2 3 2 2 3 3 2" xfId="44931"/>
    <cellStyle name="Note 2 2 2 3 2 2 3 3 3" xfId="44932"/>
    <cellStyle name="Note 2 2 2 3 2 2 3 3 4" xfId="44933"/>
    <cellStyle name="Note 2 2 2 3 2 2 3 3 5" xfId="44934"/>
    <cellStyle name="Note 2 2 2 3 2 2 3 3 6" xfId="44935"/>
    <cellStyle name="Note 2 2 2 3 2 2 3 3 7" xfId="44936"/>
    <cellStyle name="Note 2 2 2 3 2 2 3 3 8" xfId="44937"/>
    <cellStyle name="Note 2 2 2 3 2 2 3 4" xfId="44938"/>
    <cellStyle name="Note 2 2 2 3 2 2 3 4 2" xfId="44939"/>
    <cellStyle name="Note 2 2 2 3 2 2 3 4 3" xfId="44940"/>
    <cellStyle name="Note 2 2 2 3 2 2 3 4 4" xfId="44941"/>
    <cellStyle name="Note 2 2 2 3 2 2 3 4 5" xfId="44942"/>
    <cellStyle name="Note 2 2 2 3 2 2 3 4 6" xfId="44943"/>
    <cellStyle name="Note 2 2 2 3 2 2 3 4 7" xfId="44944"/>
    <cellStyle name="Note 2 2 2 3 2 2 3 4 8" xfId="44945"/>
    <cellStyle name="Note 2 2 2 3 2 2 3 4 9" xfId="44946"/>
    <cellStyle name="Note 2 2 2 3 2 2 3 5" xfId="44947"/>
    <cellStyle name="Note 2 2 2 3 2 2 3 6" xfId="44948"/>
    <cellStyle name="Note 2 2 2 3 2 2 3 7" xfId="44949"/>
    <cellStyle name="Note 2 2 2 3 2 2 3 8" xfId="44950"/>
    <cellStyle name="Note 2 2 2 3 2 2 3 9" xfId="44951"/>
    <cellStyle name="Note 2 2 2 3 2 2 4" xfId="44952"/>
    <cellStyle name="Note 2 2 2 3 2 2 4 10" xfId="44953"/>
    <cellStyle name="Note 2 2 2 3 2 2 4 11" xfId="44954"/>
    <cellStyle name="Note 2 2 2 3 2 2 4 12" xfId="44955"/>
    <cellStyle name="Note 2 2 2 3 2 2 4 13" xfId="44956"/>
    <cellStyle name="Note 2 2 2 3 2 2 4 2" xfId="44957"/>
    <cellStyle name="Note 2 2 2 3 2 2 4 2 10" xfId="44958"/>
    <cellStyle name="Note 2 2 2 3 2 2 4 2 2" xfId="44959"/>
    <cellStyle name="Note 2 2 2 3 2 2 4 2 2 2" xfId="44960"/>
    <cellStyle name="Note 2 2 2 3 2 2 4 2 2 3" xfId="44961"/>
    <cellStyle name="Note 2 2 2 3 2 2 4 2 2 4" xfId="44962"/>
    <cellStyle name="Note 2 2 2 3 2 2 4 2 2 5" xfId="44963"/>
    <cellStyle name="Note 2 2 2 3 2 2 4 2 2 6" xfId="44964"/>
    <cellStyle name="Note 2 2 2 3 2 2 4 2 2 7" xfId="44965"/>
    <cellStyle name="Note 2 2 2 3 2 2 4 2 2 8" xfId="44966"/>
    <cellStyle name="Note 2 2 2 3 2 2 4 2 2 9" xfId="44967"/>
    <cellStyle name="Note 2 2 2 3 2 2 4 2 3" xfId="44968"/>
    <cellStyle name="Note 2 2 2 3 2 2 4 2 4" xfId="44969"/>
    <cellStyle name="Note 2 2 2 3 2 2 4 2 5" xfId="44970"/>
    <cellStyle name="Note 2 2 2 3 2 2 4 2 6" xfId="44971"/>
    <cellStyle name="Note 2 2 2 3 2 2 4 2 7" xfId="44972"/>
    <cellStyle name="Note 2 2 2 3 2 2 4 2 8" xfId="44973"/>
    <cellStyle name="Note 2 2 2 3 2 2 4 2 9" xfId="44974"/>
    <cellStyle name="Note 2 2 2 3 2 2 4 3" xfId="44975"/>
    <cellStyle name="Note 2 2 2 3 2 2 4 3 2" xfId="44976"/>
    <cellStyle name="Note 2 2 2 3 2 2 4 3 3" xfId="44977"/>
    <cellStyle name="Note 2 2 2 3 2 2 4 3 4" xfId="44978"/>
    <cellStyle name="Note 2 2 2 3 2 2 4 3 5" xfId="44979"/>
    <cellStyle name="Note 2 2 2 3 2 2 4 3 6" xfId="44980"/>
    <cellStyle name="Note 2 2 2 3 2 2 4 3 7" xfId="44981"/>
    <cellStyle name="Note 2 2 2 3 2 2 4 3 8" xfId="44982"/>
    <cellStyle name="Note 2 2 2 3 2 2 4 4" xfId="44983"/>
    <cellStyle name="Note 2 2 2 3 2 2 4 4 2" xfId="44984"/>
    <cellStyle name="Note 2 2 2 3 2 2 4 4 3" xfId="44985"/>
    <cellStyle name="Note 2 2 2 3 2 2 4 4 4" xfId="44986"/>
    <cellStyle name="Note 2 2 2 3 2 2 4 4 5" xfId="44987"/>
    <cellStyle name="Note 2 2 2 3 2 2 4 4 6" xfId="44988"/>
    <cellStyle name="Note 2 2 2 3 2 2 4 4 7" xfId="44989"/>
    <cellStyle name="Note 2 2 2 3 2 2 4 4 8" xfId="44990"/>
    <cellStyle name="Note 2 2 2 3 2 2 4 4 9" xfId="44991"/>
    <cellStyle name="Note 2 2 2 3 2 2 4 5" xfId="44992"/>
    <cellStyle name="Note 2 2 2 3 2 2 4 6" xfId="44993"/>
    <cellStyle name="Note 2 2 2 3 2 2 4 7" xfId="44994"/>
    <cellStyle name="Note 2 2 2 3 2 2 4 8" xfId="44995"/>
    <cellStyle name="Note 2 2 2 3 2 2 4 9" xfId="44996"/>
    <cellStyle name="Note 2 2 2 3 2 2 5" xfId="44997"/>
    <cellStyle name="Note 2 2 2 3 2 2 5 10" xfId="44998"/>
    <cellStyle name="Note 2 2 2 3 2 2 5 11" xfId="44999"/>
    <cellStyle name="Note 2 2 2 3 2 2 5 12" xfId="45000"/>
    <cellStyle name="Note 2 2 2 3 2 2 5 13" xfId="45001"/>
    <cellStyle name="Note 2 2 2 3 2 2 5 2" xfId="45002"/>
    <cellStyle name="Note 2 2 2 3 2 2 5 2 10" xfId="45003"/>
    <cellStyle name="Note 2 2 2 3 2 2 5 2 2" xfId="45004"/>
    <cellStyle name="Note 2 2 2 3 2 2 5 2 2 2" xfId="45005"/>
    <cellStyle name="Note 2 2 2 3 2 2 5 2 2 3" xfId="45006"/>
    <cellStyle name="Note 2 2 2 3 2 2 5 2 2 4" xfId="45007"/>
    <cellStyle name="Note 2 2 2 3 2 2 5 2 2 5" xfId="45008"/>
    <cellStyle name="Note 2 2 2 3 2 2 5 2 2 6" xfId="45009"/>
    <cellStyle name="Note 2 2 2 3 2 2 5 2 2 7" xfId="45010"/>
    <cellStyle name="Note 2 2 2 3 2 2 5 2 2 8" xfId="45011"/>
    <cellStyle name="Note 2 2 2 3 2 2 5 2 2 9" xfId="45012"/>
    <cellStyle name="Note 2 2 2 3 2 2 5 2 3" xfId="45013"/>
    <cellStyle name="Note 2 2 2 3 2 2 5 2 4" xfId="45014"/>
    <cellStyle name="Note 2 2 2 3 2 2 5 2 5" xfId="45015"/>
    <cellStyle name="Note 2 2 2 3 2 2 5 2 6" xfId="45016"/>
    <cellStyle name="Note 2 2 2 3 2 2 5 2 7" xfId="45017"/>
    <cellStyle name="Note 2 2 2 3 2 2 5 2 8" xfId="45018"/>
    <cellStyle name="Note 2 2 2 3 2 2 5 2 9" xfId="45019"/>
    <cellStyle name="Note 2 2 2 3 2 2 5 3" xfId="45020"/>
    <cellStyle name="Note 2 2 2 3 2 2 5 3 2" xfId="45021"/>
    <cellStyle name="Note 2 2 2 3 2 2 5 3 3" xfId="45022"/>
    <cellStyle name="Note 2 2 2 3 2 2 5 3 4" xfId="45023"/>
    <cellStyle name="Note 2 2 2 3 2 2 5 3 5" xfId="45024"/>
    <cellStyle name="Note 2 2 2 3 2 2 5 3 6" xfId="45025"/>
    <cellStyle name="Note 2 2 2 3 2 2 5 3 7" xfId="45026"/>
    <cellStyle name="Note 2 2 2 3 2 2 5 3 8" xfId="45027"/>
    <cellStyle name="Note 2 2 2 3 2 2 5 4" xfId="45028"/>
    <cellStyle name="Note 2 2 2 3 2 2 5 4 2" xfId="45029"/>
    <cellStyle name="Note 2 2 2 3 2 2 5 4 3" xfId="45030"/>
    <cellStyle name="Note 2 2 2 3 2 2 5 4 4" xfId="45031"/>
    <cellStyle name="Note 2 2 2 3 2 2 5 4 5" xfId="45032"/>
    <cellStyle name="Note 2 2 2 3 2 2 5 4 6" xfId="45033"/>
    <cellStyle name="Note 2 2 2 3 2 2 5 4 7" xfId="45034"/>
    <cellStyle name="Note 2 2 2 3 2 2 5 4 8" xfId="45035"/>
    <cellStyle name="Note 2 2 2 3 2 2 5 4 9" xfId="45036"/>
    <cellStyle name="Note 2 2 2 3 2 2 5 5" xfId="45037"/>
    <cellStyle name="Note 2 2 2 3 2 2 5 6" xfId="45038"/>
    <cellStyle name="Note 2 2 2 3 2 2 5 7" xfId="45039"/>
    <cellStyle name="Note 2 2 2 3 2 2 5 8" xfId="45040"/>
    <cellStyle name="Note 2 2 2 3 2 2 5 9" xfId="45041"/>
    <cellStyle name="Note 2 2 2 3 2 2 6" xfId="45042"/>
    <cellStyle name="Note 2 2 2 3 2 2 6 10" xfId="45043"/>
    <cellStyle name="Note 2 2 2 3 2 2 6 2" xfId="45044"/>
    <cellStyle name="Note 2 2 2 3 2 2 6 2 2" xfId="45045"/>
    <cellStyle name="Note 2 2 2 3 2 2 6 2 3" xfId="45046"/>
    <cellStyle name="Note 2 2 2 3 2 2 6 2 4" xfId="45047"/>
    <cellStyle name="Note 2 2 2 3 2 2 6 2 5" xfId="45048"/>
    <cellStyle name="Note 2 2 2 3 2 2 6 2 6" xfId="45049"/>
    <cellStyle name="Note 2 2 2 3 2 2 6 2 7" xfId="45050"/>
    <cellStyle name="Note 2 2 2 3 2 2 6 2 8" xfId="45051"/>
    <cellStyle name="Note 2 2 2 3 2 2 6 2 9" xfId="45052"/>
    <cellStyle name="Note 2 2 2 3 2 2 6 3" xfId="45053"/>
    <cellStyle name="Note 2 2 2 3 2 2 6 4" xfId="45054"/>
    <cellStyle name="Note 2 2 2 3 2 2 6 5" xfId="45055"/>
    <cellStyle name="Note 2 2 2 3 2 2 6 6" xfId="45056"/>
    <cellStyle name="Note 2 2 2 3 2 2 6 7" xfId="45057"/>
    <cellStyle name="Note 2 2 2 3 2 2 6 8" xfId="45058"/>
    <cellStyle name="Note 2 2 2 3 2 2 6 9" xfId="45059"/>
    <cellStyle name="Note 2 2 2 3 2 2 7" xfId="45060"/>
    <cellStyle name="Note 2 2 2 3 2 2 7 2" xfId="45061"/>
    <cellStyle name="Note 2 2 2 3 2 2 7 3" xfId="45062"/>
    <cellStyle name="Note 2 2 2 3 2 2 7 4" xfId="45063"/>
    <cellStyle name="Note 2 2 2 3 2 2 7 5" xfId="45064"/>
    <cellStyle name="Note 2 2 2 3 2 2 7 6" xfId="45065"/>
    <cellStyle name="Note 2 2 2 3 2 2 7 7" xfId="45066"/>
    <cellStyle name="Note 2 2 2 3 2 2 7 8" xfId="45067"/>
    <cellStyle name="Note 2 2 2 3 2 2 8" xfId="45068"/>
    <cellStyle name="Note 2 2 2 3 2 2 8 2" xfId="45069"/>
    <cellStyle name="Note 2 2 2 3 2 2 8 3" xfId="45070"/>
    <cellStyle name="Note 2 2 2 3 2 2 8 4" xfId="45071"/>
    <cellStyle name="Note 2 2 2 3 2 2 8 5" xfId="45072"/>
    <cellStyle name="Note 2 2 2 3 2 2 8 6" xfId="45073"/>
    <cellStyle name="Note 2 2 2 3 2 2 8 7" xfId="45074"/>
    <cellStyle name="Note 2 2 2 3 2 2 8 8" xfId="45075"/>
    <cellStyle name="Note 2 2 2 3 2 2 8 9" xfId="45076"/>
    <cellStyle name="Note 2 2 2 3 2 2 9" xfId="45077"/>
    <cellStyle name="Note 2 2 2 3 2 20" xfId="45078"/>
    <cellStyle name="Note 2 2 2 3 2 21" xfId="45079"/>
    <cellStyle name="Note 2 2 2 3 2 22" xfId="45080"/>
    <cellStyle name="Note 2 2 2 3 2 23" xfId="45081"/>
    <cellStyle name="Note 2 2 2 3 2 24" xfId="45082"/>
    <cellStyle name="Note 2 2 2 3 2 25" xfId="45083"/>
    <cellStyle name="Note 2 2 2 3 2 26" xfId="45084"/>
    <cellStyle name="Note 2 2 2 3 2 3" xfId="45085"/>
    <cellStyle name="Note 2 2 2 3 2 3 10" xfId="45086"/>
    <cellStyle name="Note 2 2 2 3 2 3 11" xfId="45087"/>
    <cellStyle name="Note 2 2 2 3 2 3 12" xfId="45088"/>
    <cellStyle name="Note 2 2 2 3 2 3 13" xfId="45089"/>
    <cellStyle name="Note 2 2 2 3 2 3 14" xfId="45090"/>
    <cellStyle name="Note 2 2 2 3 2 3 15" xfId="45091"/>
    <cellStyle name="Note 2 2 2 3 2 3 16" xfId="45092"/>
    <cellStyle name="Note 2 2 2 3 2 3 17" xfId="45093"/>
    <cellStyle name="Note 2 2 2 3 2 3 18" xfId="45094"/>
    <cellStyle name="Note 2 2 2 3 2 3 2" xfId="45095"/>
    <cellStyle name="Note 2 2 2 3 2 3 2 10" xfId="45096"/>
    <cellStyle name="Note 2 2 2 3 2 3 2 11" xfId="45097"/>
    <cellStyle name="Note 2 2 2 3 2 3 2 12" xfId="45098"/>
    <cellStyle name="Note 2 2 2 3 2 3 2 13" xfId="45099"/>
    <cellStyle name="Note 2 2 2 3 2 3 2 2" xfId="45100"/>
    <cellStyle name="Note 2 2 2 3 2 3 2 2 10" xfId="45101"/>
    <cellStyle name="Note 2 2 2 3 2 3 2 2 2" xfId="45102"/>
    <cellStyle name="Note 2 2 2 3 2 3 2 2 2 2" xfId="45103"/>
    <cellStyle name="Note 2 2 2 3 2 3 2 2 2 3" xfId="45104"/>
    <cellStyle name="Note 2 2 2 3 2 3 2 2 2 4" xfId="45105"/>
    <cellStyle name="Note 2 2 2 3 2 3 2 2 2 5" xfId="45106"/>
    <cellStyle name="Note 2 2 2 3 2 3 2 2 2 6" xfId="45107"/>
    <cellStyle name="Note 2 2 2 3 2 3 2 2 2 7" xfId="45108"/>
    <cellStyle name="Note 2 2 2 3 2 3 2 2 2 8" xfId="45109"/>
    <cellStyle name="Note 2 2 2 3 2 3 2 2 2 9" xfId="45110"/>
    <cellStyle name="Note 2 2 2 3 2 3 2 2 3" xfId="45111"/>
    <cellStyle name="Note 2 2 2 3 2 3 2 2 4" xfId="45112"/>
    <cellStyle name="Note 2 2 2 3 2 3 2 2 5" xfId="45113"/>
    <cellStyle name="Note 2 2 2 3 2 3 2 2 6" xfId="45114"/>
    <cellStyle name="Note 2 2 2 3 2 3 2 2 7" xfId="45115"/>
    <cellStyle name="Note 2 2 2 3 2 3 2 2 8" xfId="45116"/>
    <cellStyle name="Note 2 2 2 3 2 3 2 2 9" xfId="45117"/>
    <cellStyle name="Note 2 2 2 3 2 3 2 3" xfId="45118"/>
    <cellStyle name="Note 2 2 2 3 2 3 2 3 2" xfId="45119"/>
    <cellStyle name="Note 2 2 2 3 2 3 2 3 3" xfId="45120"/>
    <cellStyle name="Note 2 2 2 3 2 3 2 3 4" xfId="45121"/>
    <cellStyle name="Note 2 2 2 3 2 3 2 3 5" xfId="45122"/>
    <cellStyle name="Note 2 2 2 3 2 3 2 3 6" xfId="45123"/>
    <cellStyle name="Note 2 2 2 3 2 3 2 3 7" xfId="45124"/>
    <cellStyle name="Note 2 2 2 3 2 3 2 3 8" xfId="45125"/>
    <cellStyle name="Note 2 2 2 3 2 3 2 4" xfId="45126"/>
    <cellStyle name="Note 2 2 2 3 2 3 2 4 2" xfId="45127"/>
    <cellStyle name="Note 2 2 2 3 2 3 2 4 3" xfId="45128"/>
    <cellStyle name="Note 2 2 2 3 2 3 2 4 4" xfId="45129"/>
    <cellStyle name="Note 2 2 2 3 2 3 2 4 5" xfId="45130"/>
    <cellStyle name="Note 2 2 2 3 2 3 2 4 6" xfId="45131"/>
    <cellStyle name="Note 2 2 2 3 2 3 2 4 7" xfId="45132"/>
    <cellStyle name="Note 2 2 2 3 2 3 2 4 8" xfId="45133"/>
    <cellStyle name="Note 2 2 2 3 2 3 2 4 9" xfId="45134"/>
    <cellStyle name="Note 2 2 2 3 2 3 2 5" xfId="45135"/>
    <cellStyle name="Note 2 2 2 3 2 3 2 6" xfId="45136"/>
    <cellStyle name="Note 2 2 2 3 2 3 2 7" xfId="45137"/>
    <cellStyle name="Note 2 2 2 3 2 3 2 8" xfId="45138"/>
    <cellStyle name="Note 2 2 2 3 2 3 2 9" xfId="45139"/>
    <cellStyle name="Note 2 2 2 3 2 3 3" xfId="45140"/>
    <cellStyle name="Note 2 2 2 3 2 3 3 10" xfId="45141"/>
    <cellStyle name="Note 2 2 2 3 2 3 3 11" xfId="45142"/>
    <cellStyle name="Note 2 2 2 3 2 3 3 12" xfId="45143"/>
    <cellStyle name="Note 2 2 2 3 2 3 3 13" xfId="45144"/>
    <cellStyle name="Note 2 2 2 3 2 3 3 2" xfId="45145"/>
    <cellStyle name="Note 2 2 2 3 2 3 3 2 10" xfId="45146"/>
    <cellStyle name="Note 2 2 2 3 2 3 3 2 2" xfId="45147"/>
    <cellStyle name="Note 2 2 2 3 2 3 3 2 2 2" xfId="45148"/>
    <cellStyle name="Note 2 2 2 3 2 3 3 2 2 3" xfId="45149"/>
    <cellStyle name="Note 2 2 2 3 2 3 3 2 2 4" xfId="45150"/>
    <cellStyle name="Note 2 2 2 3 2 3 3 2 2 5" xfId="45151"/>
    <cellStyle name="Note 2 2 2 3 2 3 3 2 2 6" xfId="45152"/>
    <cellStyle name="Note 2 2 2 3 2 3 3 2 2 7" xfId="45153"/>
    <cellStyle name="Note 2 2 2 3 2 3 3 2 2 8" xfId="45154"/>
    <cellStyle name="Note 2 2 2 3 2 3 3 2 2 9" xfId="45155"/>
    <cellStyle name="Note 2 2 2 3 2 3 3 2 3" xfId="45156"/>
    <cellStyle name="Note 2 2 2 3 2 3 3 2 4" xfId="45157"/>
    <cellStyle name="Note 2 2 2 3 2 3 3 2 5" xfId="45158"/>
    <cellStyle name="Note 2 2 2 3 2 3 3 2 6" xfId="45159"/>
    <cellStyle name="Note 2 2 2 3 2 3 3 2 7" xfId="45160"/>
    <cellStyle name="Note 2 2 2 3 2 3 3 2 8" xfId="45161"/>
    <cellStyle name="Note 2 2 2 3 2 3 3 2 9" xfId="45162"/>
    <cellStyle name="Note 2 2 2 3 2 3 3 3" xfId="45163"/>
    <cellStyle name="Note 2 2 2 3 2 3 3 3 2" xfId="45164"/>
    <cellStyle name="Note 2 2 2 3 2 3 3 3 3" xfId="45165"/>
    <cellStyle name="Note 2 2 2 3 2 3 3 3 4" xfId="45166"/>
    <cellStyle name="Note 2 2 2 3 2 3 3 3 5" xfId="45167"/>
    <cellStyle name="Note 2 2 2 3 2 3 3 3 6" xfId="45168"/>
    <cellStyle name="Note 2 2 2 3 2 3 3 3 7" xfId="45169"/>
    <cellStyle name="Note 2 2 2 3 2 3 3 3 8" xfId="45170"/>
    <cellStyle name="Note 2 2 2 3 2 3 3 4" xfId="45171"/>
    <cellStyle name="Note 2 2 2 3 2 3 3 4 2" xfId="45172"/>
    <cellStyle name="Note 2 2 2 3 2 3 3 4 3" xfId="45173"/>
    <cellStyle name="Note 2 2 2 3 2 3 3 4 4" xfId="45174"/>
    <cellStyle name="Note 2 2 2 3 2 3 3 4 5" xfId="45175"/>
    <cellStyle name="Note 2 2 2 3 2 3 3 4 6" xfId="45176"/>
    <cellStyle name="Note 2 2 2 3 2 3 3 4 7" xfId="45177"/>
    <cellStyle name="Note 2 2 2 3 2 3 3 4 8" xfId="45178"/>
    <cellStyle name="Note 2 2 2 3 2 3 3 4 9" xfId="45179"/>
    <cellStyle name="Note 2 2 2 3 2 3 3 5" xfId="45180"/>
    <cellStyle name="Note 2 2 2 3 2 3 3 6" xfId="45181"/>
    <cellStyle name="Note 2 2 2 3 2 3 3 7" xfId="45182"/>
    <cellStyle name="Note 2 2 2 3 2 3 3 8" xfId="45183"/>
    <cellStyle name="Note 2 2 2 3 2 3 3 9" xfId="45184"/>
    <cellStyle name="Note 2 2 2 3 2 3 4" xfId="45185"/>
    <cellStyle name="Note 2 2 2 3 2 3 4 10" xfId="45186"/>
    <cellStyle name="Note 2 2 2 3 2 3 4 11" xfId="45187"/>
    <cellStyle name="Note 2 2 2 3 2 3 4 12" xfId="45188"/>
    <cellStyle name="Note 2 2 2 3 2 3 4 13" xfId="45189"/>
    <cellStyle name="Note 2 2 2 3 2 3 4 2" xfId="45190"/>
    <cellStyle name="Note 2 2 2 3 2 3 4 2 10" xfId="45191"/>
    <cellStyle name="Note 2 2 2 3 2 3 4 2 2" xfId="45192"/>
    <cellStyle name="Note 2 2 2 3 2 3 4 2 2 2" xfId="45193"/>
    <cellStyle name="Note 2 2 2 3 2 3 4 2 2 3" xfId="45194"/>
    <cellStyle name="Note 2 2 2 3 2 3 4 2 2 4" xfId="45195"/>
    <cellStyle name="Note 2 2 2 3 2 3 4 2 2 5" xfId="45196"/>
    <cellStyle name="Note 2 2 2 3 2 3 4 2 2 6" xfId="45197"/>
    <cellStyle name="Note 2 2 2 3 2 3 4 2 2 7" xfId="45198"/>
    <cellStyle name="Note 2 2 2 3 2 3 4 2 2 8" xfId="45199"/>
    <cellStyle name="Note 2 2 2 3 2 3 4 2 2 9" xfId="45200"/>
    <cellStyle name="Note 2 2 2 3 2 3 4 2 3" xfId="45201"/>
    <cellStyle name="Note 2 2 2 3 2 3 4 2 4" xfId="45202"/>
    <cellStyle name="Note 2 2 2 3 2 3 4 2 5" xfId="45203"/>
    <cellStyle name="Note 2 2 2 3 2 3 4 2 6" xfId="45204"/>
    <cellStyle name="Note 2 2 2 3 2 3 4 2 7" xfId="45205"/>
    <cellStyle name="Note 2 2 2 3 2 3 4 2 8" xfId="45206"/>
    <cellStyle name="Note 2 2 2 3 2 3 4 2 9" xfId="45207"/>
    <cellStyle name="Note 2 2 2 3 2 3 4 3" xfId="45208"/>
    <cellStyle name="Note 2 2 2 3 2 3 4 3 2" xfId="45209"/>
    <cellStyle name="Note 2 2 2 3 2 3 4 3 3" xfId="45210"/>
    <cellStyle name="Note 2 2 2 3 2 3 4 3 4" xfId="45211"/>
    <cellStyle name="Note 2 2 2 3 2 3 4 3 5" xfId="45212"/>
    <cellStyle name="Note 2 2 2 3 2 3 4 3 6" xfId="45213"/>
    <cellStyle name="Note 2 2 2 3 2 3 4 3 7" xfId="45214"/>
    <cellStyle name="Note 2 2 2 3 2 3 4 3 8" xfId="45215"/>
    <cellStyle name="Note 2 2 2 3 2 3 4 4" xfId="45216"/>
    <cellStyle name="Note 2 2 2 3 2 3 4 4 2" xfId="45217"/>
    <cellStyle name="Note 2 2 2 3 2 3 4 4 3" xfId="45218"/>
    <cellStyle name="Note 2 2 2 3 2 3 4 4 4" xfId="45219"/>
    <cellStyle name="Note 2 2 2 3 2 3 4 4 5" xfId="45220"/>
    <cellStyle name="Note 2 2 2 3 2 3 4 4 6" xfId="45221"/>
    <cellStyle name="Note 2 2 2 3 2 3 4 4 7" xfId="45222"/>
    <cellStyle name="Note 2 2 2 3 2 3 4 4 8" xfId="45223"/>
    <cellStyle name="Note 2 2 2 3 2 3 4 4 9" xfId="45224"/>
    <cellStyle name="Note 2 2 2 3 2 3 4 5" xfId="45225"/>
    <cellStyle name="Note 2 2 2 3 2 3 4 6" xfId="45226"/>
    <cellStyle name="Note 2 2 2 3 2 3 4 7" xfId="45227"/>
    <cellStyle name="Note 2 2 2 3 2 3 4 8" xfId="45228"/>
    <cellStyle name="Note 2 2 2 3 2 3 4 9" xfId="45229"/>
    <cellStyle name="Note 2 2 2 3 2 3 5" xfId="45230"/>
    <cellStyle name="Note 2 2 2 3 2 3 5 10" xfId="45231"/>
    <cellStyle name="Note 2 2 2 3 2 3 5 11" xfId="45232"/>
    <cellStyle name="Note 2 2 2 3 2 3 5 12" xfId="45233"/>
    <cellStyle name="Note 2 2 2 3 2 3 5 13" xfId="45234"/>
    <cellStyle name="Note 2 2 2 3 2 3 5 2" xfId="45235"/>
    <cellStyle name="Note 2 2 2 3 2 3 5 2 10" xfId="45236"/>
    <cellStyle name="Note 2 2 2 3 2 3 5 2 2" xfId="45237"/>
    <cellStyle name="Note 2 2 2 3 2 3 5 2 2 2" xfId="45238"/>
    <cellStyle name="Note 2 2 2 3 2 3 5 2 2 3" xfId="45239"/>
    <cellStyle name="Note 2 2 2 3 2 3 5 2 2 4" xfId="45240"/>
    <cellStyle name="Note 2 2 2 3 2 3 5 2 2 5" xfId="45241"/>
    <cellStyle name="Note 2 2 2 3 2 3 5 2 2 6" xfId="45242"/>
    <cellStyle name="Note 2 2 2 3 2 3 5 2 2 7" xfId="45243"/>
    <cellStyle name="Note 2 2 2 3 2 3 5 2 2 8" xfId="45244"/>
    <cellStyle name="Note 2 2 2 3 2 3 5 2 2 9" xfId="45245"/>
    <cellStyle name="Note 2 2 2 3 2 3 5 2 3" xfId="45246"/>
    <cellStyle name="Note 2 2 2 3 2 3 5 2 4" xfId="45247"/>
    <cellStyle name="Note 2 2 2 3 2 3 5 2 5" xfId="45248"/>
    <cellStyle name="Note 2 2 2 3 2 3 5 2 6" xfId="45249"/>
    <cellStyle name="Note 2 2 2 3 2 3 5 2 7" xfId="45250"/>
    <cellStyle name="Note 2 2 2 3 2 3 5 2 8" xfId="45251"/>
    <cellStyle name="Note 2 2 2 3 2 3 5 2 9" xfId="45252"/>
    <cellStyle name="Note 2 2 2 3 2 3 5 3" xfId="45253"/>
    <cellStyle name="Note 2 2 2 3 2 3 5 3 2" xfId="45254"/>
    <cellStyle name="Note 2 2 2 3 2 3 5 3 3" xfId="45255"/>
    <cellStyle name="Note 2 2 2 3 2 3 5 3 4" xfId="45256"/>
    <cellStyle name="Note 2 2 2 3 2 3 5 3 5" xfId="45257"/>
    <cellStyle name="Note 2 2 2 3 2 3 5 3 6" xfId="45258"/>
    <cellStyle name="Note 2 2 2 3 2 3 5 3 7" xfId="45259"/>
    <cellStyle name="Note 2 2 2 3 2 3 5 3 8" xfId="45260"/>
    <cellStyle name="Note 2 2 2 3 2 3 5 4" xfId="45261"/>
    <cellStyle name="Note 2 2 2 3 2 3 5 4 2" xfId="45262"/>
    <cellStyle name="Note 2 2 2 3 2 3 5 4 3" xfId="45263"/>
    <cellStyle name="Note 2 2 2 3 2 3 5 4 4" xfId="45264"/>
    <cellStyle name="Note 2 2 2 3 2 3 5 4 5" xfId="45265"/>
    <cellStyle name="Note 2 2 2 3 2 3 5 4 6" xfId="45266"/>
    <cellStyle name="Note 2 2 2 3 2 3 5 4 7" xfId="45267"/>
    <cellStyle name="Note 2 2 2 3 2 3 5 4 8" xfId="45268"/>
    <cellStyle name="Note 2 2 2 3 2 3 5 4 9" xfId="45269"/>
    <cellStyle name="Note 2 2 2 3 2 3 5 5" xfId="45270"/>
    <cellStyle name="Note 2 2 2 3 2 3 5 6" xfId="45271"/>
    <cellStyle name="Note 2 2 2 3 2 3 5 7" xfId="45272"/>
    <cellStyle name="Note 2 2 2 3 2 3 5 8" xfId="45273"/>
    <cellStyle name="Note 2 2 2 3 2 3 5 9" xfId="45274"/>
    <cellStyle name="Note 2 2 2 3 2 3 6" xfId="45275"/>
    <cellStyle name="Note 2 2 2 3 2 3 6 10" xfId="45276"/>
    <cellStyle name="Note 2 2 2 3 2 3 6 2" xfId="45277"/>
    <cellStyle name="Note 2 2 2 3 2 3 6 2 2" xfId="45278"/>
    <cellStyle name="Note 2 2 2 3 2 3 6 2 3" xfId="45279"/>
    <cellStyle name="Note 2 2 2 3 2 3 6 2 4" xfId="45280"/>
    <cellStyle name="Note 2 2 2 3 2 3 6 2 5" xfId="45281"/>
    <cellStyle name="Note 2 2 2 3 2 3 6 2 6" xfId="45282"/>
    <cellStyle name="Note 2 2 2 3 2 3 6 2 7" xfId="45283"/>
    <cellStyle name="Note 2 2 2 3 2 3 6 2 8" xfId="45284"/>
    <cellStyle name="Note 2 2 2 3 2 3 6 2 9" xfId="45285"/>
    <cellStyle name="Note 2 2 2 3 2 3 6 3" xfId="45286"/>
    <cellStyle name="Note 2 2 2 3 2 3 6 4" xfId="45287"/>
    <cellStyle name="Note 2 2 2 3 2 3 6 5" xfId="45288"/>
    <cellStyle name="Note 2 2 2 3 2 3 6 6" xfId="45289"/>
    <cellStyle name="Note 2 2 2 3 2 3 6 7" xfId="45290"/>
    <cellStyle name="Note 2 2 2 3 2 3 6 8" xfId="45291"/>
    <cellStyle name="Note 2 2 2 3 2 3 6 9" xfId="45292"/>
    <cellStyle name="Note 2 2 2 3 2 3 7" xfId="45293"/>
    <cellStyle name="Note 2 2 2 3 2 3 7 2" xfId="45294"/>
    <cellStyle name="Note 2 2 2 3 2 3 7 3" xfId="45295"/>
    <cellStyle name="Note 2 2 2 3 2 3 7 4" xfId="45296"/>
    <cellStyle name="Note 2 2 2 3 2 3 7 5" xfId="45297"/>
    <cellStyle name="Note 2 2 2 3 2 3 7 6" xfId="45298"/>
    <cellStyle name="Note 2 2 2 3 2 3 7 7" xfId="45299"/>
    <cellStyle name="Note 2 2 2 3 2 3 7 8" xfId="45300"/>
    <cellStyle name="Note 2 2 2 3 2 3 8" xfId="45301"/>
    <cellStyle name="Note 2 2 2 3 2 3 8 2" xfId="45302"/>
    <cellStyle name="Note 2 2 2 3 2 3 8 3" xfId="45303"/>
    <cellStyle name="Note 2 2 2 3 2 3 8 4" xfId="45304"/>
    <cellStyle name="Note 2 2 2 3 2 3 8 5" xfId="45305"/>
    <cellStyle name="Note 2 2 2 3 2 3 8 6" xfId="45306"/>
    <cellStyle name="Note 2 2 2 3 2 3 8 7" xfId="45307"/>
    <cellStyle name="Note 2 2 2 3 2 3 8 8" xfId="45308"/>
    <cellStyle name="Note 2 2 2 3 2 3 8 9" xfId="45309"/>
    <cellStyle name="Note 2 2 2 3 2 3 9" xfId="45310"/>
    <cellStyle name="Note 2 2 2 3 2 4" xfId="45311"/>
    <cellStyle name="Note 2 2 2 3 2 4 10" xfId="45312"/>
    <cellStyle name="Note 2 2 2 3 2 4 11" xfId="45313"/>
    <cellStyle name="Note 2 2 2 3 2 4 12" xfId="45314"/>
    <cellStyle name="Note 2 2 2 3 2 4 13" xfId="45315"/>
    <cellStyle name="Note 2 2 2 3 2 4 2" xfId="45316"/>
    <cellStyle name="Note 2 2 2 3 2 4 2 10" xfId="45317"/>
    <cellStyle name="Note 2 2 2 3 2 4 2 2" xfId="45318"/>
    <cellStyle name="Note 2 2 2 3 2 4 2 2 2" xfId="45319"/>
    <cellStyle name="Note 2 2 2 3 2 4 2 2 3" xfId="45320"/>
    <cellStyle name="Note 2 2 2 3 2 4 2 2 4" xfId="45321"/>
    <cellStyle name="Note 2 2 2 3 2 4 2 2 5" xfId="45322"/>
    <cellStyle name="Note 2 2 2 3 2 4 2 2 6" xfId="45323"/>
    <cellStyle name="Note 2 2 2 3 2 4 2 2 7" xfId="45324"/>
    <cellStyle name="Note 2 2 2 3 2 4 2 2 8" xfId="45325"/>
    <cellStyle name="Note 2 2 2 3 2 4 2 2 9" xfId="45326"/>
    <cellStyle name="Note 2 2 2 3 2 4 2 3" xfId="45327"/>
    <cellStyle name="Note 2 2 2 3 2 4 2 4" xfId="45328"/>
    <cellStyle name="Note 2 2 2 3 2 4 2 5" xfId="45329"/>
    <cellStyle name="Note 2 2 2 3 2 4 2 6" xfId="45330"/>
    <cellStyle name="Note 2 2 2 3 2 4 2 7" xfId="45331"/>
    <cellStyle name="Note 2 2 2 3 2 4 2 8" xfId="45332"/>
    <cellStyle name="Note 2 2 2 3 2 4 2 9" xfId="45333"/>
    <cellStyle name="Note 2 2 2 3 2 4 3" xfId="45334"/>
    <cellStyle name="Note 2 2 2 3 2 4 3 2" xfId="45335"/>
    <cellStyle name="Note 2 2 2 3 2 4 3 3" xfId="45336"/>
    <cellStyle name="Note 2 2 2 3 2 4 3 4" xfId="45337"/>
    <cellStyle name="Note 2 2 2 3 2 4 3 5" xfId="45338"/>
    <cellStyle name="Note 2 2 2 3 2 4 3 6" xfId="45339"/>
    <cellStyle name="Note 2 2 2 3 2 4 3 7" xfId="45340"/>
    <cellStyle name="Note 2 2 2 3 2 4 3 8" xfId="45341"/>
    <cellStyle name="Note 2 2 2 3 2 4 4" xfId="45342"/>
    <cellStyle name="Note 2 2 2 3 2 4 4 2" xfId="45343"/>
    <cellStyle name="Note 2 2 2 3 2 4 4 3" xfId="45344"/>
    <cellStyle name="Note 2 2 2 3 2 4 4 4" xfId="45345"/>
    <cellStyle name="Note 2 2 2 3 2 4 4 5" xfId="45346"/>
    <cellStyle name="Note 2 2 2 3 2 4 4 6" xfId="45347"/>
    <cellStyle name="Note 2 2 2 3 2 4 4 7" xfId="45348"/>
    <cellStyle name="Note 2 2 2 3 2 4 4 8" xfId="45349"/>
    <cellStyle name="Note 2 2 2 3 2 4 4 9" xfId="45350"/>
    <cellStyle name="Note 2 2 2 3 2 4 5" xfId="45351"/>
    <cellStyle name="Note 2 2 2 3 2 4 6" xfId="45352"/>
    <cellStyle name="Note 2 2 2 3 2 4 7" xfId="45353"/>
    <cellStyle name="Note 2 2 2 3 2 4 8" xfId="45354"/>
    <cellStyle name="Note 2 2 2 3 2 4 9" xfId="45355"/>
    <cellStyle name="Note 2 2 2 3 2 5" xfId="45356"/>
    <cellStyle name="Note 2 2 2 3 2 5 2" xfId="45357"/>
    <cellStyle name="Note 2 2 2 3 2 5 3" xfId="45358"/>
    <cellStyle name="Note 2 2 2 3 2 5 4" xfId="45359"/>
    <cellStyle name="Note 2 2 2 3 2 5 5" xfId="45360"/>
    <cellStyle name="Note 2 2 2 3 2 5 6" xfId="45361"/>
    <cellStyle name="Note 2 2 2 3 2 5 7" xfId="45362"/>
    <cellStyle name="Note 2 2 2 3 2 5 8" xfId="45363"/>
    <cellStyle name="Note 2 2 2 3 2 5 9" xfId="45364"/>
    <cellStyle name="Note 2 2 2 3 2 6" xfId="45365"/>
    <cellStyle name="Note 2 2 2 3 2 6 2" xfId="45366"/>
    <cellStyle name="Note 2 2 2 3 2 6 3" xfId="45367"/>
    <cellStyle name="Note 2 2 2 3 2 6 4" xfId="45368"/>
    <cellStyle name="Note 2 2 2 3 2 6 5" xfId="45369"/>
    <cellStyle name="Note 2 2 2 3 2 6 6" xfId="45370"/>
    <cellStyle name="Note 2 2 2 3 2 6 7" xfId="45371"/>
    <cellStyle name="Note 2 2 2 3 2 6 8" xfId="45372"/>
    <cellStyle name="Note 2 2 2 3 2 6 9" xfId="45373"/>
    <cellStyle name="Note 2 2 2 3 2 7" xfId="45374"/>
    <cellStyle name="Note 2 2 2 3 2 7 2" xfId="45375"/>
    <cellStyle name="Note 2 2 2 3 2 7 3" xfId="45376"/>
    <cellStyle name="Note 2 2 2 3 2 7 4" xfId="45377"/>
    <cellStyle name="Note 2 2 2 3 2 7 5" xfId="45378"/>
    <cellStyle name="Note 2 2 2 3 2 7 6" xfId="45379"/>
    <cellStyle name="Note 2 2 2 3 2 7 7" xfId="45380"/>
    <cellStyle name="Note 2 2 2 3 2 7 8" xfId="45381"/>
    <cellStyle name="Note 2 2 2 3 2 8" xfId="45382"/>
    <cellStyle name="Note 2 2 2 3 2 9" xfId="45383"/>
    <cellStyle name="Note 2 2 2 3 20" xfId="45384"/>
    <cellStyle name="Note 2 2 2 3 21" xfId="45385"/>
    <cellStyle name="Note 2 2 2 3 22" xfId="45386"/>
    <cellStyle name="Note 2 2 2 3 23" xfId="45387"/>
    <cellStyle name="Note 2 2 2 3 24" xfId="45388"/>
    <cellStyle name="Note 2 2 2 3 25" xfId="45389"/>
    <cellStyle name="Note 2 2 2 3 26" xfId="45390"/>
    <cellStyle name="Note 2 2 2 3 27" xfId="45391"/>
    <cellStyle name="Note 2 2 2 3 28" xfId="45392"/>
    <cellStyle name="Note 2 2 2 3 29" xfId="45393"/>
    <cellStyle name="Note 2 2 2 3 3" xfId="45394"/>
    <cellStyle name="Note 2 2 2 3 3 10" xfId="45395"/>
    <cellStyle name="Note 2 2 2 3 3 11" xfId="45396"/>
    <cellStyle name="Note 2 2 2 3 3 12" xfId="45397"/>
    <cellStyle name="Note 2 2 2 3 3 13" xfId="45398"/>
    <cellStyle name="Note 2 2 2 3 3 14" xfId="45399"/>
    <cellStyle name="Note 2 2 2 3 3 15" xfId="45400"/>
    <cellStyle name="Note 2 2 2 3 3 16" xfId="45401"/>
    <cellStyle name="Note 2 2 2 3 3 17" xfId="45402"/>
    <cellStyle name="Note 2 2 2 3 3 18" xfId="45403"/>
    <cellStyle name="Note 2 2 2 3 3 19" xfId="45404"/>
    <cellStyle name="Note 2 2 2 3 3 2" xfId="45405"/>
    <cellStyle name="Note 2 2 2 3 3 2 10" xfId="45406"/>
    <cellStyle name="Note 2 2 2 3 3 2 11" xfId="45407"/>
    <cellStyle name="Note 2 2 2 3 3 2 12" xfId="45408"/>
    <cellStyle name="Note 2 2 2 3 3 2 13" xfId="45409"/>
    <cellStyle name="Note 2 2 2 3 3 2 2" xfId="45410"/>
    <cellStyle name="Note 2 2 2 3 3 2 2 10" xfId="45411"/>
    <cellStyle name="Note 2 2 2 3 3 2 2 2" xfId="45412"/>
    <cellStyle name="Note 2 2 2 3 3 2 2 2 2" xfId="45413"/>
    <cellStyle name="Note 2 2 2 3 3 2 2 2 3" xfId="45414"/>
    <cellStyle name="Note 2 2 2 3 3 2 2 2 4" xfId="45415"/>
    <cellStyle name="Note 2 2 2 3 3 2 2 2 5" xfId="45416"/>
    <cellStyle name="Note 2 2 2 3 3 2 2 2 6" xfId="45417"/>
    <cellStyle name="Note 2 2 2 3 3 2 2 2 7" xfId="45418"/>
    <cellStyle name="Note 2 2 2 3 3 2 2 2 8" xfId="45419"/>
    <cellStyle name="Note 2 2 2 3 3 2 2 2 9" xfId="45420"/>
    <cellStyle name="Note 2 2 2 3 3 2 2 3" xfId="45421"/>
    <cellStyle name="Note 2 2 2 3 3 2 2 4" xfId="45422"/>
    <cellStyle name="Note 2 2 2 3 3 2 2 5" xfId="45423"/>
    <cellStyle name="Note 2 2 2 3 3 2 2 6" xfId="45424"/>
    <cellStyle name="Note 2 2 2 3 3 2 2 7" xfId="45425"/>
    <cellStyle name="Note 2 2 2 3 3 2 2 8" xfId="45426"/>
    <cellStyle name="Note 2 2 2 3 3 2 2 9" xfId="45427"/>
    <cellStyle name="Note 2 2 2 3 3 2 3" xfId="45428"/>
    <cellStyle name="Note 2 2 2 3 3 2 3 2" xfId="45429"/>
    <cellStyle name="Note 2 2 2 3 3 2 3 3" xfId="45430"/>
    <cellStyle name="Note 2 2 2 3 3 2 3 4" xfId="45431"/>
    <cellStyle name="Note 2 2 2 3 3 2 3 5" xfId="45432"/>
    <cellStyle name="Note 2 2 2 3 3 2 3 6" xfId="45433"/>
    <cellStyle name="Note 2 2 2 3 3 2 3 7" xfId="45434"/>
    <cellStyle name="Note 2 2 2 3 3 2 3 8" xfId="45435"/>
    <cellStyle name="Note 2 2 2 3 3 2 4" xfId="45436"/>
    <cellStyle name="Note 2 2 2 3 3 2 4 2" xfId="45437"/>
    <cellStyle name="Note 2 2 2 3 3 2 4 3" xfId="45438"/>
    <cellStyle name="Note 2 2 2 3 3 2 4 4" xfId="45439"/>
    <cellStyle name="Note 2 2 2 3 3 2 4 5" xfId="45440"/>
    <cellStyle name="Note 2 2 2 3 3 2 4 6" xfId="45441"/>
    <cellStyle name="Note 2 2 2 3 3 2 4 7" xfId="45442"/>
    <cellStyle name="Note 2 2 2 3 3 2 4 8" xfId="45443"/>
    <cellStyle name="Note 2 2 2 3 3 2 4 9" xfId="45444"/>
    <cellStyle name="Note 2 2 2 3 3 2 5" xfId="45445"/>
    <cellStyle name="Note 2 2 2 3 3 2 6" xfId="45446"/>
    <cellStyle name="Note 2 2 2 3 3 2 7" xfId="45447"/>
    <cellStyle name="Note 2 2 2 3 3 2 8" xfId="45448"/>
    <cellStyle name="Note 2 2 2 3 3 2 9" xfId="45449"/>
    <cellStyle name="Note 2 2 2 3 3 20" xfId="45450"/>
    <cellStyle name="Note 2 2 2 3 3 21" xfId="45451"/>
    <cellStyle name="Note 2 2 2 3 3 22" xfId="45452"/>
    <cellStyle name="Note 2 2 2 3 3 23" xfId="45453"/>
    <cellStyle name="Note 2 2 2 3 3 24" xfId="45454"/>
    <cellStyle name="Note 2 2 2 3 3 3" xfId="45455"/>
    <cellStyle name="Note 2 2 2 3 3 3 10" xfId="45456"/>
    <cellStyle name="Note 2 2 2 3 3 3 11" xfId="45457"/>
    <cellStyle name="Note 2 2 2 3 3 3 12" xfId="45458"/>
    <cellStyle name="Note 2 2 2 3 3 3 13" xfId="45459"/>
    <cellStyle name="Note 2 2 2 3 3 3 2" xfId="45460"/>
    <cellStyle name="Note 2 2 2 3 3 3 2 10" xfId="45461"/>
    <cellStyle name="Note 2 2 2 3 3 3 2 2" xfId="45462"/>
    <cellStyle name="Note 2 2 2 3 3 3 2 2 2" xfId="45463"/>
    <cellStyle name="Note 2 2 2 3 3 3 2 2 3" xfId="45464"/>
    <cellStyle name="Note 2 2 2 3 3 3 2 2 4" xfId="45465"/>
    <cellStyle name="Note 2 2 2 3 3 3 2 2 5" xfId="45466"/>
    <cellStyle name="Note 2 2 2 3 3 3 2 2 6" xfId="45467"/>
    <cellStyle name="Note 2 2 2 3 3 3 2 2 7" xfId="45468"/>
    <cellStyle name="Note 2 2 2 3 3 3 2 2 8" xfId="45469"/>
    <cellStyle name="Note 2 2 2 3 3 3 2 2 9" xfId="45470"/>
    <cellStyle name="Note 2 2 2 3 3 3 2 3" xfId="45471"/>
    <cellStyle name="Note 2 2 2 3 3 3 2 4" xfId="45472"/>
    <cellStyle name="Note 2 2 2 3 3 3 2 5" xfId="45473"/>
    <cellStyle name="Note 2 2 2 3 3 3 2 6" xfId="45474"/>
    <cellStyle name="Note 2 2 2 3 3 3 2 7" xfId="45475"/>
    <cellStyle name="Note 2 2 2 3 3 3 2 8" xfId="45476"/>
    <cellStyle name="Note 2 2 2 3 3 3 2 9" xfId="45477"/>
    <cellStyle name="Note 2 2 2 3 3 3 3" xfId="45478"/>
    <cellStyle name="Note 2 2 2 3 3 3 3 2" xfId="45479"/>
    <cellStyle name="Note 2 2 2 3 3 3 3 3" xfId="45480"/>
    <cellStyle name="Note 2 2 2 3 3 3 3 4" xfId="45481"/>
    <cellStyle name="Note 2 2 2 3 3 3 3 5" xfId="45482"/>
    <cellStyle name="Note 2 2 2 3 3 3 3 6" xfId="45483"/>
    <cellStyle name="Note 2 2 2 3 3 3 3 7" xfId="45484"/>
    <cellStyle name="Note 2 2 2 3 3 3 3 8" xfId="45485"/>
    <cellStyle name="Note 2 2 2 3 3 3 4" xfId="45486"/>
    <cellStyle name="Note 2 2 2 3 3 3 4 2" xfId="45487"/>
    <cellStyle name="Note 2 2 2 3 3 3 4 3" xfId="45488"/>
    <cellStyle name="Note 2 2 2 3 3 3 4 4" xfId="45489"/>
    <cellStyle name="Note 2 2 2 3 3 3 4 5" xfId="45490"/>
    <cellStyle name="Note 2 2 2 3 3 3 4 6" xfId="45491"/>
    <cellStyle name="Note 2 2 2 3 3 3 4 7" xfId="45492"/>
    <cellStyle name="Note 2 2 2 3 3 3 4 8" xfId="45493"/>
    <cellStyle name="Note 2 2 2 3 3 3 4 9" xfId="45494"/>
    <cellStyle name="Note 2 2 2 3 3 3 5" xfId="45495"/>
    <cellStyle name="Note 2 2 2 3 3 3 6" xfId="45496"/>
    <cellStyle name="Note 2 2 2 3 3 3 7" xfId="45497"/>
    <cellStyle name="Note 2 2 2 3 3 3 8" xfId="45498"/>
    <cellStyle name="Note 2 2 2 3 3 3 9" xfId="45499"/>
    <cellStyle name="Note 2 2 2 3 3 4" xfId="45500"/>
    <cellStyle name="Note 2 2 2 3 3 4 10" xfId="45501"/>
    <cellStyle name="Note 2 2 2 3 3 4 11" xfId="45502"/>
    <cellStyle name="Note 2 2 2 3 3 4 12" xfId="45503"/>
    <cellStyle name="Note 2 2 2 3 3 4 13" xfId="45504"/>
    <cellStyle name="Note 2 2 2 3 3 4 2" xfId="45505"/>
    <cellStyle name="Note 2 2 2 3 3 4 2 10" xfId="45506"/>
    <cellStyle name="Note 2 2 2 3 3 4 2 2" xfId="45507"/>
    <cellStyle name="Note 2 2 2 3 3 4 2 2 2" xfId="45508"/>
    <cellStyle name="Note 2 2 2 3 3 4 2 2 3" xfId="45509"/>
    <cellStyle name="Note 2 2 2 3 3 4 2 2 4" xfId="45510"/>
    <cellStyle name="Note 2 2 2 3 3 4 2 2 5" xfId="45511"/>
    <cellStyle name="Note 2 2 2 3 3 4 2 2 6" xfId="45512"/>
    <cellStyle name="Note 2 2 2 3 3 4 2 2 7" xfId="45513"/>
    <cellStyle name="Note 2 2 2 3 3 4 2 2 8" xfId="45514"/>
    <cellStyle name="Note 2 2 2 3 3 4 2 2 9" xfId="45515"/>
    <cellStyle name="Note 2 2 2 3 3 4 2 3" xfId="45516"/>
    <cellStyle name="Note 2 2 2 3 3 4 2 4" xfId="45517"/>
    <cellStyle name="Note 2 2 2 3 3 4 2 5" xfId="45518"/>
    <cellStyle name="Note 2 2 2 3 3 4 2 6" xfId="45519"/>
    <cellStyle name="Note 2 2 2 3 3 4 2 7" xfId="45520"/>
    <cellStyle name="Note 2 2 2 3 3 4 2 8" xfId="45521"/>
    <cellStyle name="Note 2 2 2 3 3 4 2 9" xfId="45522"/>
    <cellStyle name="Note 2 2 2 3 3 4 3" xfId="45523"/>
    <cellStyle name="Note 2 2 2 3 3 4 3 2" xfId="45524"/>
    <cellStyle name="Note 2 2 2 3 3 4 3 3" xfId="45525"/>
    <cellStyle name="Note 2 2 2 3 3 4 3 4" xfId="45526"/>
    <cellStyle name="Note 2 2 2 3 3 4 3 5" xfId="45527"/>
    <cellStyle name="Note 2 2 2 3 3 4 3 6" xfId="45528"/>
    <cellStyle name="Note 2 2 2 3 3 4 3 7" xfId="45529"/>
    <cellStyle name="Note 2 2 2 3 3 4 3 8" xfId="45530"/>
    <cellStyle name="Note 2 2 2 3 3 4 4" xfId="45531"/>
    <cellStyle name="Note 2 2 2 3 3 4 4 2" xfId="45532"/>
    <cellStyle name="Note 2 2 2 3 3 4 4 3" xfId="45533"/>
    <cellStyle name="Note 2 2 2 3 3 4 4 4" xfId="45534"/>
    <cellStyle name="Note 2 2 2 3 3 4 4 5" xfId="45535"/>
    <cellStyle name="Note 2 2 2 3 3 4 4 6" xfId="45536"/>
    <cellStyle name="Note 2 2 2 3 3 4 4 7" xfId="45537"/>
    <cellStyle name="Note 2 2 2 3 3 4 4 8" xfId="45538"/>
    <cellStyle name="Note 2 2 2 3 3 4 4 9" xfId="45539"/>
    <cellStyle name="Note 2 2 2 3 3 4 5" xfId="45540"/>
    <cellStyle name="Note 2 2 2 3 3 4 6" xfId="45541"/>
    <cellStyle name="Note 2 2 2 3 3 4 7" xfId="45542"/>
    <cellStyle name="Note 2 2 2 3 3 4 8" xfId="45543"/>
    <cellStyle name="Note 2 2 2 3 3 4 9" xfId="45544"/>
    <cellStyle name="Note 2 2 2 3 3 5" xfId="45545"/>
    <cellStyle name="Note 2 2 2 3 3 5 10" xfId="45546"/>
    <cellStyle name="Note 2 2 2 3 3 5 11" xfId="45547"/>
    <cellStyle name="Note 2 2 2 3 3 5 12" xfId="45548"/>
    <cellStyle name="Note 2 2 2 3 3 5 13" xfId="45549"/>
    <cellStyle name="Note 2 2 2 3 3 5 2" xfId="45550"/>
    <cellStyle name="Note 2 2 2 3 3 5 2 10" xfId="45551"/>
    <cellStyle name="Note 2 2 2 3 3 5 2 2" xfId="45552"/>
    <cellStyle name="Note 2 2 2 3 3 5 2 2 2" xfId="45553"/>
    <cellStyle name="Note 2 2 2 3 3 5 2 2 3" xfId="45554"/>
    <cellStyle name="Note 2 2 2 3 3 5 2 2 4" xfId="45555"/>
    <cellStyle name="Note 2 2 2 3 3 5 2 2 5" xfId="45556"/>
    <cellStyle name="Note 2 2 2 3 3 5 2 2 6" xfId="45557"/>
    <cellStyle name="Note 2 2 2 3 3 5 2 2 7" xfId="45558"/>
    <cellStyle name="Note 2 2 2 3 3 5 2 2 8" xfId="45559"/>
    <cellStyle name="Note 2 2 2 3 3 5 2 2 9" xfId="45560"/>
    <cellStyle name="Note 2 2 2 3 3 5 2 3" xfId="45561"/>
    <cellStyle name="Note 2 2 2 3 3 5 2 4" xfId="45562"/>
    <cellStyle name="Note 2 2 2 3 3 5 2 5" xfId="45563"/>
    <cellStyle name="Note 2 2 2 3 3 5 2 6" xfId="45564"/>
    <cellStyle name="Note 2 2 2 3 3 5 2 7" xfId="45565"/>
    <cellStyle name="Note 2 2 2 3 3 5 2 8" xfId="45566"/>
    <cellStyle name="Note 2 2 2 3 3 5 2 9" xfId="45567"/>
    <cellStyle name="Note 2 2 2 3 3 5 3" xfId="45568"/>
    <cellStyle name="Note 2 2 2 3 3 5 3 2" xfId="45569"/>
    <cellStyle name="Note 2 2 2 3 3 5 3 3" xfId="45570"/>
    <cellStyle name="Note 2 2 2 3 3 5 3 4" xfId="45571"/>
    <cellStyle name="Note 2 2 2 3 3 5 3 5" xfId="45572"/>
    <cellStyle name="Note 2 2 2 3 3 5 3 6" xfId="45573"/>
    <cellStyle name="Note 2 2 2 3 3 5 3 7" xfId="45574"/>
    <cellStyle name="Note 2 2 2 3 3 5 3 8" xfId="45575"/>
    <cellStyle name="Note 2 2 2 3 3 5 4" xfId="45576"/>
    <cellStyle name="Note 2 2 2 3 3 5 4 2" xfId="45577"/>
    <cellStyle name="Note 2 2 2 3 3 5 4 3" xfId="45578"/>
    <cellStyle name="Note 2 2 2 3 3 5 4 4" xfId="45579"/>
    <cellStyle name="Note 2 2 2 3 3 5 4 5" xfId="45580"/>
    <cellStyle name="Note 2 2 2 3 3 5 4 6" xfId="45581"/>
    <cellStyle name="Note 2 2 2 3 3 5 4 7" xfId="45582"/>
    <cellStyle name="Note 2 2 2 3 3 5 4 8" xfId="45583"/>
    <cellStyle name="Note 2 2 2 3 3 5 4 9" xfId="45584"/>
    <cellStyle name="Note 2 2 2 3 3 5 5" xfId="45585"/>
    <cellStyle name="Note 2 2 2 3 3 5 6" xfId="45586"/>
    <cellStyle name="Note 2 2 2 3 3 5 7" xfId="45587"/>
    <cellStyle name="Note 2 2 2 3 3 5 8" xfId="45588"/>
    <cellStyle name="Note 2 2 2 3 3 5 9" xfId="45589"/>
    <cellStyle name="Note 2 2 2 3 3 6" xfId="45590"/>
    <cellStyle name="Note 2 2 2 3 3 6 10" xfId="45591"/>
    <cellStyle name="Note 2 2 2 3 3 6 2" xfId="45592"/>
    <cellStyle name="Note 2 2 2 3 3 6 2 2" xfId="45593"/>
    <cellStyle name="Note 2 2 2 3 3 6 2 3" xfId="45594"/>
    <cellStyle name="Note 2 2 2 3 3 6 2 4" xfId="45595"/>
    <cellStyle name="Note 2 2 2 3 3 6 2 5" xfId="45596"/>
    <cellStyle name="Note 2 2 2 3 3 6 2 6" xfId="45597"/>
    <cellStyle name="Note 2 2 2 3 3 6 2 7" xfId="45598"/>
    <cellStyle name="Note 2 2 2 3 3 6 2 8" xfId="45599"/>
    <cellStyle name="Note 2 2 2 3 3 6 2 9" xfId="45600"/>
    <cellStyle name="Note 2 2 2 3 3 6 3" xfId="45601"/>
    <cellStyle name="Note 2 2 2 3 3 6 4" xfId="45602"/>
    <cellStyle name="Note 2 2 2 3 3 6 5" xfId="45603"/>
    <cellStyle name="Note 2 2 2 3 3 6 6" xfId="45604"/>
    <cellStyle name="Note 2 2 2 3 3 6 7" xfId="45605"/>
    <cellStyle name="Note 2 2 2 3 3 6 8" xfId="45606"/>
    <cellStyle name="Note 2 2 2 3 3 6 9" xfId="45607"/>
    <cellStyle name="Note 2 2 2 3 3 7" xfId="45608"/>
    <cellStyle name="Note 2 2 2 3 3 7 2" xfId="45609"/>
    <cellStyle name="Note 2 2 2 3 3 7 3" xfId="45610"/>
    <cellStyle name="Note 2 2 2 3 3 7 4" xfId="45611"/>
    <cellStyle name="Note 2 2 2 3 3 7 5" xfId="45612"/>
    <cellStyle name="Note 2 2 2 3 3 7 6" xfId="45613"/>
    <cellStyle name="Note 2 2 2 3 3 7 7" xfId="45614"/>
    <cellStyle name="Note 2 2 2 3 3 7 8" xfId="45615"/>
    <cellStyle name="Note 2 2 2 3 3 8" xfId="45616"/>
    <cellStyle name="Note 2 2 2 3 3 8 2" xfId="45617"/>
    <cellStyle name="Note 2 2 2 3 3 8 3" xfId="45618"/>
    <cellStyle name="Note 2 2 2 3 3 8 4" xfId="45619"/>
    <cellStyle name="Note 2 2 2 3 3 8 5" xfId="45620"/>
    <cellStyle name="Note 2 2 2 3 3 8 6" xfId="45621"/>
    <cellStyle name="Note 2 2 2 3 3 8 7" xfId="45622"/>
    <cellStyle name="Note 2 2 2 3 3 8 8" xfId="45623"/>
    <cellStyle name="Note 2 2 2 3 3 8 9" xfId="45624"/>
    <cellStyle name="Note 2 2 2 3 3 9" xfId="45625"/>
    <cellStyle name="Note 2 2 2 3 4" xfId="45626"/>
    <cellStyle name="Note 2 2 2 3 4 10" xfId="45627"/>
    <cellStyle name="Note 2 2 2 3 4 11" xfId="45628"/>
    <cellStyle name="Note 2 2 2 3 4 12" xfId="45629"/>
    <cellStyle name="Note 2 2 2 3 4 13" xfId="45630"/>
    <cellStyle name="Note 2 2 2 3 4 14" xfId="45631"/>
    <cellStyle name="Note 2 2 2 3 4 15" xfId="45632"/>
    <cellStyle name="Note 2 2 2 3 4 16" xfId="45633"/>
    <cellStyle name="Note 2 2 2 3 4 17" xfId="45634"/>
    <cellStyle name="Note 2 2 2 3 4 18" xfId="45635"/>
    <cellStyle name="Note 2 2 2 3 4 2" xfId="45636"/>
    <cellStyle name="Note 2 2 2 3 4 2 10" xfId="45637"/>
    <cellStyle name="Note 2 2 2 3 4 2 11" xfId="45638"/>
    <cellStyle name="Note 2 2 2 3 4 2 12" xfId="45639"/>
    <cellStyle name="Note 2 2 2 3 4 2 13" xfId="45640"/>
    <cellStyle name="Note 2 2 2 3 4 2 2" xfId="45641"/>
    <cellStyle name="Note 2 2 2 3 4 2 2 10" xfId="45642"/>
    <cellStyle name="Note 2 2 2 3 4 2 2 2" xfId="45643"/>
    <cellStyle name="Note 2 2 2 3 4 2 2 2 2" xfId="45644"/>
    <cellStyle name="Note 2 2 2 3 4 2 2 2 3" xfId="45645"/>
    <cellStyle name="Note 2 2 2 3 4 2 2 2 4" xfId="45646"/>
    <cellStyle name="Note 2 2 2 3 4 2 2 2 5" xfId="45647"/>
    <cellStyle name="Note 2 2 2 3 4 2 2 2 6" xfId="45648"/>
    <cellStyle name="Note 2 2 2 3 4 2 2 2 7" xfId="45649"/>
    <cellStyle name="Note 2 2 2 3 4 2 2 2 8" xfId="45650"/>
    <cellStyle name="Note 2 2 2 3 4 2 2 2 9" xfId="45651"/>
    <cellStyle name="Note 2 2 2 3 4 2 2 3" xfId="45652"/>
    <cellStyle name="Note 2 2 2 3 4 2 2 4" xfId="45653"/>
    <cellStyle name="Note 2 2 2 3 4 2 2 5" xfId="45654"/>
    <cellStyle name="Note 2 2 2 3 4 2 2 6" xfId="45655"/>
    <cellStyle name="Note 2 2 2 3 4 2 2 7" xfId="45656"/>
    <cellStyle name="Note 2 2 2 3 4 2 2 8" xfId="45657"/>
    <cellStyle name="Note 2 2 2 3 4 2 2 9" xfId="45658"/>
    <cellStyle name="Note 2 2 2 3 4 2 3" xfId="45659"/>
    <cellStyle name="Note 2 2 2 3 4 2 3 2" xfId="45660"/>
    <cellStyle name="Note 2 2 2 3 4 2 3 3" xfId="45661"/>
    <cellStyle name="Note 2 2 2 3 4 2 3 4" xfId="45662"/>
    <cellStyle name="Note 2 2 2 3 4 2 3 5" xfId="45663"/>
    <cellStyle name="Note 2 2 2 3 4 2 3 6" xfId="45664"/>
    <cellStyle name="Note 2 2 2 3 4 2 3 7" xfId="45665"/>
    <cellStyle name="Note 2 2 2 3 4 2 3 8" xfId="45666"/>
    <cellStyle name="Note 2 2 2 3 4 2 4" xfId="45667"/>
    <cellStyle name="Note 2 2 2 3 4 2 4 2" xfId="45668"/>
    <cellStyle name="Note 2 2 2 3 4 2 4 3" xfId="45669"/>
    <cellStyle name="Note 2 2 2 3 4 2 4 4" xfId="45670"/>
    <cellStyle name="Note 2 2 2 3 4 2 4 5" xfId="45671"/>
    <cellStyle name="Note 2 2 2 3 4 2 4 6" xfId="45672"/>
    <cellStyle name="Note 2 2 2 3 4 2 4 7" xfId="45673"/>
    <cellStyle name="Note 2 2 2 3 4 2 4 8" xfId="45674"/>
    <cellStyle name="Note 2 2 2 3 4 2 4 9" xfId="45675"/>
    <cellStyle name="Note 2 2 2 3 4 2 5" xfId="45676"/>
    <cellStyle name="Note 2 2 2 3 4 2 6" xfId="45677"/>
    <cellStyle name="Note 2 2 2 3 4 2 7" xfId="45678"/>
    <cellStyle name="Note 2 2 2 3 4 2 8" xfId="45679"/>
    <cellStyle name="Note 2 2 2 3 4 2 9" xfId="45680"/>
    <cellStyle name="Note 2 2 2 3 4 3" xfId="45681"/>
    <cellStyle name="Note 2 2 2 3 4 3 10" xfId="45682"/>
    <cellStyle name="Note 2 2 2 3 4 3 11" xfId="45683"/>
    <cellStyle name="Note 2 2 2 3 4 3 12" xfId="45684"/>
    <cellStyle name="Note 2 2 2 3 4 3 13" xfId="45685"/>
    <cellStyle name="Note 2 2 2 3 4 3 2" xfId="45686"/>
    <cellStyle name="Note 2 2 2 3 4 3 2 10" xfId="45687"/>
    <cellStyle name="Note 2 2 2 3 4 3 2 2" xfId="45688"/>
    <cellStyle name="Note 2 2 2 3 4 3 2 2 2" xfId="45689"/>
    <cellStyle name="Note 2 2 2 3 4 3 2 2 3" xfId="45690"/>
    <cellStyle name="Note 2 2 2 3 4 3 2 2 4" xfId="45691"/>
    <cellStyle name="Note 2 2 2 3 4 3 2 2 5" xfId="45692"/>
    <cellStyle name="Note 2 2 2 3 4 3 2 2 6" xfId="45693"/>
    <cellStyle name="Note 2 2 2 3 4 3 2 2 7" xfId="45694"/>
    <cellStyle name="Note 2 2 2 3 4 3 2 2 8" xfId="45695"/>
    <cellStyle name="Note 2 2 2 3 4 3 2 2 9" xfId="45696"/>
    <cellStyle name="Note 2 2 2 3 4 3 2 3" xfId="45697"/>
    <cellStyle name="Note 2 2 2 3 4 3 2 4" xfId="45698"/>
    <cellStyle name="Note 2 2 2 3 4 3 2 5" xfId="45699"/>
    <cellStyle name="Note 2 2 2 3 4 3 2 6" xfId="45700"/>
    <cellStyle name="Note 2 2 2 3 4 3 2 7" xfId="45701"/>
    <cellStyle name="Note 2 2 2 3 4 3 2 8" xfId="45702"/>
    <cellStyle name="Note 2 2 2 3 4 3 2 9" xfId="45703"/>
    <cellStyle name="Note 2 2 2 3 4 3 3" xfId="45704"/>
    <cellStyle name="Note 2 2 2 3 4 3 3 2" xfId="45705"/>
    <cellStyle name="Note 2 2 2 3 4 3 3 3" xfId="45706"/>
    <cellStyle name="Note 2 2 2 3 4 3 3 4" xfId="45707"/>
    <cellStyle name="Note 2 2 2 3 4 3 3 5" xfId="45708"/>
    <cellStyle name="Note 2 2 2 3 4 3 3 6" xfId="45709"/>
    <cellStyle name="Note 2 2 2 3 4 3 3 7" xfId="45710"/>
    <cellStyle name="Note 2 2 2 3 4 3 3 8" xfId="45711"/>
    <cellStyle name="Note 2 2 2 3 4 3 4" xfId="45712"/>
    <cellStyle name="Note 2 2 2 3 4 3 4 2" xfId="45713"/>
    <cellStyle name="Note 2 2 2 3 4 3 4 3" xfId="45714"/>
    <cellStyle name="Note 2 2 2 3 4 3 4 4" xfId="45715"/>
    <cellStyle name="Note 2 2 2 3 4 3 4 5" xfId="45716"/>
    <cellStyle name="Note 2 2 2 3 4 3 4 6" xfId="45717"/>
    <cellStyle name="Note 2 2 2 3 4 3 4 7" xfId="45718"/>
    <cellStyle name="Note 2 2 2 3 4 3 4 8" xfId="45719"/>
    <cellStyle name="Note 2 2 2 3 4 3 4 9" xfId="45720"/>
    <cellStyle name="Note 2 2 2 3 4 3 5" xfId="45721"/>
    <cellStyle name="Note 2 2 2 3 4 3 6" xfId="45722"/>
    <cellStyle name="Note 2 2 2 3 4 3 7" xfId="45723"/>
    <cellStyle name="Note 2 2 2 3 4 3 8" xfId="45724"/>
    <cellStyle name="Note 2 2 2 3 4 3 9" xfId="45725"/>
    <cellStyle name="Note 2 2 2 3 4 4" xfId="45726"/>
    <cellStyle name="Note 2 2 2 3 4 4 10" xfId="45727"/>
    <cellStyle name="Note 2 2 2 3 4 4 11" xfId="45728"/>
    <cellStyle name="Note 2 2 2 3 4 4 12" xfId="45729"/>
    <cellStyle name="Note 2 2 2 3 4 4 13" xfId="45730"/>
    <cellStyle name="Note 2 2 2 3 4 4 2" xfId="45731"/>
    <cellStyle name="Note 2 2 2 3 4 4 2 10" xfId="45732"/>
    <cellStyle name="Note 2 2 2 3 4 4 2 2" xfId="45733"/>
    <cellStyle name="Note 2 2 2 3 4 4 2 2 2" xfId="45734"/>
    <cellStyle name="Note 2 2 2 3 4 4 2 2 3" xfId="45735"/>
    <cellStyle name="Note 2 2 2 3 4 4 2 2 4" xfId="45736"/>
    <cellStyle name="Note 2 2 2 3 4 4 2 2 5" xfId="45737"/>
    <cellStyle name="Note 2 2 2 3 4 4 2 2 6" xfId="45738"/>
    <cellStyle name="Note 2 2 2 3 4 4 2 2 7" xfId="45739"/>
    <cellStyle name="Note 2 2 2 3 4 4 2 2 8" xfId="45740"/>
    <cellStyle name="Note 2 2 2 3 4 4 2 2 9" xfId="45741"/>
    <cellStyle name="Note 2 2 2 3 4 4 2 3" xfId="45742"/>
    <cellStyle name="Note 2 2 2 3 4 4 2 4" xfId="45743"/>
    <cellStyle name="Note 2 2 2 3 4 4 2 5" xfId="45744"/>
    <cellStyle name="Note 2 2 2 3 4 4 2 6" xfId="45745"/>
    <cellStyle name="Note 2 2 2 3 4 4 2 7" xfId="45746"/>
    <cellStyle name="Note 2 2 2 3 4 4 2 8" xfId="45747"/>
    <cellStyle name="Note 2 2 2 3 4 4 2 9" xfId="45748"/>
    <cellStyle name="Note 2 2 2 3 4 4 3" xfId="45749"/>
    <cellStyle name="Note 2 2 2 3 4 4 3 2" xfId="45750"/>
    <cellStyle name="Note 2 2 2 3 4 4 3 3" xfId="45751"/>
    <cellStyle name="Note 2 2 2 3 4 4 3 4" xfId="45752"/>
    <cellStyle name="Note 2 2 2 3 4 4 3 5" xfId="45753"/>
    <cellStyle name="Note 2 2 2 3 4 4 3 6" xfId="45754"/>
    <cellStyle name="Note 2 2 2 3 4 4 3 7" xfId="45755"/>
    <cellStyle name="Note 2 2 2 3 4 4 3 8" xfId="45756"/>
    <cellStyle name="Note 2 2 2 3 4 4 4" xfId="45757"/>
    <cellStyle name="Note 2 2 2 3 4 4 4 2" xfId="45758"/>
    <cellStyle name="Note 2 2 2 3 4 4 4 3" xfId="45759"/>
    <cellStyle name="Note 2 2 2 3 4 4 4 4" xfId="45760"/>
    <cellStyle name="Note 2 2 2 3 4 4 4 5" xfId="45761"/>
    <cellStyle name="Note 2 2 2 3 4 4 4 6" xfId="45762"/>
    <cellStyle name="Note 2 2 2 3 4 4 4 7" xfId="45763"/>
    <cellStyle name="Note 2 2 2 3 4 4 4 8" xfId="45764"/>
    <cellStyle name="Note 2 2 2 3 4 4 4 9" xfId="45765"/>
    <cellStyle name="Note 2 2 2 3 4 4 5" xfId="45766"/>
    <cellStyle name="Note 2 2 2 3 4 4 6" xfId="45767"/>
    <cellStyle name="Note 2 2 2 3 4 4 7" xfId="45768"/>
    <cellStyle name="Note 2 2 2 3 4 4 8" xfId="45769"/>
    <cellStyle name="Note 2 2 2 3 4 4 9" xfId="45770"/>
    <cellStyle name="Note 2 2 2 3 4 5" xfId="45771"/>
    <cellStyle name="Note 2 2 2 3 4 5 10" xfId="45772"/>
    <cellStyle name="Note 2 2 2 3 4 5 11" xfId="45773"/>
    <cellStyle name="Note 2 2 2 3 4 5 12" xfId="45774"/>
    <cellStyle name="Note 2 2 2 3 4 5 13" xfId="45775"/>
    <cellStyle name="Note 2 2 2 3 4 5 2" xfId="45776"/>
    <cellStyle name="Note 2 2 2 3 4 5 2 10" xfId="45777"/>
    <cellStyle name="Note 2 2 2 3 4 5 2 2" xfId="45778"/>
    <cellStyle name="Note 2 2 2 3 4 5 2 2 2" xfId="45779"/>
    <cellStyle name="Note 2 2 2 3 4 5 2 2 3" xfId="45780"/>
    <cellStyle name="Note 2 2 2 3 4 5 2 2 4" xfId="45781"/>
    <cellStyle name="Note 2 2 2 3 4 5 2 2 5" xfId="45782"/>
    <cellStyle name="Note 2 2 2 3 4 5 2 2 6" xfId="45783"/>
    <cellStyle name="Note 2 2 2 3 4 5 2 2 7" xfId="45784"/>
    <cellStyle name="Note 2 2 2 3 4 5 2 2 8" xfId="45785"/>
    <cellStyle name="Note 2 2 2 3 4 5 2 2 9" xfId="45786"/>
    <cellStyle name="Note 2 2 2 3 4 5 2 3" xfId="45787"/>
    <cellStyle name="Note 2 2 2 3 4 5 2 4" xfId="45788"/>
    <cellStyle name="Note 2 2 2 3 4 5 2 5" xfId="45789"/>
    <cellStyle name="Note 2 2 2 3 4 5 2 6" xfId="45790"/>
    <cellStyle name="Note 2 2 2 3 4 5 2 7" xfId="45791"/>
    <cellStyle name="Note 2 2 2 3 4 5 2 8" xfId="45792"/>
    <cellStyle name="Note 2 2 2 3 4 5 2 9" xfId="45793"/>
    <cellStyle name="Note 2 2 2 3 4 5 3" xfId="45794"/>
    <cellStyle name="Note 2 2 2 3 4 5 3 2" xfId="45795"/>
    <cellStyle name="Note 2 2 2 3 4 5 3 3" xfId="45796"/>
    <cellStyle name="Note 2 2 2 3 4 5 3 4" xfId="45797"/>
    <cellStyle name="Note 2 2 2 3 4 5 3 5" xfId="45798"/>
    <cellStyle name="Note 2 2 2 3 4 5 3 6" xfId="45799"/>
    <cellStyle name="Note 2 2 2 3 4 5 3 7" xfId="45800"/>
    <cellStyle name="Note 2 2 2 3 4 5 3 8" xfId="45801"/>
    <cellStyle name="Note 2 2 2 3 4 5 4" xfId="45802"/>
    <cellStyle name="Note 2 2 2 3 4 5 4 2" xfId="45803"/>
    <cellStyle name="Note 2 2 2 3 4 5 4 3" xfId="45804"/>
    <cellStyle name="Note 2 2 2 3 4 5 4 4" xfId="45805"/>
    <cellStyle name="Note 2 2 2 3 4 5 4 5" xfId="45806"/>
    <cellStyle name="Note 2 2 2 3 4 5 4 6" xfId="45807"/>
    <cellStyle name="Note 2 2 2 3 4 5 4 7" xfId="45808"/>
    <cellStyle name="Note 2 2 2 3 4 5 4 8" xfId="45809"/>
    <cellStyle name="Note 2 2 2 3 4 5 4 9" xfId="45810"/>
    <cellStyle name="Note 2 2 2 3 4 5 5" xfId="45811"/>
    <cellStyle name="Note 2 2 2 3 4 5 6" xfId="45812"/>
    <cellStyle name="Note 2 2 2 3 4 5 7" xfId="45813"/>
    <cellStyle name="Note 2 2 2 3 4 5 8" xfId="45814"/>
    <cellStyle name="Note 2 2 2 3 4 5 9" xfId="45815"/>
    <cellStyle name="Note 2 2 2 3 4 6" xfId="45816"/>
    <cellStyle name="Note 2 2 2 3 4 6 10" xfId="45817"/>
    <cellStyle name="Note 2 2 2 3 4 6 2" xfId="45818"/>
    <cellStyle name="Note 2 2 2 3 4 6 2 2" xfId="45819"/>
    <cellStyle name="Note 2 2 2 3 4 6 2 3" xfId="45820"/>
    <cellStyle name="Note 2 2 2 3 4 6 2 4" xfId="45821"/>
    <cellStyle name="Note 2 2 2 3 4 6 2 5" xfId="45822"/>
    <cellStyle name="Note 2 2 2 3 4 6 2 6" xfId="45823"/>
    <cellStyle name="Note 2 2 2 3 4 6 2 7" xfId="45824"/>
    <cellStyle name="Note 2 2 2 3 4 6 2 8" xfId="45825"/>
    <cellStyle name="Note 2 2 2 3 4 6 2 9" xfId="45826"/>
    <cellStyle name="Note 2 2 2 3 4 6 3" xfId="45827"/>
    <cellStyle name="Note 2 2 2 3 4 6 4" xfId="45828"/>
    <cellStyle name="Note 2 2 2 3 4 6 5" xfId="45829"/>
    <cellStyle name="Note 2 2 2 3 4 6 6" xfId="45830"/>
    <cellStyle name="Note 2 2 2 3 4 6 7" xfId="45831"/>
    <cellStyle name="Note 2 2 2 3 4 6 8" xfId="45832"/>
    <cellStyle name="Note 2 2 2 3 4 6 9" xfId="45833"/>
    <cellStyle name="Note 2 2 2 3 4 7" xfId="45834"/>
    <cellStyle name="Note 2 2 2 3 4 7 2" xfId="45835"/>
    <cellStyle name="Note 2 2 2 3 4 7 3" xfId="45836"/>
    <cellStyle name="Note 2 2 2 3 4 7 4" xfId="45837"/>
    <cellStyle name="Note 2 2 2 3 4 7 5" xfId="45838"/>
    <cellStyle name="Note 2 2 2 3 4 7 6" xfId="45839"/>
    <cellStyle name="Note 2 2 2 3 4 7 7" xfId="45840"/>
    <cellStyle name="Note 2 2 2 3 4 7 8" xfId="45841"/>
    <cellStyle name="Note 2 2 2 3 4 8" xfId="45842"/>
    <cellStyle name="Note 2 2 2 3 4 8 2" xfId="45843"/>
    <cellStyle name="Note 2 2 2 3 4 8 3" xfId="45844"/>
    <cellStyle name="Note 2 2 2 3 4 8 4" xfId="45845"/>
    <cellStyle name="Note 2 2 2 3 4 8 5" xfId="45846"/>
    <cellStyle name="Note 2 2 2 3 4 8 6" xfId="45847"/>
    <cellStyle name="Note 2 2 2 3 4 8 7" xfId="45848"/>
    <cellStyle name="Note 2 2 2 3 4 8 8" xfId="45849"/>
    <cellStyle name="Note 2 2 2 3 4 8 9" xfId="45850"/>
    <cellStyle name="Note 2 2 2 3 4 9" xfId="45851"/>
    <cellStyle name="Note 2 2 2 3 5" xfId="45852"/>
    <cellStyle name="Note 2 2 2 3 5 10" xfId="45853"/>
    <cellStyle name="Note 2 2 2 3 5 11" xfId="45854"/>
    <cellStyle name="Note 2 2 2 3 5 12" xfId="45855"/>
    <cellStyle name="Note 2 2 2 3 5 13" xfId="45856"/>
    <cellStyle name="Note 2 2 2 3 5 14" xfId="45857"/>
    <cellStyle name="Note 2 2 2 3 5 15" xfId="45858"/>
    <cellStyle name="Note 2 2 2 3 5 16" xfId="45859"/>
    <cellStyle name="Note 2 2 2 3 5 17" xfId="45860"/>
    <cellStyle name="Note 2 2 2 3 5 18" xfId="45861"/>
    <cellStyle name="Note 2 2 2 3 5 2" xfId="45862"/>
    <cellStyle name="Note 2 2 2 3 5 2 10" xfId="45863"/>
    <cellStyle name="Note 2 2 2 3 5 2 2" xfId="45864"/>
    <cellStyle name="Note 2 2 2 3 5 2 2 2" xfId="45865"/>
    <cellStyle name="Note 2 2 2 3 5 2 2 3" xfId="45866"/>
    <cellStyle name="Note 2 2 2 3 5 2 2 4" xfId="45867"/>
    <cellStyle name="Note 2 2 2 3 5 2 2 5" xfId="45868"/>
    <cellStyle name="Note 2 2 2 3 5 2 2 6" xfId="45869"/>
    <cellStyle name="Note 2 2 2 3 5 2 2 7" xfId="45870"/>
    <cellStyle name="Note 2 2 2 3 5 2 2 8" xfId="45871"/>
    <cellStyle name="Note 2 2 2 3 5 2 2 9" xfId="45872"/>
    <cellStyle name="Note 2 2 2 3 5 2 3" xfId="45873"/>
    <cellStyle name="Note 2 2 2 3 5 2 4" xfId="45874"/>
    <cellStyle name="Note 2 2 2 3 5 2 5" xfId="45875"/>
    <cellStyle name="Note 2 2 2 3 5 2 6" xfId="45876"/>
    <cellStyle name="Note 2 2 2 3 5 2 7" xfId="45877"/>
    <cellStyle name="Note 2 2 2 3 5 2 8" xfId="45878"/>
    <cellStyle name="Note 2 2 2 3 5 2 9" xfId="45879"/>
    <cellStyle name="Note 2 2 2 3 5 3" xfId="45880"/>
    <cellStyle name="Note 2 2 2 3 5 3 2" xfId="45881"/>
    <cellStyle name="Note 2 2 2 3 5 3 3" xfId="45882"/>
    <cellStyle name="Note 2 2 2 3 5 3 4" xfId="45883"/>
    <cellStyle name="Note 2 2 2 3 5 3 5" xfId="45884"/>
    <cellStyle name="Note 2 2 2 3 5 3 6" xfId="45885"/>
    <cellStyle name="Note 2 2 2 3 5 3 7" xfId="45886"/>
    <cellStyle name="Note 2 2 2 3 5 3 8" xfId="45887"/>
    <cellStyle name="Note 2 2 2 3 5 4" xfId="45888"/>
    <cellStyle name="Note 2 2 2 3 5 4 2" xfId="45889"/>
    <cellStyle name="Note 2 2 2 3 5 4 3" xfId="45890"/>
    <cellStyle name="Note 2 2 2 3 5 4 4" xfId="45891"/>
    <cellStyle name="Note 2 2 2 3 5 4 5" xfId="45892"/>
    <cellStyle name="Note 2 2 2 3 5 4 6" xfId="45893"/>
    <cellStyle name="Note 2 2 2 3 5 4 7" xfId="45894"/>
    <cellStyle name="Note 2 2 2 3 5 4 8" xfId="45895"/>
    <cellStyle name="Note 2 2 2 3 5 4 9" xfId="45896"/>
    <cellStyle name="Note 2 2 2 3 5 5" xfId="45897"/>
    <cellStyle name="Note 2 2 2 3 5 6" xfId="45898"/>
    <cellStyle name="Note 2 2 2 3 5 7" xfId="45899"/>
    <cellStyle name="Note 2 2 2 3 5 8" xfId="45900"/>
    <cellStyle name="Note 2 2 2 3 5 9" xfId="45901"/>
    <cellStyle name="Note 2 2 2 3 6" xfId="45902"/>
    <cellStyle name="Note 2 2 2 3 6 10" xfId="45903"/>
    <cellStyle name="Note 2 2 2 3 6 11" xfId="45904"/>
    <cellStyle name="Note 2 2 2 3 6 12" xfId="45905"/>
    <cellStyle name="Note 2 2 2 3 6 13" xfId="45906"/>
    <cellStyle name="Note 2 2 2 3 6 14" xfId="45907"/>
    <cellStyle name="Note 2 2 2 3 6 15" xfId="45908"/>
    <cellStyle name="Note 2 2 2 3 6 16" xfId="45909"/>
    <cellStyle name="Note 2 2 2 3 6 17" xfId="45910"/>
    <cellStyle name="Note 2 2 2 3 6 18" xfId="45911"/>
    <cellStyle name="Note 2 2 2 3 6 2" xfId="45912"/>
    <cellStyle name="Note 2 2 2 3 6 2 10" xfId="45913"/>
    <cellStyle name="Note 2 2 2 3 6 2 2" xfId="45914"/>
    <cellStyle name="Note 2 2 2 3 6 2 2 2" xfId="45915"/>
    <cellStyle name="Note 2 2 2 3 6 2 2 3" xfId="45916"/>
    <cellStyle name="Note 2 2 2 3 6 2 2 4" xfId="45917"/>
    <cellStyle name="Note 2 2 2 3 6 2 2 5" xfId="45918"/>
    <cellStyle name="Note 2 2 2 3 6 2 2 6" xfId="45919"/>
    <cellStyle name="Note 2 2 2 3 6 2 2 7" xfId="45920"/>
    <cellStyle name="Note 2 2 2 3 6 2 2 8" xfId="45921"/>
    <cellStyle name="Note 2 2 2 3 6 2 2 9" xfId="45922"/>
    <cellStyle name="Note 2 2 2 3 6 2 3" xfId="45923"/>
    <cellStyle name="Note 2 2 2 3 6 2 4" xfId="45924"/>
    <cellStyle name="Note 2 2 2 3 6 2 5" xfId="45925"/>
    <cellStyle name="Note 2 2 2 3 6 2 6" xfId="45926"/>
    <cellStyle name="Note 2 2 2 3 6 2 7" xfId="45927"/>
    <cellStyle name="Note 2 2 2 3 6 2 8" xfId="45928"/>
    <cellStyle name="Note 2 2 2 3 6 2 9" xfId="45929"/>
    <cellStyle name="Note 2 2 2 3 6 3" xfId="45930"/>
    <cellStyle name="Note 2 2 2 3 6 3 2" xfId="45931"/>
    <cellStyle name="Note 2 2 2 3 6 3 3" xfId="45932"/>
    <cellStyle name="Note 2 2 2 3 6 3 4" xfId="45933"/>
    <cellStyle name="Note 2 2 2 3 6 3 5" xfId="45934"/>
    <cellStyle name="Note 2 2 2 3 6 3 6" xfId="45935"/>
    <cellStyle name="Note 2 2 2 3 6 3 7" xfId="45936"/>
    <cellStyle name="Note 2 2 2 3 6 3 8" xfId="45937"/>
    <cellStyle name="Note 2 2 2 3 6 4" xfId="45938"/>
    <cellStyle name="Note 2 2 2 3 6 4 2" xfId="45939"/>
    <cellStyle name="Note 2 2 2 3 6 4 3" xfId="45940"/>
    <cellStyle name="Note 2 2 2 3 6 4 4" xfId="45941"/>
    <cellStyle name="Note 2 2 2 3 6 4 5" xfId="45942"/>
    <cellStyle name="Note 2 2 2 3 6 4 6" xfId="45943"/>
    <cellStyle name="Note 2 2 2 3 6 4 7" xfId="45944"/>
    <cellStyle name="Note 2 2 2 3 6 4 8" xfId="45945"/>
    <cellStyle name="Note 2 2 2 3 6 4 9" xfId="45946"/>
    <cellStyle name="Note 2 2 2 3 6 5" xfId="45947"/>
    <cellStyle name="Note 2 2 2 3 6 6" xfId="45948"/>
    <cellStyle name="Note 2 2 2 3 6 7" xfId="45949"/>
    <cellStyle name="Note 2 2 2 3 6 8" xfId="45950"/>
    <cellStyle name="Note 2 2 2 3 6 9" xfId="45951"/>
    <cellStyle name="Note 2 2 2 3 7" xfId="45952"/>
    <cellStyle name="Note 2 2 2 3 7 10" xfId="45953"/>
    <cellStyle name="Note 2 2 2 3 7 11" xfId="45954"/>
    <cellStyle name="Note 2 2 2 3 7 12" xfId="45955"/>
    <cellStyle name="Note 2 2 2 3 7 13" xfId="45956"/>
    <cellStyle name="Note 2 2 2 3 7 2" xfId="45957"/>
    <cellStyle name="Note 2 2 2 3 7 2 10" xfId="45958"/>
    <cellStyle name="Note 2 2 2 3 7 2 2" xfId="45959"/>
    <cellStyle name="Note 2 2 2 3 7 2 2 2" xfId="45960"/>
    <cellStyle name="Note 2 2 2 3 7 2 2 3" xfId="45961"/>
    <cellStyle name="Note 2 2 2 3 7 2 2 4" xfId="45962"/>
    <cellStyle name="Note 2 2 2 3 7 2 2 5" xfId="45963"/>
    <cellStyle name="Note 2 2 2 3 7 2 2 6" xfId="45964"/>
    <cellStyle name="Note 2 2 2 3 7 2 2 7" xfId="45965"/>
    <cellStyle name="Note 2 2 2 3 7 2 2 8" xfId="45966"/>
    <cellStyle name="Note 2 2 2 3 7 2 2 9" xfId="45967"/>
    <cellStyle name="Note 2 2 2 3 7 2 3" xfId="45968"/>
    <cellStyle name="Note 2 2 2 3 7 2 4" xfId="45969"/>
    <cellStyle name="Note 2 2 2 3 7 2 5" xfId="45970"/>
    <cellStyle name="Note 2 2 2 3 7 2 6" xfId="45971"/>
    <cellStyle name="Note 2 2 2 3 7 2 7" xfId="45972"/>
    <cellStyle name="Note 2 2 2 3 7 2 8" xfId="45973"/>
    <cellStyle name="Note 2 2 2 3 7 2 9" xfId="45974"/>
    <cellStyle name="Note 2 2 2 3 7 3" xfId="45975"/>
    <cellStyle name="Note 2 2 2 3 7 3 2" xfId="45976"/>
    <cellStyle name="Note 2 2 2 3 7 3 3" xfId="45977"/>
    <cellStyle name="Note 2 2 2 3 7 3 4" xfId="45978"/>
    <cellStyle name="Note 2 2 2 3 7 3 5" xfId="45979"/>
    <cellStyle name="Note 2 2 2 3 7 3 6" xfId="45980"/>
    <cellStyle name="Note 2 2 2 3 7 3 7" xfId="45981"/>
    <cellStyle name="Note 2 2 2 3 7 3 8" xfId="45982"/>
    <cellStyle name="Note 2 2 2 3 7 4" xfId="45983"/>
    <cellStyle name="Note 2 2 2 3 7 4 2" xfId="45984"/>
    <cellStyle name="Note 2 2 2 3 7 4 3" xfId="45985"/>
    <cellStyle name="Note 2 2 2 3 7 4 4" xfId="45986"/>
    <cellStyle name="Note 2 2 2 3 7 4 5" xfId="45987"/>
    <cellStyle name="Note 2 2 2 3 7 4 6" xfId="45988"/>
    <cellStyle name="Note 2 2 2 3 7 4 7" xfId="45989"/>
    <cellStyle name="Note 2 2 2 3 7 4 8" xfId="45990"/>
    <cellStyle name="Note 2 2 2 3 7 4 9" xfId="45991"/>
    <cellStyle name="Note 2 2 2 3 7 5" xfId="45992"/>
    <cellStyle name="Note 2 2 2 3 7 6" xfId="45993"/>
    <cellStyle name="Note 2 2 2 3 7 7" xfId="45994"/>
    <cellStyle name="Note 2 2 2 3 7 8" xfId="45995"/>
    <cellStyle name="Note 2 2 2 3 7 9" xfId="45996"/>
    <cellStyle name="Note 2 2 2 3 8" xfId="45997"/>
    <cellStyle name="Note 2 2 2 3 8 2" xfId="45998"/>
    <cellStyle name="Note 2 2 2 3 8 3" xfId="45999"/>
    <cellStyle name="Note 2 2 2 3 8 4" xfId="46000"/>
    <cellStyle name="Note 2 2 2 3 8 5" xfId="46001"/>
    <cellStyle name="Note 2 2 2 3 8 6" xfId="46002"/>
    <cellStyle name="Note 2 2 2 3 8 7" xfId="46003"/>
    <cellStyle name="Note 2 2 2 3 8 8" xfId="46004"/>
    <cellStyle name="Note 2 2 2 3 8 9" xfId="46005"/>
    <cellStyle name="Note 2 2 2 3 9" xfId="46006"/>
    <cellStyle name="Note 2 2 2 3 9 2" xfId="46007"/>
    <cellStyle name="Note 2 2 2 3 9 3" xfId="46008"/>
    <cellStyle name="Note 2 2 2 3 9 4" xfId="46009"/>
    <cellStyle name="Note 2 2 2 3 9 5" xfId="46010"/>
    <cellStyle name="Note 2 2 2 3 9 6" xfId="46011"/>
    <cellStyle name="Note 2 2 2 3 9 7" xfId="46012"/>
    <cellStyle name="Note 2 2 2 3 9 8" xfId="46013"/>
    <cellStyle name="Note 2 2 2 4" xfId="9769"/>
    <cellStyle name="Note 2 2 2 4 10" xfId="46014"/>
    <cellStyle name="Note 2 2 2 4 11" xfId="46015"/>
    <cellStyle name="Note 2 2 2 4 12" xfId="46016"/>
    <cellStyle name="Note 2 2 2 4 13" xfId="46017"/>
    <cellStyle name="Note 2 2 2 4 14" xfId="46018"/>
    <cellStyle name="Note 2 2 2 4 15" xfId="46019"/>
    <cellStyle name="Note 2 2 2 4 16" xfId="46020"/>
    <cellStyle name="Note 2 2 2 4 17" xfId="46021"/>
    <cellStyle name="Note 2 2 2 4 18" xfId="46022"/>
    <cellStyle name="Note 2 2 2 4 19" xfId="46023"/>
    <cellStyle name="Note 2 2 2 4 2" xfId="46024"/>
    <cellStyle name="Note 2 2 2 4 2 10" xfId="46025"/>
    <cellStyle name="Note 2 2 2 4 2 11" xfId="46026"/>
    <cellStyle name="Note 2 2 2 4 2 12" xfId="46027"/>
    <cellStyle name="Note 2 2 2 4 2 13" xfId="46028"/>
    <cellStyle name="Note 2 2 2 4 2 2" xfId="46029"/>
    <cellStyle name="Note 2 2 2 4 2 2 10" xfId="46030"/>
    <cellStyle name="Note 2 2 2 4 2 2 2" xfId="46031"/>
    <cellStyle name="Note 2 2 2 4 2 2 2 2" xfId="46032"/>
    <cellStyle name="Note 2 2 2 4 2 2 2 3" xfId="46033"/>
    <cellStyle name="Note 2 2 2 4 2 2 2 4" xfId="46034"/>
    <cellStyle name="Note 2 2 2 4 2 2 2 5" xfId="46035"/>
    <cellStyle name="Note 2 2 2 4 2 2 2 6" xfId="46036"/>
    <cellStyle name="Note 2 2 2 4 2 2 2 7" xfId="46037"/>
    <cellStyle name="Note 2 2 2 4 2 2 2 8" xfId="46038"/>
    <cellStyle name="Note 2 2 2 4 2 2 2 9" xfId="46039"/>
    <cellStyle name="Note 2 2 2 4 2 2 3" xfId="46040"/>
    <cellStyle name="Note 2 2 2 4 2 2 4" xfId="46041"/>
    <cellStyle name="Note 2 2 2 4 2 2 5" xfId="46042"/>
    <cellStyle name="Note 2 2 2 4 2 2 6" xfId="46043"/>
    <cellStyle name="Note 2 2 2 4 2 2 7" xfId="46044"/>
    <cellStyle name="Note 2 2 2 4 2 2 8" xfId="46045"/>
    <cellStyle name="Note 2 2 2 4 2 2 9" xfId="46046"/>
    <cellStyle name="Note 2 2 2 4 2 3" xfId="46047"/>
    <cellStyle name="Note 2 2 2 4 2 3 2" xfId="46048"/>
    <cellStyle name="Note 2 2 2 4 2 3 3" xfId="46049"/>
    <cellStyle name="Note 2 2 2 4 2 3 4" xfId="46050"/>
    <cellStyle name="Note 2 2 2 4 2 3 5" xfId="46051"/>
    <cellStyle name="Note 2 2 2 4 2 3 6" xfId="46052"/>
    <cellStyle name="Note 2 2 2 4 2 3 7" xfId="46053"/>
    <cellStyle name="Note 2 2 2 4 2 3 8" xfId="46054"/>
    <cellStyle name="Note 2 2 2 4 2 4" xfId="46055"/>
    <cellStyle name="Note 2 2 2 4 2 4 2" xfId="46056"/>
    <cellStyle name="Note 2 2 2 4 2 4 3" xfId="46057"/>
    <cellStyle name="Note 2 2 2 4 2 4 4" xfId="46058"/>
    <cellStyle name="Note 2 2 2 4 2 4 5" xfId="46059"/>
    <cellStyle name="Note 2 2 2 4 2 4 6" xfId="46060"/>
    <cellStyle name="Note 2 2 2 4 2 4 7" xfId="46061"/>
    <cellStyle name="Note 2 2 2 4 2 4 8" xfId="46062"/>
    <cellStyle name="Note 2 2 2 4 2 4 9" xfId="46063"/>
    <cellStyle name="Note 2 2 2 4 2 5" xfId="46064"/>
    <cellStyle name="Note 2 2 2 4 2 6" xfId="46065"/>
    <cellStyle name="Note 2 2 2 4 2 7" xfId="46066"/>
    <cellStyle name="Note 2 2 2 4 2 8" xfId="46067"/>
    <cellStyle name="Note 2 2 2 4 2 9" xfId="46068"/>
    <cellStyle name="Note 2 2 2 4 20" xfId="46069"/>
    <cellStyle name="Note 2 2 2 4 21" xfId="46070"/>
    <cellStyle name="Note 2 2 2 4 22" xfId="46071"/>
    <cellStyle name="Note 2 2 2 4 23" xfId="46072"/>
    <cellStyle name="Note 2 2 2 4 24" xfId="46073"/>
    <cellStyle name="Note 2 2 2 4 25" xfId="46074"/>
    <cellStyle name="Note 2 2 2 4 3" xfId="46075"/>
    <cellStyle name="Note 2 2 2 4 3 10" xfId="46076"/>
    <cellStyle name="Note 2 2 2 4 3 2" xfId="46077"/>
    <cellStyle name="Note 2 2 2 4 3 2 2" xfId="46078"/>
    <cellStyle name="Note 2 2 2 4 3 2 3" xfId="46079"/>
    <cellStyle name="Note 2 2 2 4 3 2 4" xfId="46080"/>
    <cellStyle name="Note 2 2 2 4 3 2 5" xfId="46081"/>
    <cellStyle name="Note 2 2 2 4 3 2 6" xfId="46082"/>
    <cellStyle name="Note 2 2 2 4 3 2 7" xfId="46083"/>
    <cellStyle name="Note 2 2 2 4 3 2 8" xfId="46084"/>
    <cellStyle name="Note 2 2 2 4 3 2 9" xfId="46085"/>
    <cellStyle name="Note 2 2 2 4 3 3" xfId="46086"/>
    <cellStyle name="Note 2 2 2 4 3 4" xfId="46087"/>
    <cellStyle name="Note 2 2 2 4 3 5" xfId="46088"/>
    <cellStyle name="Note 2 2 2 4 3 6" xfId="46089"/>
    <cellStyle name="Note 2 2 2 4 3 7" xfId="46090"/>
    <cellStyle name="Note 2 2 2 4 3 8" xfId="46091"/>
    <cellStyle name="Note 2 2 2 4 3 9" xfId="46092"/>
    <cellStyle name="Note 2 2 2 4 4" xfId="46093"/>
    <cellStyle name="Note 2 2 2 4 4 2" xfId="46094"/>
    <cellStyle name="Note 2 2 2 4 4 3" xfId="46095"/>
    <cellStyle name="Note 2 2 2 4 4 4" xfId="46096"/>
    <cellStyle name="Note 2 2 2 4 4 5" xfId="46097"/>
    <cellStyle name="Note 2 2 2 4 4 6" xfId="46098"/>
    <cellStyle name="Note 2 2 2 4 4 7" xfId="46099"/>
    <cellStyle name="Note 2 2 2 4 4 8" xfId="46100"/>
    <cellStyle name="Note 2 2 2 4 4 9" xfId="46101"/>
    <cellStyle name="Note 2 2 2 4 5" xfId="46102"/>
    <cellStyle name="Note 2 2 2 4 5 2" xfId="46103"/>
    <cellStyle name="Note 2 2 2 4 5 3" xfId="46104"/>
    <cellStyle name="Note 2 2 2 4 5 4" xfId="46105"/>
    <cellStyle name="Note 2 2 2 4 5 5" xfId="46106"/>
    <cellStyle name="Note 2 2 2 4 5 6" xfId="46107"/>
    <cellStyle name="Note 2 2 2 4 5 7" xfId="46108"/>
    <cellStyle name="Note 2 2 2 4 5 8" xfId="46109"/>
    <cellStyle name="Note 2 2 2 4 5 9" xfId="46110"/>
    <cellStyle name="Note 2 2 2 4 6" xfId="46111"/>
    <cellStyle name="Note 2 2 2 4 6 2" xfId="46112"/>
    <cellStyle name="Note 2 2 2 4 6 3" xfId="46113"/>
    <cellStyle name="Note 2 2 2 4 6 4" xfId="46114"/>
    <cellStyle name="Note 2 2 2 4 6 5" xfId="46115"/>
    <cellStyle name="Note 2 2 2 4 6 6" xfId="46116"/>
    <cellStyle name="Note 2 2 2 4 6 7" xfId="46117"/>
    <cellStyle name="Note 2 2 2 4 6 8" xfId="46118"/>
    <cellStyle name="Note 2 2 2 4 6 9" xfId="46119"/>
    <cellStyle name="Note 2 2 2 4 7" xfId="46120"/>
    <cellStyle name="Note 2 2 2 4 7 2" xfId="46121"/>
    <cellStyle name="Note 2 2 2 4 7 3" xfId="46122"/>
    <cellStyle name="Note 2 2 2 4 7 4" xfId="46123"/>
    <cellStyle name="Note 2 2 2 4 7 5" xfId="46124"/>
    <cellStyle name="Note 2 2 2 4 7 6" xfId="46125"/>
    <cellStyle name="Note 2 2 2 4 7 7" xfId="46126"/>
    <cellStyle name="Note 2 2 2 4 7 8" xfId="46127"/>
    <cellStyle name="Note 2 2 2 4 8" xfId="46128"/>
    <cellStyle name="Note 2 2 2 4 9" xfId="46129"/>
    <cellStyle name="Note 2 2 2 5" xfId="9776"/>
    <cellStyle name="Note 2 2 2 5 10" xfId="46130"/>
    <cellStyle name="Note 2 2 2 5 11" xfId="46131"/>
    <cellStyle name="Note 2 2 2 5 12" xfId="46132"/>
    <cellStyle name="Note 2 2 2 5 13" xfId="46133"/>
    <cellStyle name="Note 2 2 2 5 14" xfId="46134"/>
    <cellStyle name="Note 2 2 2 5 15" xfId="46135"/>
    <cellStyle name="Note 2 2 2 5 16" xfId="46136"/>
    <cellStyle name="Note 2 2 2 5 17" xfId="46137"/>
    <cellStyle name="Note 2 2 2 5 18" xfId="46138"/>
    <cellStyle name="Note 2 2 2 5 2" xfId="46139"/>
    <cellStyle name="Note 2 2 2 5 3" xfId="46140"/>
    <cellStyle name="Note 2 2 2 5 4" xfId="46141"/>
    <cellStyle name="Note 2 2 2 5 5" xfId="46142"/>
    <cellStyle name="Note 2 2 2 5 6" xfId="46143"/>
    <cellStyle name="Note 2 2 2 5 7" xfId="46144"/>
    <cellStyle name="Note 2 2 2 5 8" xfId="46145"/>
    <cellStyle name="Note 2 2 2 5 9" xfId="46146"/>
    <cellStyle name="Note 2 2 2 6" xfId="9885"/>
    <cellStyle name="Note 2 2 2 6 10" xfId="46147"/>
    <cellStyle name="Note 2 2 2 6 11" xfId="46148"/>
    <cellStyle name="Note 2 2 2 6 12" xfId="46149"/>
    <cellStyle name="Note 2 2 2 6 13" xfId="46150"/>
    <cellStyle name="Note 2 2 2 6 14" xfId="46151"/>
    <cellStyle name="Note 2 2 2 6 15" xfId="46152"/>
    <cellStyle name="Note 2 2 2 6 16" xfId="46153"/>
    <cellStyle name="Note 2 2 2 6 17" xfId="46154"/>
    <cellStyle name="Note 2 2 2 6 18" xfId="46155"/>
    <cellStyle name="Note 2 2 2 6 2" xfId="46156"/>
    <cellStyle name="Note 2 2 2 6 3" xfId="46157"/>
    <cellStyle name="Note 2 2 2 6 4" xfId="46158"/>
    <cellStyle name="Note 2 2 2 6 5" xfId="46159"/>
    <cellStyle name="Note 2 2 2 6 6" xfId="46160"/>
    <cellStyle name="Note 2 2 2 6 7" xfId="46161"/>
    <cellStyle name="Note 2 2 2 6 8" xfId="46162"/>
    <cellStyle name="Note 2 2 2 6 9" xfId="46163"/>
    <cellStyle name="Note 2 2 2 7" xfId="46164"/>
    <cellStyle name="Note 2 2 2 7 10" xfId="46165"/>
    <cellStyle name="Note 2 2 2 7 11" xfId="46166"/>
    <cellStyle name="Note 2 2 2 7 12" xfId="46167"/>
    <cellStyle name="Note 2 2 2 7 13" xfId="46168"/>
    <cellStyle name="Note 2 2 2 7 14" xfId="46169"/>
    <cellStyle name="Note 2 2 2 7 15" xfId="46170"/>
    <cellStyle name="Note 2 2 2 7 16" xfId="46171"/>
    <cellStyle name="Note 2 2 2 7 17" xfId="46172"/>
    <cellStyle name="Note 2 2 2 7 18" xfId="46173"/>
    <cellStyle name="Note 2 2 2 7 2" xfId="46174"/>
    <cellStyle name="Note 2 2 2 7 3" xfId="46175"/>
    <cellStyle name="Note 2 2 2 7 4" xfId="46176"/>
    <cellStyle name="Note 2 2 2 7 5" xfId="46177"/>
    <cellStyle name="Note 2 2 2 7 6" xfId="46178"/>
    <cellStyle name="Note 2 2 2 7 7" xfId="46179"/>
    <cellStyle name="Note 2 2 2 7 8" xfId="46180"/>
    <cellStyle name="Note 2 2 2 7 9" xfId="46181"/>
    <cellStyle name="Note 2 2 2 8" xfId="46182"/>
    <cellStyle name="Note 2 2 2 8 10" xfId="46183"/>
    <cellStyle name="Note 2 2 2 8 11" xfId="46184"/>
    <cellStyle name="Note 2 2 2 8 12" xfId="46185"/>
    <cellStyle name="Note 2 2 2 8 13" xfId="46186"/>
    <cellStyle name="Note 2 2 2 8 14" xfId="46187"/>
    <cellStyle name="Note 2 2 2 8 15" xfId="46188"/>
    <cellStyle name="Note 2 2 2 8 16" xfId="46189"/>
    <cellStyle name="Note 2 2 2 8 17" xfId="46190"/>
    <cellStyle name="Note 2 2 2 8 18" xfId="46191"/>
    <cellStyle name="Note 2 2 2 8 2" xfId="46192"/>
    <cellStyle name="Note 2 2 2 8 3" xfId="46193"/>
    <cellStyle name="Note 2 2 2 8 4" xfId="46194"/>
    <cellStyle name="Note 2 2 2 8 5" xfId="46195"/>
    <cellStyle name="Note 2 2 2 8 6" xfId="46196"/>
    <cellStyle name="Note 2 2 2 8 7" xfId="46197"/>
    <cellStyle name="Note 2 2 2 8 8" xfId="46198"/>
    <cellStyle name="Note 2 2 2 8 9" xfId="46199"/>
    <cellStyle name="Note 2 2 2 9" xfId="46200"/>
    <cellStyle name="Note 2 2 2 9 2" xfId="46201"/>
    <cellStyle name="Note 2 2 2 9 3" xfId="46202"/>
    <cellStyle name="Note 2 2 2 9 4" xfId="46203"/>
    <cellStyle name="Note 2 2 2 9 5" xfId="46204"/>
    <cellStyle name="Note 2 2 2 9 6" xfId="46205"/>
    <cellStyle name="Note 2 2 2 9 7" xfId="46206"/>
    <cellStyle name="Note 2 2 2 9 8" xfId="46207"/>
    <cellStyle name="Note 2 2 2 9 9" xfId="46208"/>
    <cellStyle name="Note 2 2 20" xfId="46209"/>
    <cellStyle name="Note 2 2 21" xfId="46210"/>
    <cellStyle name="Note 2 2 22" xfId="46211"/>
    <cellStyle name="Note 2 2 23" xfId="46212"/>
    <cellStyle name="Note 2 2 24" xfId="46213"/>
    <cellStyle name="Note 2 2 25" xfId="46214"/>
    <cellStyle name="Note 2 2 26" xfId="46215"/>
    <cellStyle name="Note 2 2 27" xfId="46216"/>
    <cellStyle name="Note 2 2 28" xfId="46217"/>
    <cellStyle name="Note 2 2 3" xfId="4557"/>
    <cellStyle name="Note 2 2 3 10" xfId="46218"/>
    <cellStyle name="Note 2 2 3 11" xfId="46219"/>
    <cellStyle name="Note 2 2 3 12" xfId="46220"/>
    <cellStyle name="Note 2 2 3 13" xfId="46221"/>
    <cellStyle name="Note 2 2 3 14" xfId="46222"/>
    <cellStyle name="Note 2 2 3 15" xfId="46223"/>
    <cellStyle name="Note 2 2 3 16" xfId="46224"/>
    <cellStyle name="Note 2 2 3 17" xfId="46225"/>
    <cellStyle name="Note 2 2 3 18" xfId="46226"/>
    <cellStyle name="Note 2 2 3 19" xfId="46227"/>
    <cellStyle name="Note 2 2 3 2" xfId="46228"/>
    <cellStyle name="Note 2 2 3 2 10" xfId="46229"/>
    <cellStyle name="Note 2 2 3 2 10 2" xfId="46230"/>
    <cellStyle name="Note 2 2 3 2 10 3" xfId="46231"/>
    <cellStyle name="Note 2 2 3 2 10 4" xfId="46232"/>
    <cellStyle name="Note 2 2 3 2 10 5" xfId="46233"/>
    <cellStyle name="Note 2 2 3 2 10 6" xfId="46234"/>
    <cellStyle name="Note 2 2 3 2 10 7" xfId="46235"/>
    <cellStyle name="Note 2 2 3 2 10 8" xfId="46236"/>
    <cellStyle name="Note 2 2 3 2 11" xfId="46237"/>
    <cellStyle name="Note 2 2 3 2 12" xfId="46238"/>
    <cellStyle name="Note 2 2 3 2 13" xfId="46239"/>
    <cellStyle name="Note 2 2 3 2 14" xfId="46240"/>
    <cellStyle name="Note 2 2 3 2 15" xfId="46241"/>
    <cellStyle name="Note 2 2 3 2 16" xfId="46242"/>
    <cellStyle name="Note 2 2 3 2 17" xfId="46243"/>
    <cellStyle name="Note 2 2 3 2 18" xfId="46244"/>
    <cellStyle name="Note 2 2 3 2 19" xfId="46245"/>
    <cellStyle name="Note 2 2 3 2 2" xfId="46246"/>
    <cellStyle name="Note 2 2 3 2 2 10" xfId="46247"/>
    <cellStyle name="Note 2 2 3 2 2 11" xfId="46248"/>
    <cellStyle name="Note 2 2 3 2 2 12" xfId="46249"/>
    <cellStyle name="Note 2 2 3 2 2 13" xfId="46250"/>
    <cellStyle name="Note 2 2 3 2 2 14" xfId="46251"/>
    <cellStyle name="Note 2 2 3 2 2 15" xfId="46252"/>
    <cellStyle name="Note 2 2 3 2 2 16" xfId="46253"/>
    <cellStyle name="Note 2 2 3 2 2 17" xfId="46254"/>
    <cellStyle name="Note 2 2 3 2 2 18" xfId="46255"/>
    <cellStyle name="Note 2 2 3 2 2 19" xfId="46256"/>
    <cellStyle name="Note 2 2 3 2 2 2" xfId="46257"/>
    <cellStyle name="Note 2 2 3 2 2 2 2" xfId="46258"/>
    <cellStyle name="Note 2 2 3 2 2 2 2 2" xfId="46259"/>
    <cellStyle name="Note 2 2 3 2 2 2 3" xfId="46260"/>
    <cellStyle name="Note 2 2 3 2 2 2 3 2" xfId="46261"/>
    <cellStyle name="Note 2 2 3 2 2 2 4" xfId="46262"/>
    <cellStyle name="Note 2 2 3 2 2 2 4 2" xfId="46263"/>
    <cellStyle name="Note 2 2 3 2 2 2 5" xfId="46264"/>
    <cellStyle name="Note 2 2 3 2 2 2 6" xfId="46265"/>
    <cellStyle name="Note 2 2 3 2 2 2 7" xfId="46266"/>
    <cellStyle name="Note 2 2 3 2 2 2 8" xfId="46267"/>
    <cellStyle name="Note 2 2 3 2 2 2 9" xfId="46268"/>
    <cellStyle name="Note 2 2 3 2 2 20" xfId="46269"/>
    <cellStyle name="Note 2 2 3 2 2 21" xfId="46270"/>
    <cellStyle name="Note 2 2 3 2 2 22" xfId="46271"/>
    <cellStyle name="Note 2 2 3 2 2 23" xfId="46272"/>
    <cellStyle name="Note 2 2 3 2 2 24" xfId="46273"/>
    <cellStyle name="Note 2 2 3 2 2 25" xfId="46274"/>
    <cellStyle name="Note 2 2 3 2 2 3" xfId="46275"/>
    <cellStyle name="Note 2 2 3 2 2 3 2" xfId="46276"/>
    <cellStyle name="Note 2 2 3 2 2 3 3" xfId="46277"/>
    <cellStyle name="Note 2 2 3 2 2 3 4" xfId="46278"/>
    <cellStyle name="Note 2 2 3 2 2 3 5" xfId="46279"/>
    <cellStyle name="Note 2 2 3 2 2 3 6" xfId="46280"/>
    <cellStyle name="Note 2 2 3 2 2 3 7" xfId="46281"/>
    <cellStyle name="Note 2 2 3 2 2 3 8" xfId="46282"/>
    <cellStyle name="Note 2 2 3 2 2 3 9" xfId="46283"/>
    <cellStyle name="Note 2 2 3 2 2 4" xfId="46284"/>
    <cellStyle name="Note 2 2 3 2 2 4 2" xfId="46285"/>
    <cellStyle name="Note 2 2 3 2 2 4 3" xfId="46286"/>
    <cellStyle name="Note 2 2 3 2 2 4 4" xfId="46287"/>
    <cellStyle name="Note 2 2 3 2 2 4 5" xfId="46288"/>
    <cellStyle name="Note 2 2 3 2 2 4 6" xfId="46289"/>
    <cellStyle name="Note 2 2 3 2 2 4 7" xfId="46290"/>
    <cellStyle name="Note 2 2 3 2 2 4 8" xfId="46291"/>
    <cellStyle name="Note 2 2 3 2 2 4 9" xfId="46292"/>
    <cellStyle name="Note 2 2 3 2 2 5" xfId="46293"/>
    <cellStyle name="Note 2 2 3 2 2 5 2" xfId="46294"/>
    <cellStyle name="Note 2 2 3 2 2 5 3" xfId="46295"/>
    <cellStyle name="Note 2 2 3 2 2 5 4" xfId="46296"/>
    <cellStyle name="Note 2 2 3 2 2 5 5" xfId="46297"/>
    <cellStyle name="Note 2 2 3 2 2 5 6" xfId="46298"/>
    <cellStyle name="Note 2 2 3 2 2 5 7" xfId="46299"/>
    <cellStyle name="Note 2 2 3 2 2 5 8" xfId="46300"/>
    <cellStyle name="Note 2 2 3 2 2 5 9" xfId="46301"/>
    <cellStyle name="Note 2 2 3 2 2 6" xfId="46302"/>
    <cellStyle name="Note 2 2 3 2 2 6 2" xfId="46303"/>
    <cellStyle name="Note 2 2 3 2 2 6 3" xfId="46304"/>
    <cellStyle name="Note 2 2 3 2 2 6 4" xfId="46305"/>
    <cellStyle name="Note 2 2 3 2 2 6 5" xfId="46306"/>
    <cellStyle name="Note 2 2 3 2 2 6 6" xfId="46307"/>
    <cellStyle name="Note 2 2 3 2 2 6 7" xfId="46308"/>
    <cellStyle name="Note 2 2 3 2 2 6 8" xfId="46309"/>
    <cellStyle name="Note 2 2 3 2 2 6 9" xfId="46310"/>
    <cellStyle name="Note 2 2 3 2 2 7" xfId="46311"/>
    <cellStyle name="Note 2 2 3 2 2 7 2" xfId="46312"/>
    <cellStyle name="Note 2 2 3 2 2 7 3" xfId="46313"/>
    <cellStyle name="Note 2 2 3 2 2 7 4" xfId="46314"/>
    <cellStyle name="Note 2 2 3 2 2 7 5" xfId="46315"/>
    <cellStyle name="Note 2 2 3 2 2 7 6" xfId="46316"/>
    <cellStyle name="Note 2 2 3 2 2 7 7" xfId="46317"/>
    <cellStyle name="Note 2 2 3 2 2 7 8" xfId="46318"/>
    <cellStyle name="Note 2 2 3 2 2 8" xfId="46319"/>
    <cellStyle name="Note 2 2 3 2 2 9" xfId="46320"/>
    <cellStyle name="Note 2 2 3 2 20" xfId="46321"/>
    <cellStyle name="Note 2 2 3 2 21" xfId="46322"/>
    <cellStyle name="Note 2 2 3 2 22" xfId="46323"/>
    <cellStyle name="Note 2 2 3 2 23" xfId="46324"/>
    <cellStyle name="Note 2 2 3 2 24" xfId="46325"/>
    <cellStyle name="Note 2 2 3 2 25" xfId="46326"/>
    <cellStyle name="Note 2 2 3 2 26" xfId="46327"/>
    <cellStyle name="Note 2 2 3 2 27" xfId="46328"/>
    <cellStyle name="Note 2 2 3 2 28" xfId="46329"/>
    <cellStyle name="Note 2 2 3 2 3" xfId="46330"/>
    <cellStyle name="Note 2 2 3 2 3 10" xfId="46331"/>
    <cellStyle name="Note 2 2 3 2 3 11" xfId="46332"/>
    <cellStyle name="Note 2 2 3 2 3 12" xfId="46333"/>
    <cellStyle name="Note 2 2 3 2 3 13" xfId="46334"/>
    <cellStyle name="Note 2 2 3 2 3 14" xfId="46335"/>
    <cellStyle name="Note 2 2 3 2 3 15" xfId="46336"/>
    <cellStyle name="Note 2 2 3 2 3 16" xfId="46337"/>
    <cellStyle name="Note 2 2 3 2 3 17" xfId="46338"/>
    <cellStyle name="Note 2 2 3 2 3 18" xfId="46339"/>
    <cellStyle name="Note 2 2 3 2 3 19" xfId="46340"/>
    <cellStyle name="Note 2 2 3 2 3 2" xfId="46341"/>
    <cellStyle name="Note 2 2 3 2 3 2 2" xfId="46342"/>
    <cellStyle name="Note 2 2 3 2 3 2 3" xfId="46343"/>
    <cellStyle name="Note 2 2 3 2 3 2 4" xfId="46344"/>
    <cellStyle name="Note 2 2 3 2 3 2 5" xfId="46345"/>
    <cellStyle name="Note 2 2 3 2 3 2 6" xfId="46346"/>
    <cellStyle name="Note 2 2 3 2 3 2 7" xfId="46347"/>
    <cellStyle name="Note 2 2 3 2 3 2 8" xfId="46348"/>
    <cellStyle name="Note 2 2 3 2 3 20" xfId="46349"/>
    <cellStyle name="Note 2 2 3 2 3 21" xfId="46350"/>
    <cellStyle name="Note 2 2 3 2 3 22" xfId="46351"/>
    <cellStyle name="Note 2 2 3 2 3 23" xfId="46352"/>
    <cellStyle name="Note 2 2 3 2 3 24" xfId="46353"/>
    <cellStyle name="Note 2 2 3 2 3 3" xfId="46354"/>
    <cellStyle name="Note 2 2 3 2 3 3 2" xfId="46355"/>
    <cellStyle name="Note 2 2 3 2 3 3 3" xfId="46356"/>
    <cellStyle name="Note 2 2 3 2 3 3 4" xfId="46357"/>
    <cellStyle name="Note 2 2 3 2 3 3 5" xfId="46358"/>
    <cellStyle name="Note 2 2 3 2 3 3 6" xfId="46359"/>
    <cellStyle name="Note 2 2 3 2 3 3 7" xfId="46360"/>
    <cellStyle name="Note 2 2 3 2 3 3 8" xfId="46361"/>
    <cellStyle name="Note 2 2 3 2 3 4" xfId="46362"/>
    <cellStyle name="Note 2 2 3 2 3 4 2" xfId="46363"/>
    <cellStyle name="Note 2 2 3 2 3 4 3" xfId="46364"/>
    <cellStyle name="Note 2 2 3 2 3 4 4" xfId="46365"/>
    <cellStyle name="Note 2 2 3 2 3 4 5" xfId="46366"/>
    <cellStyle name="Note 2 2 3 2 3 4 6" xfId="46367"/>
    <cellStyle name="Note 2 2 3 2 3 4 7" xfId="46368"/>
    <cellStyle name="Note 2 2 3 2 3 4 8" xfId="46369"/>
    <cellStyle name="Note 2 2 3 2 3 5" xfId="46370"/>
    <cellStyle name="Note 2 2 3 2 3 5 2" xfId="46371"/>
    <cellStyle name="Note 2 2 3 2 3 5 3" xfId="46372"/>
    <cellStyle name="Note 2 2 3 2 3 5 4" xfId="46373"/>
    <cellStyle name="Note 2 2 3 2 3 5 5" xfId="46374"/>
    <cellStyle name="Note 2 2 3 2 3 5 6" xfId="46375"/>
    <cellStyle name="Note 2 2 3 2 3 5 7" xfId="46376"/>
    <cellStyle name="Note 2 2 3 2 3 5 8" xfId="46377"/>
    <cellStyle name="Note 2 2 3 2 3 6" xfId="46378"/>
    <cellStyle name="Note 2 2 3 2 3 6 2" xfId="46379"/>
    <cellStyle name="Note 2 2 3 2 3 6 3" xfId="46380"/>
    <cellStyle name="Note 2 2 3 2 3 6 4" xfId="46381"/>
    <cellStyle name="Note 2 2 3 2 3 6 5" xfId="46382"/>
    <cellStyle name="Note 2 2 3 2 3 6 6" xfId="46383"/>
    <cellStyle name="Note 2 2 3 2 3 6 7" xfId="46384"/>
    <cellStyle name="Note 2 2 3 2 3 6 8" xfId="46385"/>
    <cellStyle name="Note 2 2 3 2 3 7" xfId="46386"/>
    <cellStyle name="Note 2 2 3 2 3 7 2" xfId="46387"/>
    <cellStyle name="Note 2 2 3 2 3 7 3" xfId="46388"/>
    <cellStyle name="Note 2 2 3 2 3 7 4" xfId="46389"/>
    <cellStyle name="Note 2 2 3 2 3 7 5" xfId="46390"/>
    <cellStyle name="Note 2 2 3 2 3 7 6" xfId="46391"/>
    <cellStyle name="Note 2 2 3 2 3 7 7" xfId="46392"/>
    <cellStyle name="Note 2 2 3 2 3 7 8" xfId="46393"/>
    <cellStyle name="Note 2 2 3 2 3 8" xfId="46394"/>
    <cellStyle name="Note 2 2 3 2 3 9" xfId="46395"/>
    <cellStyle name="Note 2 2 3 2 4" xfId="46396"/>
    <cellStyle name="Note 2 2 3 2 4 10" xfId="46397"/>
    <cellStyle name="Note 2 2 3 2 4 11" xfId="46398"/>
    <cellStyle name="Note 2 2 3 2 4 12" xfId="46399"/>
    <cellStyle name="Note 2 2 3 2 4 13" xfId="46400"/>
    <cellStyle name="Note 2 2 3 2 4 14" xfId="46401"/>
    <cellStyle name="Note 2 2 3 2 4 15" xfId="46402"/>
    <cellStyle name="Note 2 2 3 2 4 16" xfId="46403"/>
    <cellStyle name="Note 2 2 3 2 4 17" xfId="46404"/>
    <cellStyle name="Note 2 2 3 2 4 18" xfId="46405"/>
    <cellStyle name="Note 2 2 3 2 4 2" xfId="46406"/>
    <cellStyle name="Note 2 2 3 2 4 3" xfId="46407"/>
    <cellStyle name="Note 2 2 3 2 4 4" xfId="46408"/>
    <cellStyle name="Note 2 2 3 2 4 5" xfId="46409"/>
    <cellStyle name="Note 2 2 3 2 4 6" xfId="46410"/>
    <cellStyle name="Note 2 2 3 2 4 7" xfId="46411"/>
    <cellStyle name="Note 2 2 3 2 4 8" xfId="46412"/>
    <cellStyle name="Note 2 2 3 2 4 9" xfId="46413"/>
    <cellStyle name="Note 2 2 3 2 5" xfId="46414"/>
    <cellStyle name="Note 2 2 3 2 5 10" xfId="46415"/>
    <cellStyle name="Note 2 2 3 2 5 11" xfId="46416"/>
    <cellStyle name="Note 2 2 3 2 5 12" xfId="46417"/>
    <cellStyle name="Note 2 2 3 2 5 13" xfId="46418"/>
    <cellStyle name="Note 2 2 3 2 5 14" xfId="46419"/>
    <cellStyle name="Note 2 2 3 2 5 15" xfId="46420"/>
    <cellStyle name="Note 2 2 3 2 5 16" xfId="46421"/>
    <cellStyle name="Note 2 2 3 2 5 17" xfId="46422"/>
    <cellStyle name="Note 2 2 3 2 5 18" xfId="46423"/>
    <cellStyle name="Note 2 2 3 2 5 2" xfId="46424"/>
    <cellStyle name="Note 2 2 3 2 5 3" xfId="46425"/>
    <cellStyle name="Note 2 2 3 2 5 4" xfId="46426"/>
    <cellStyle name="Note 2 2 3 2 5 5" xfId="46427"/>
    <cellStyle name="Note 2 2 3 2 5 6" xfId="46428"/>
    <cellStyle name="Note 2 2 3 2 5 7" xfId="46429"/>
    <cellStyle name="Note 2 2 3 2 5 8" xfId="46430"/>
    <cellStyle name="Note 2 2 3 2 5 9" xfId="46431"/>
    <cellStyle name="Note 2 2 3 2 6" xfId="46432"/>
    <cellStyle name="Note 2 2 3 2 6 10" xfId="46433"/>
    <cellStyle name="Note 2 2 3 2 6 11" xfId="46434"/>
    <cellStyle name="Note 2 2 3 2 6 12" xfId="46435"/>
    <cellStyle name="Note 2 2 3 2 6 13" xfId="46436"/>
    <cellStyle name="Note 2 2 3 2 6 14" xfId="46437"/>
    <cellStyle name="Note 2 2 3 2 6 15" xfId="46438"/>
    <cellStyle name="Note 2 2 3 2 6 16" xfId="46439"/>
    <cellStyle name="Note 2 2 3 2 6 17" xfId="46440"/>
    <cellStyle name="Note 2 2 3 2 6 18" xfId="46441"/>
    <cellStyle name="Note 2 2 3 2 6 2" xfId="46442"/>
    <cellStyle name="Note 2 2 3 2 6 3" xfId="46443"/>
    <cellStyle name="Note 2 2 3 2 6 4" xfId="46444"/>
    <cellStyle name="Note 2 2 3 2 6 5" xfId="46445"/>
    <cellStyle name="Note 2 2 3 2 6 6" xfId="46446"/>
    <cellStyle name="Note 2 2 3 2 6 7" xfId="46447"/>
    <cellStyle name="Note 2 2 3 2 6 8" xfId="46448"/>
    <cellStyle name="Note 2 2 3 2 6 9" xfId="46449"/>
    <cellStyle name="Note 2 2 3 2 7" xfId="46450"/>
    <cellStyle name="Note 2 2 3 2 7 2" xfId="46451"/>
    <cellStyle name="Note 2 2 3 2 7 3" xfId="46452"/>
    <cellStyle name="Note 2 2 3 2 7 4" xfId="46453"/>
    <cellStyle name="Note 2 2 3 2 7 5" xfId="46454"/>
    <cellStyle name="Note 2 2 3 2 7 6" xfId="46455"/>
    <cellStyle name="Note 2 2 3 2 7 7" xfId="46456"/>
    <cellStyle name="Note 2 2 3 2 7 8" xfId="46457"/>
    <cellStyle name="Note 2 2 3 2 7 9" xfId="46458"/>
    <cellStyle name="Note 2 2 3 2 8" xfId="46459"/>
    <cellStyle name="Note 2 2 3 2 8 2" xfId="46460"/>
    <cellStyle name="Note 2 2 3 2 8 3" xfId="46461"/>
    <cellStyle name="Note 2 2 3 2 8 4" xfId="46462"/>
    <cellStyle name="Note 2 2 3 2 8 5" xfId="46463"/>
    <cellStyle name="Note 2 2 3 2 8 6" xfId="46464"/>
    <cellStyle name="Note 2 2 3 2 8 7" xfId="46465"/>
    <cellStyle name="Note 2 2 3 2 8 8" xfId="46466"/>
    <cellStyle name="Note 2 2 3 2 8 9" xfId="46467"/>
    <cellStyle name="Note 2 2 3 2 9" xfId="46468"/>
    <cellStyle name="Note 2 2 3 2 9 2" xfId="46469"/>
    <cellStyle name="Note 2 2 3 2 9 3" xfId="46470"/>
    <cellStyle name="Note 2 2 3 2 9 4" xfId="46471"/>
    <cellStyle name="Note 2 2 3 2 9 5" xfId="46472"/>
    <cellStyle name="Note 2 2 3 2 9 6" xfId="46473"/>
    <cellStyle name="Note 2 2 3 2 9 7" xfId="46474"/>
    <cellStyle name="Note 2 2 3 2 9 8" xfId="46475"/>
    <cellStyle name="Note 2 2 3 20" xfId="46476"/>
    <cellStyle name="Note 2 2 3 21" xfId="46477"/>
    <cellStyle name="Note 2 2 3 22" xfId="46478"/>
    <cellStyle name="Note 2 2 3 23" xfId="46479"/>
    <cellStyle name="Note 2 2 3 24" xfId="46480"/>
    <cellStyle name="Note 2 2 3 25" xfId="46481"/>
    <cellStyle name="Note 2 2 3 26" xfId="46482"/>
    <cellStyle name="Note 2 2 3 27" xfId="46483"/>
    <cellStyle name="Note 2 2 3 3" xfId="46484"/>
    <cellStyle name="Note 2 2 3 3 10" xfId="46485"/>
    <cellStyle name="Note 2 2 3 3 11" xfId="46486"/>
    <cellStyle name="Note 2 2 3 3 12" xfId="46487"/>
    <cellStyle name="Note 2 2 3 3 13" xfId="46488"/>
    <cellStyle name="Note 2 2 3 3 14" xfId="46489"/>
    <cellStyle name="Note 2 2 3 3 15" xfId="46490"/>
    <cellStyle name="Note 2 2 3 3 16" xfId="46491"/>
    <cellStyle name="Note 2 2 3 3 17" xfId="46492"/>
    <cellStyle name="Note 2 2 3 3 18" xfId="46493"/>
    <cellStyle name="Note 2 2 3 3 19" xfId="46494"/>
    <cellStyle name="Note 2 2 3 3 2" xfId="46495"/>
    <cellStyle name="Note 2 2 3 3 2 2" xfId="46496"/>
    <cellStyle name="Note 2 2 3 3 2 2 2" xfId="46497"/>
    <cellStyle name="Note 2 2 3 3 2 3" xfId="46498"/>
    <cellStyle name="Note 2 2 3 3 2 3 2" xfId="46499"/>
    <cellStyle name="Note 2 2 3 3 2 4" xfId="46500"/>
    <cellStyle name="Note 2 2 3 3 2 4 2" xfId="46501"/>
    <cellStyle name="Note 2 2 3 3 2 5" xfId="46502"/>
    <cellStyle name="Note 2 2 3 3 2 6" xfId="46503"/>
    <cellStyle name="Note 2 2 3 3 2 7" xfId="46504"/>
    <cellStyle name="Note 2 2 3 3 2 8" xfId="46505"/>
    <cellStyle name="Note 2 2 3 3 2 9" xfId="46506"/>
    <cellStyle name="Note 2 2 3 3 20" xfId="46507"/>
    <cellStyle name="Note 2 2 3 3 21" xfId="46508"/>
    <cellStyle name="Note 2 2 3 3 22" xfId="46509"/>
    <cellStyle name="Note 2 2 3 3 23" xfId="46510"/>
    <cellStyle name="Note 2 2 3 3 24" xfId="46511"/>
    <cellStyle name="Note 2 2 3 3 25" xfId="46512"/>
    <cellStyle name="Note 2 2 3 3 3" xfId="46513"/>
    <cellStyle name="Note 2 2 3 3 3 2" xfId="46514"/>
    <cellStyle name="Note 2 2 3 3 3 3" xfId="46515"/>
    <cellStyle name="Note 2 2 3 3 3 4" xfId="46516"/>
    <cellStyle name="Note 2 2 3 3 3 5" xfId="46517"/>
    <cellStyle name="Note 2 2 3 3 3 6" xfId="46518"/>
    <cellStyle name="Note 2 2 3 3 3 7" xfId="46519"/>
    <cellStyle name="Note 2 2 3 3 3 8" xfId="46520"/>
    <cellStyle name="Note 2 2 3 3 3 9" xfId="46521"/>
    <cellStyle name="Note 2 2 3 3 4" xfId="46522"/>
    <cellStyle name="Note 2 2 3 3 4 2" xfId="46523"/>
    <cellStyle name="Note 2 2 3 3 4 3" xfId="46524"/>
    <cellStyle name="Note 2 2 3 3 4 4" xfId="46525"/>
    <cellStyle name="Note 2 2 3 3 4 5" xfId="46526"/>
    <cellStyle name="Note 2 2 3 3 4 6" xfId="46527"/>
    <cellStyle name="Note 2 2 3 3 4 7" xfId="46528"/>
    <cellStyle name="Note 2 2 3 3 4 8" xfId="46529"/>
    <cellStyle name="Note 2 2 3 3 4 9" xfId="46530"/>
    <cellStyle name="Note 2 2 3 3 5" xfId="46531"/>
    <cellStyle name="Note 2 2 3 3 5 2" xfId="46532"/>
    <cellStyle name="Note 2 2 3 3 5 3" xfId="46533"/>
    <cellStyle name="Note 2 2 3 3 5 4" xfId="46534"/>
    <cellStyle name="Note 2 2 3 3 5 5" xfId="46535"/>
    <cellStyle name="Note 2 2 3 3 5 6" xfId="46536"/>
    <cellStyle name="Note 2 2 3 3 5 7" xfId="46537"/>
    <cellStyle name="Note 2 2 3 3 5 8" xfId="46538"/>
    <cellStyle name="Note 2 2 3 3 5 9" xfId="46539"/>
    <cellStyle name="Note 2 2 3 3 6" xfId="46540"/>
    <cellStyle name="Note 2 2 3 3 6 2" xfId="46541"/>
    <cellStyle name="Note 2 2 3 3 6 3" xfId="46542"/>
    <cellStyle name="Note 2 2 3 3 6 4" xfId="46543"/>
    <cellStyle name="Note 2 2 3 3 6 5" xfId="46544"/>
    <cellStyle name="Note 2 2 3 3 6 6" xfId="46545"/>
    <cellStyle name="Note 2 2 3 3 6 7" xfId="46546"/>
    <cellStyle name="Note 2 2 3 3 6 8" xfId="46547"/>
    <cellStyle name="Note 2 2 3 3 6 9" xfId="46548"/>
    <cellStyle name="Note 2 2 3 3 7" xfId="46549"/>
    <cellStyle name="Note 2 2 3 3 7 2" xfId="46550"/>
    <cellStyle name="Note 2 2 3 3 7 3" xfId="46551"/>
    <cellStyle name="Note 2 2 3 3 7 4" xfId="46552"/>
    <cellStyle name="Note 2 2 3 3 7 5" xfId="46553"/>
    <cellStyle name="Note 2 2 3 3 7 6" xfId="46554"/>
    <cellStyle name="Note 2 2 3 3 7 7" xfId="46555"/>
    <cellStyle name="Note 2 2 3 3 7 8" xfId="46556"/>
    <cellStyle name="Note 2 2 3 3 8" xfId="46557"/>
    <cellStyle name="Note 2 2 3 3 9" xfId="46558"/>
    <cellStyle name="Note 2 2 3 4" xfId="46559"/>
    <cellStyle name="Note 2 2 3 4 10" xfId="46560"/>
    <cellStyle name="Note 2 2 3 4 11" xfId="46561"/>
    <cellStyle name="Note 2 2 3 4 12" xfId="46562"/>
    <cellStyle name="Note 2 2 3 4 13" xfId="46563"/>
    <cellStyle name="Note 2 2 3 4 14" xfId="46564"/>
    <cellStyle name="Note 2 2 3 4 15" xfId="46565"/>
    <cellStyle name="Note 2 2 3 4 16" xfId="46566"/>
    <cellStyle name="Note 2 2 3 4 17" xfId="46567"/>
    <cellStyle name="Note 2 2 3 4 18" xfId="46568"/>
    <cellStyle name="Note 2 2 3 4 2" xfId="46569"/>
    <cellStyle name="Note 2 2 3 4 3" xfId="46570"/>
    <cellStyle name="Note 2 2 3 4 4" xfId="46571"/>
    <cellStyle name="Note 2 2 3 4 5" xfId="46572"/>
    <cellStyle name="Note 2 2 3 4 6" xfId="46573"/>
    <cellStyle name="Note 2 2 3 4 7" xfId="46574"/>
    <cellStyle name="Note 2 2 3 4 8" xfId="46575"/>
    <cellStyle name="Note 2 2 3 4 9" xfId="46576"/>
    <cellStyle name="Note 2 2 3 5" xfId="46577"/>
    <cellStyle name="Note 2 2 3 5 10" xfId="46578"/>
    <cellStyle name="Note 2 2 3 5 11" xfId="46579"/>
    <cellStyle name="Note 2 2 3 5 12" xfId="46580"/>
    <cellStyle name="Note 2 2 3 5 13" xfId="46581"/>
    <cellStyle name="Note 2 2 3 5 14" xfId="46582"/>
    <cellStyle name="Note 2 2 3 5 15" xfId="46583"/>
    <cellStyle name="Note 2 2 3 5 16" xfId="46584"/>
    <cellStyle name="Note 2 2 3 5 17" xfId="46585"/>
    <cellStyle name="Note 2 2 3 5 18" xfId="46586"/>
    <cellStyle name="Note 2 2 3 5 2" xfId="46587"/>
    <cellStyle name="Note 2 2 3 5 3" xfId="46588"/>
    <cellStyle name="Note 2 2 3 5 4" xfId="46589"/>
    <cellStyle name="Note 2 2 3 5 5" xfId="46590"/>
    <cellStyle name="Note 2 2 3 5 6" xfId="46591"/>
    <cellStyle name="Note 2 2 3 5 7" xfId="46592"/>
    <cellStyle name="Note 2 2 3 5 8" xfId="46593"/>
    <cellStyle name="Note 2 2 3 5 9" xfId="46594"/>
    <cellStyle name="Note 2 2 3 6" xfId="46595"/>
    <cellStyle name="Note 2 2 3 6 10" xfId="46596"/>
    <cellStyle name="Note 2 2 3 6 11" xfId="46597"/>
    <cellStyle name="Note 2 2 3 6 12" xfId="46598"/>
    <cellStyle name="Note 2 2 3 6 13" xfId="46599"/>
    <cellStyle name="Note 2 2 3 6 14" xfId="46600"/>
    <cellStyle name="Note 2 2 3 6 15" xfId="46601"/>
    <cellStyle name="Note 2 2 3 6 16" xfId="46602"/>
    <cellStyle name="Note 2 2 3 6 17" xfId="46603"/>
    <cellStyle name="Note 2 2 3 6 18" xfId="46604"/>
    <cellStyle name="Note 2 2 3 6 2" xfId="46605"/>
    <cellStyle name="Note 2 2 3 6 3" xfId="46606"/>
    <cellStyle name="Note 2 2 3 6 4" xfId="46607"/>
    <cellStyle name="Note 2 2 3 6 5" xfId="46608"/>
    <cellStyle name="Note 2 2 3 6 6" xfId="46609"/>
    <cellStyle name="Note 2 2 3 6 7" xfId="46610"/>
    <cellStyle name="Note 2 2 3 6 8" xfId="46611"/>
    <cellStyle name="Note 2 2 3 6 9" xfId="46612"/>
    <cellStyle name="Note 2 2 3 7" xfId="46613"/>
    <cellStyle name="Note 2 2 3 7 10" xfId="46614"/>
    <cellStyle name="Note 2 2 3 7 11" xfId="46615"/>
    <cellStyle name="Note 2 2 3 7 12" xfId="46616"/>
    <cellStyle name="Note 2 2 3 7 13" xfId="46617"/>
    <cellStyle name="Note 2 2 3 7 14" xfId="46618"/>
    <cellStyle name="Note 2 2 3 7 15" xfId="46619"/>
    <cellStyle name="Note 2 2 3 7 16" xfId="46620"/>
    <cellStyle name="Note 2 2 3 7 17" xfId="46621"/>
    <cellStyle name="Note 2 2 3 7 18" xfId="46622"/>
    <cellStyle name="Note 2 2 3 7 2" xfId="46623"/>
    <cellStyle name="Note 2 2 3 7 3" xfId="46624"/>
    <cellStyle name="Note 2 2 3 7 4" xfId="46625"/>
    <cellStyle name="Note 2 2 3 7 5" xfId="46626"/>
    <cellStyle name="Note 2 2 3 7 6" xfId="46627"/>
    <cellStyle name="Note 2 2 3 7 7" xfId="46628"/>
    <cellStyle name="Note 2 2 3 7 8" xfId="46629"/>
    <cellStyle name="Note 2 2 3 7 9" xfId="46630"/>
    <cellStyle name="Note 2 2 3 8" xfId="46631"/>
    <cellStyle name="Note 2 2 3 8 2" xfId="46632"/>
    <cellStyle name="Note 2 2 3 8 3" xfId="46633"/>
    <cellStyle name="Note 2 2 3 8 4" xfId="46634"/>
    <cellStyle name="Note 2 2 3 8 5" xfId="46635"/>
    <cellStyle name="Note 2 2 3 8 6" xfId="46636"/>
    <cellStyle name="Note 2 2 3 8 7" xfId="46637"/>
    <cellStyle name="Note 2 2 3 8 8" xfId="46638"/>
    <cellStyle name="Note 2 2 3 8 9" xfId="46639"/>
    <cellStyle name="Note 2 2 3 9" xfId="46640"/>
    <cellStyle name="Note 2 2 3 9 2" xfId="46641"/>
    <cellStyle name="Note 2 2 3 9 3" xfId="46642"/>
    <cellStyle name="Note 2 2 3 9 4" xfId="46643"/>
    <cellStyle name="Note 2 2 3 9 5" xfId="46644"/>
    <cellStyle name="Note 2 2 3 9 6" xfId="46645"/>
    <cellStyle name="Note 2 2 3 9 7" xfId="46646"/>
    <cellStyle name="Note 2 2 3 9 8" xfId="46647"/>
    <cellStyle name="Note 2 2 3 9 9" xfId="46648"/>
    <cellStyle name="Note 2 2 4" xfId="4558"/>
    <cellStyle name="Note 2 2 4 10" xfId="46649"/>
    <cellStyle name="Note 2 2 4 11" xfId="46650"/>
    <cellStyle name="Note 2 2 4 12" xfId="46651"/>
    <cellStyle name="Note 2 2 4 13" xfId="46652"/>
    <cellStyle name="Note 2 2 4 14" xfId="46653"/>
    <cellStyle name="Note 2 2 4 15" xfId="46654"/>
    <cellStyle name="Note 2 2 4 16" xfId="46655"/>
    <cellStyle name="Note 2 2 4 17" xfId="46656"/>
    <cellStyle name="Note 2 2 4 18" xfId="46657"/>
    <cellStyle name="Note 2 2 4 19" xfId="46658"/>
    <cellStyle name="Note 2 2 4 2" xfId="46659"/>
    <cellStyle name="Note 2 2 4 2 10" xfId="46660"/>
    <cellStyle name="Note 2 2 4 2 11" xfId="46661"/>
    <cellStyle name="Note 2 2 4 2 12" xfId="46662"/>
    <cellStyle name="Note 2 2 4 2 13" xfId="46663"/>
    <cellStyle name="Note 2 2 4 2 14" xfId="46664"/>
    <cellStyle name="Note 2 2 4 2 15" xfId="46665"/>
    <cellStyle name="Note 2 2 4 2 16" xfId="46666"/>
    <cellStyle name="Note 2 2 4 2 17" xfId="46667"/>
    <cellStyle name="Note 2 2 4 2 18" xfId="46668"/>
    <cellStyle name="Note 2 2 4 2 19" xfId="46669"/>
    <cellStyle name="Note 2 2 4 2 2" xfId="46670"/>
    <cellStyle name="Note 2 2 4 2 2 10" xfId="46671"/>
    <cellStyle name="Note 2 2 4 2 2 11" xfId="46672"/>
    <cellStyle name="Note 2 2 4 2 2 12" xfId="46673"/>
    <cellStyle name="Note 2 2 4 2 2 13" xfId="46674"/>
    <cellStyle name="Note 2 2 4 2 2 14" xfId="46675"/>
    <cellStyle name="Note 2 2 4 2 2 15" xfId="46676"/>
    <cellStyle name="Note 2 2 4 2 2 16" xfId="46677"/>
    <cellStyle name="Note 2 2 4 2 2 17" xfId="46678"/>
    <cellStyle name="Note 2 2 4 2 2 18" xfId="46679"/>
    <cellStyle name="Note 2 2 4 2 2 19" xfId="46680"/>
    <cellStyle name="Note 2 2 4 2 2 2" xfId="46681"/>
    <cellStyle name="Note 2 2 4 2 2 2 10" xfId="46682"/>
    <cellStyle name="Note 2 2 4 2 2 2 11" xfId="46683"/>
    <cellStyle name="Note 2 2 4 2 2 2 12" xfId="46684"/>
    <cellStyle name="Note 2 2 4 2 2 2 13" xfId="46685"/>
    <cellStyle name="Note 2 2 4 2 2 2 2" xfId="46686"/>
    <cellStyle name="Note 2 2 4 2 2 2 2 10" xfId="46687"/>
    <cellStyle name="Note 2 2 4 2 2 2 2 2" xfId="46688"/>
    <cellStyle name="Note 2 2 4 2 2 2 2 2 2" xfId="46689"/>
    <cellStyle name="Note 2 2 4 2 2 2 2 2 3" xfId="46690"/>
    <cellStyle name="Note 2 2 4 2 2 2 2 2 4" xfId="46691"/>
    <cellStyle name="Note 2 2 4 2 2 2 2 2 5" xfId="46692"/>
    <cellStyle name="Note 2 2 4 2 2 2 2 2 6" xfId="46693"/>
    <cellStyle name="Note 2 2 4 2 2 2 2 2 7" xfId="46694"/>
    <cellStyle name="Note 2 2 4 2 2 2 2 2 8" xfId="46695"/>
    <cellStyle name="Note 2 2 4 2 2 2 2 2 9" xfId="46696"/>
    <cellStyle name="Note 2 2 4 2 2 2 2 3" xfId="46697"/>
    <cellStyle name="Note 2 2 4 2 2 2 2 4" xfId="46698"/>
    <cellStyle name="Note 2 2 4 2 2 2 2 5" xfId="46699"/>
    <cellStyle name="Note 2 2 4 2 2 2 2 6" xfId="46700"/>
    <cellStyle name="Note 2 2 4 2 2 2 2 7" xfId="46701"/>
    <cellStyle name="Note 2 2 4 2 2 2 2 8" xfId="46702"/>
    <cellStyle name="Note 2 2 4 2 2 2 2 9" xfId="46703"/>
    <cellStyle name="Note 2 2 4 2 2 2 3" xfId="46704"/>
    <cellStyle name="Note 2 2 4 2 2 2 3 2" xfId="46705"/>
    <cellStyle name="Note 2 2 4 2 2 2 3 3" xfId="46706"/>
    <cellStyle name="Note 2 2 4 2 2 2 3 4" xfId="46707"/>
    <cellStyle name="Note 2 2 4 2 2 2 3 5" xfId="46708"/>
    <cellStyle name="Note 2 2 4 2 2 2 3 6" xfId="46709"/>
    <cellStyle name="Note 2 2 4 2 2 2 3 7" xfId="46710"/>
    <cellStyle name="Note 2 2 4 2 2 2 3 8" xfId="46711"/>
    <cellStyle name="Note 2 2 4 2 2 2 4" xfId="46712"/>
    <cellStyle name="Note 2 2 4 2 2 2 4 2" xfId="46713"/>
    <cellStyle name="Note 2 2 4 2 2 2 4 3" xfId="46714"/>
    <cellStyle name="Note 2 2 4 2 2 2 4 4" xfId="46715"/>
    <cellStyle name="Note 2 2 4 2 2 2 4 5" xfId="46716"/>
    <cellStyle name="Note 2 2 4 2 2 2 4 6" xfId="46717"/>
    <cellStyle name="Note 2 2 4 2 2 2 4 7" xfId="46718"/>
    <cellStyle name="Note 2 2 4 2 2 2 4 8" xfId="46719"/>
    <cellStyle name="Note 2 2 4 2 2 2 4 9" xfId="46720"/>
    <cellStyle name="Note 2 2 4 2 2 2 5" xfId="46721"/>
    <cellStyle name="Note 2 2 4 2 2 2 6" xfId="46722"/>
    <cellStyle name="Note 2 2 4 2 2 2 7" xfId="46723"/>
    <cellStyle name="Note 2 2 4 2 2 2 8" xfId="46724"/>
    <cellStyle name="Note 2 2 4 2 2 2 9" xfId="46725"/>
    <cellStyle name="Note 2 2 4 2 2 3" xfId="46726"/>
    <cellStyle name="Note 2 2 4 2 2 3 10" xfId="46727"/>
    <cellStyle name="Note 2 2 4 2 2 3 11" xfId="46728"/>
    <cellStyle name="Note 2 2 4 2 2 3 12" xfId="46729"/>
    <cellStyle name="Note 2 2 4 2 2 3 13" xfId="46730"/>
    <cellStyle name="Note 2 2 4 2 2 3 2" xfId="46731"/>
    <cellStyle name="Note 2 2 4 2 2 3 2 10" xfId="46732"/>
    <cellStyle name="Note 2 2 4 2 2 3 2 2" xfId="46733"/>
    <cellStyle name="Note 2 2 4 2 2 3 2 2 2" xfId="46734"/>
    <cellStyle name="Note 2 2 4 2 2 3 2 2 3" xfId="46735"/>
    <cellStyle name="Note 2 2 4 2 2 3 2 2 4" xfId="46736"/>
    <cellStyle name="Note 2 2 4 2 2 3 2 2 5" xfId="46737"/>
    <cellStyle name="Note 2 2 4 2 2 3 2 2 6" xfId="46738"/>
    <cellStyle name="Note 2 2 4 2 2 3 2 2 7" xfId="46739"/>
    <cellStyle name="Note 2 2 4 2 2 3 2 2 8" xfId="46740"/>
    <cellStyle name="Note 2 2 4 2 2 3 2 2 9" xfId="46741"/>
    <cellStyle name="Note 2 2 4 2 2 3 2 3" xfId="46742"/>
    <cellStyle name="Note 2 2 4 2 2 3 2 4" xfId="46743"/>
    <cellStyle name="Note 2 2 4 2 2 3 2 5" xfId="46744"/>
    <cellStyle name="Note 2 2 4 2 2 3 2 6" xfId="46745"/>
    <cellStyle name="Note 2 2 4 2 2 3 2 7" xfId="46746"/>
    <cellStyle name="Note 2 2 4 2 2 3 2 8" xfId="46747"/>
    <cellStyle name="Note 2 2 4 2 2 3 2 9" xfId="46748"/>
    <cellStyle name="Note 2 2 4 2 2 3 3" xfId="46749"/>
    <cellStyle name="Note 2 2 4 2 2 3 3 2" xfId="46750"/>
    <cellStyle name="Note 2 2 4 2 2 3 3 3" xfId="46751"/>
    <cellStyle name="Note 2 2 4 2 2 3 3 4" xfId="46752"/>
    <cellStyle name="Note 2 2 4 2 2 3 3 5" xfId="46753"/>
    <cellStyle name="Note 2 2 4 2 2 3 3 6" xfId="46754"/>
    <cellStyle name="Note 2 2 4 2 2 3 3 7" xfId="46755"/>
    <cellStyle name="Note 2 2 4 2 2 3 3 8" xfId="46756"/>
    <cellStyle name="Note 2 2 4 2 2 3 4" xfId="46757"/>
    <cellStyle name="Note 2 2 4 2 2 3 4 2" xfId="46758"/>
    <cellStyle name="Note 2 2 4 2 2 3 4 3" xfId="46759"/>
    <cellStyle name="Note 2 2 4 2 2 3 4 4" xfId="46760"/>
    <cellStyle name="Note 2 2 4 2 2 3 4 5" xfId="46761"/>
    <cellStyle name="Note 2 2 4 2 2 3 4 6" xfId="46762"/>
    <cellStyle name="Note 2 2 4 2 2 3 4 7" xfId="46763"/>
    <cellStyle name="Note 2 2 4 2 2 3 4 8" xfId="46764"/>
    <cellStyle name="Note 2 2 4 2 2 3 4 9" xfId="46765"/>
    <cellStyle name="Note 2 2 4 2 2 3 5" xfId="46766"/>
    <cellStyle name="Note 2 2 4 2 2 3 6" xfId="46767"/>
    <cellStyle name="Note 2 2 4 2 2 3 7" xfId="46768"/>
    <cellStyle name="Note 2 2 4 2 2 3 8" xfId="46769"/>
    <cellStyle name="Note 2 2 4 2 2 3 9" xfId="46770"/>
    <cellStyle name="Note 2 2 4 2 2 4" xfId="46771"/>
    <cellStyle name="Note 2 2 4 2 2 4 10" xfId="46772"/>
    <cellStyle name="Note 2 2 4 2 2 4 11" xfId="46773"/>
    <cellStyle name="Note 2 2 4 2 2 4 12" xfId="46774"/>
    <cellStyle name="Note 2 2 4 2 2 4 13" xfId="46775"/>
    <cellStyle name="Note 2 2 4 2 2 4 2" xfId="46776"/>
    <cellStyle name="Note 2 2 4 2 2 4 2 10" xfId="46777"/>
    <cellStyle name="Note 2 2 4 2 2 4 2 2" xfId="46778"/>
    <cellStyle name="Note 2 2 4 2 2 4 2 2 2" xfId="46779"/>
    <cellStyle name="Note 2 2 4 2 2 4 2 2 3" xfId="46780"/>
    <cellStyle name="Note 2 2 4 2 2 4 2 2 4" xfId="46781"/>
    <cellStyle name="Note 2 2 4 2 2 4 2 2 5" xfId="46782"/>
    <cellStyle name="Note 2 2 4 2 2 4 2 2 6" xfId="46783"/>
    <cellStyle name="Note 2 2 4 2 2 4 2 2 7" xfId="46784"/>
    <cellStyle name="Note 2 2 4 2 2 4 2 2 8" xfId="46785"/>
    <cellStyle name="Note 2 2 4 2 2 4 2 2 9" xfId="46786"/>
    <cellStyle name="Note 2 2 4 2 2 4 2 3" xfId="46787"/>
    <cellStyle name="Note 2 2 4 2 2 4 2 4" xfId="46788"/>
    <cellStyle name="Note 2 2 4 2 2 4 2 5" xfId="46789"/>
    <cellStyle name="Note 2 2 4 2 2 4 2 6" xfId="46790"/>
    <cellStyle name="Note 2 2 4 2 2 4 2 7" xfId="46791"/>
    <cellStyle name="Note 2 2 4 2 2 4 2 8" xfId="46792"/>
    <cellStyle name="Note 2 2 4 2 2 4 2 9" xfId="46793"/>
    <cellStyle name="Note 2 2 4 2 2 4 3" xfId="46794"/>
    <cellStyle name="Note 2 2 4 2 2 4 3 2" xfId="46795"/>
    <cellStyle name="Note 2 2 4 2 2 4 3 3" xfId="46796"/>
    <cellStyle name="Note 2 2 4 2 2 4 3 4" xfId="46797"/>
    <cellStyle name="Note 2 2 4 2 2 4 3 5" xfId="46798"/>
    <cellStyle name="Note 2 2 4 2 2 4 3 6" xfId="46799"/>
    <cellStyle name="Note 2 2 4 2 2 4 3 7" xfId="46800"/>
    <cellStyle name="Note 2 2 4 2 2 4 3 8" xfId="46801"/>
    <cellStyle name="Note 2 2 4 2 2 4 4" xfId="46802"/>
    <cellStyle name="Note 2 2 4 2 2 4 4 2" xfId="46803"/>
    <cellStyle name="Note 2 2 4 2 2 4 4 3" xfId="46804"/>
    <cellStyle name="Note 2 2 4 2 2 4 4 4" xfId="46805"/>
    <cellStyle name="Note 2 2 4 2 2 4 4 5" xfId="46806"/>
    <cellStyle name="Note 2 2 4 2 2 4 4 6" xfId="46807"/>
    <cellStyle name="Note 2 2 4 2 2 4 4 7" xfId="46808"/>
    <cellStyle name="Note 2 2 4 2 2 4 4 8" xfId="46809"/>
    <cellStyle name="Note 2 2 4 2 2 4 4 9" xfId="46810"/>
    <cellStyle name="Note 2 2 4 2 2 4 5" xfId="46811"/>
    <cellStyle name="Note 2 2 4 2 2 4 6" xfId="46812"/>
    <cellStyle name="Note 2 2 4 2 2 4 7" xfId="46813"/>
    <cellStyle name="Note 2 2 4 2 2 4 8" xfId="46814"/>
    <cellStyle name="Note 2 2 4 2 2 4 9" xfId="46815"/>
    <cellStyle name="Note 2 2 4 2 2 5" xfId="46816"/>
    <cellStyle name="Note 2 2 4 2 2 5 10" xfId="46817"/>
    <cellStyle name="Note 2 2 4 2 2 5 11" xfId="46818"/>
    <cellStyle name="Note 2 2 4 2 2 5 12" xfId="46819"/>
    <cellStyle name="Note 2 2 4 2 2 5 13" xfId="46820"/>
    <cellStyle name="Note 2 2 4 2 2 5 2" xfId="46821"/>
    <cellStyle name="Note 2 2 4 2 2 5 2 10" xfId="46822"/>
    <cellStyle name="Note 2 2 4 2 2 5 2 2" xfId="46823"/>
    <cellStyle name="Note 2 2 4 2 2 5 2 2 2" xfId="46824"/>
    <cellStyle name="Note 2 2 4 2 2 5 2 2 3" xfId="46825"/>
    <cellStyle name="Note 2 2 4 2 2 5 2 2 4" xfId="46826"/>
    <cellStyle name="Note 2 2 4 2 2 5 2 2 5" xfId="46827"/>
    <cellStyle name="Note 2 2 4 2 2 5 2 2 6" xfId="46828"/>
    <cellStyle name="Note 2 2 4 2 2 5 2 2 7" xfId="46829"/>
    <cellStyle name="Note 2 2 4 2 2 5 2 2 8" xfId="46830"/>
    <cellStyle name="Note 2 2 4 2 2 5 2 2 9" xfId="46831"/>
    <cellStyle name="Note 2 2 4 2 2 5 2 3" xfId="46832"/>
    <cellStyle name="Note 2 2 4 2 2 5 2 4" xfId="46833"/>
    <cellStyle name="Note 2 2 4 2 2 5 2 5" xfId="46834"/>
    <cellStyle name="Note 2 2 4 2 2 5 2 6" xfId="46835"/>
    <cellStyle name="Note 2 2 4 2 2 5 2 7" xfId="46836"/>
    <cellStyle name="Note 2 2 4 2 2 5 2 8" xfId="46837"/>
    <cellStyle name="Note 2 2 4 2 2 5 2 9" xfId="46838"/>
    <cellStyle name="Note 2 2 4 2 2 5 3" xfId="46839"/>
    <cellStyle name="Note 2 2 4 2 2 5 3 2" xfId="46840"/>
    <cellStyle name="Note 2 2 4 2 2 5 3 3" xfId="46841"/>
    <cellStyle name="Note 2 2 4 2 2 5 3 4" xfId="46842"/>
    <cellStyle name="Note 2 2 4 2 2 5 3 5" xfId="46843"/>
    <cellStyle name="Note 2 2 4 2 2 5 3 6" xfId="46844"/>
    <cellStyle name="Note 2 2 4 2 2 5 3 7" xfId="46845"/>
    <cellStyle name="Note 2 2 4 2 2 5 3 8" xfId="46846"/>
    <cellStyle name="Note 2 2 4 2 2 5 4" xfId="46847"/>
    <cellStyle name="Note 2 2 4 2 2 5 4 2" xfId="46848"/>
    <cellStyle name="Note 2 2 4 2 2 5 4 3" xfId="46849"/>
    <cellStyle name="Note 2 2 4 2 2 5 4 4" xfId="46850"/>
    <cellStyle name="Note 2 2 4 2 2 5 4 5" xfId="46851"/>
    <cellStyle name="Note 2 2 4 2 2 5 4 6" xfId="46852"/>
    <cellStyle name="Note 2 2 4 2 2 5 4 7" xfId="46853"/>
    <cellStyle name="Note 2 2 4 2 2 5 4 8" xfId="46854"/>
    <cellStyle name="Note 2 2 4 2 2 5 4 9" xfId="46855"/>
    <cellStyle name="Note 2 2 4 2 2 5 5" xfId="46856"/>
    <cellStyle name="Note 2 2 4 2 2 5 6" xfId="46857"/>
    <cellStyle name="Note 2 2 4 2 2 5 7" xfId="46858"/>
    <cellStyle name="Note 2 2 4 2 2 5 8" xfId="46859"/>
    <cellStyle name="Note 2 2 4 2 2 5 9" xfId="46860"/>
    <cellStyle name="Note 2 2 4 2 2 6" xfId="46861"/>
    <cellStyle name="Note 2 2 4 2 2 6 10" xfId="46862"/>
    <cellStyle name="Note 2 2 4 2 2 6 2" xfId="46863"/>
    <cellStyle name="Note 2 2 4 2 2 6 2 2" xfId="46864"/>
    <cellStyle name="Note 2 2 4 2 2 6 2 3" xfId="46865"/>
    <cellStyle name="Note 2 2 4 2 2 6 2 4" xfId="46866"/>
    <cellStyle name="Note 2 2 4 2 2 6 2 5" xfId="46867"/>
    <cellStyle name="Note 2 2 4 2 2 6 2 6" xfId="46868"/>
    <cellStyle name="Note 2 2 4 2 2 6 2 7" xfId="46869"/>
    <cellStyle name="Note 2 2 4 2 2 6 2 8" xfId="46870"/>
    <cellStyle name="Note 2 2 4 2 2 6 2 9" xfId="46871"/>
    <cellStyle name="Note 2 2 4 2 2 6 3" xfId="46872"/>
    <cellStyle name="Note 2 2 4 2 2 6 4" xfId="46873"/>
    <cellStyle name="Note 2 2 4 2 2 6 5" xfId="46874"/>
    <cellStyle name="Note 2 2 4 2 2 6 6" xfId="46875"/>
    <cellStyle name="Note 2 2 4 2 2 6 7" xfId="46876"/>
    <cellStyle name="Note 2 2 4 2 2 6 8" xfId="46877"/>
    <cellStyle name="Note 2 2 4 2 2 6 9" xfId="46878"/>
    <cellStyle name="Note 2 2 4 2 2 7" xfId="46879"/>
    <cellStyle name="Note 2 2 4 2 2 7 2" xfId="46880"/>
    <cellStyle name="Note 2 2 4 2 2 7 3" xfId="46881"/>
    <cellStyle name="Note 2 2 4 2 2 7 4" xfId="46882"/>
    <cellStyle name="Note 2 2 4 2 2 7 5" xfId="46883"/>
    <cellStyle name="Note 2 2 4 2 2 7 6" xfId="46884"/>
    <cellStyle name="Note 2 2 4 2 2 7 7" xfId="46885"/>
    <cellStyle name="Note 2 2 4 2 2 7 8" xfId="46886"/>
    <cellStyle name="Note 2 2 4 2 2 8" xfId="46887"/>
    <cellStyle name="Note 2 2 4 2 2 8 2" xfId="46888"/>
    <cellStyle name="Note 2 2 4 2 2 8 3" xfId="46889"/>
    <cellStyle name="Note 2 2 4 2 2 8 4" xfId="46890"/>
    <cellStyle name="Note 2 2 4 2 2 8 5" xfId="46891"/>
    <cellStyle name="Note 2 2 4 2 2 8 6" xfId="46892"/>
    <cellStyle name="Note 2 2 4 2 2 8 7" xfId="46893"/>
    <cellStyle name="Note 2 2 4 2 2 8 8" xfId="46894"/>
    <cellStyle name="Note 2 2 4 2 2 8 9" xfId="46895"/>
    <cellStyle name="Note 2 2 4 2 2 9" xfId="46896"/>
    <cellStyle name="Note 2 2 4 2 20" xfId="46897"/>
    <cellStyle name="Note 2 2 4 2 21" xfId="46898"/>
    <cellStyle name="Note 2 2 4 2 22" xfId="46899"/>
    <cellStyle name="Note 2 2 4 2 23" xfId="46900"/>
    <cellStyle name="Note 2 2 4 2 24" xfId="46901"/>
    <cellStyle name="Note 2 2 4 2 25" xfId="46902"/>
    <cellStyle name="Note 2 2 4 2 26" xfId="46903"/>
    <cellStyle name="Note 2 2 4 2 27" xfId="46904"/>
    <cellStyle name="Note 2 2 4 2 28" xfId="46905"/>
    <cellStyle name="Note 2 2 4 2 3" xfId="46906"/>
    <cellStyle name="Note 2 2 4 2 3 10" xfId="46907"/>
    <cellStyle name="Note 2 2 4 2 3 11" xfId="46908"/>
    <cellStyle name="Note 2 2 4 2 3 12" xfId="46909"/>
    <cellStyle name="Note 2 2 4 2 3 13" xfId="46910"/>
    <cellStyle name="Note 2 2 4 2 3 14" xfId="46911"/>
    <cellStyle name="Note 2 2 4 2 3 15" xfId="46912"/>
    <cellStyle name="Note 2 2 4 2 3 16" xfId="46913"/>
    <cellStyle name="Note 2 2 4 2 3 17" xfId="46914"/>
    <cellStyle name="Note 2 2 4 2 3 18" xfId="46915"/>
    <cellStyle name="Note 2 2 4 2 3 2" xfId="46916"/>
    <cellStyle name="Note 2 2 4 2 3 2 10" xfId="46917"/>
    <cellStyle name="Note 2 2 4 2 3 2 11" xfId="46918"/>
    <cellStyle name="Note 2 2 4 2 3 2 12" xfId="46919"/>
    <cellStyle name="Note 2 2 4 2 3 2 13" xfId="46920"/>
    <cellStyle name="Note 2 2 4 2 3 2 2" xfId="46921"/>
    <cellStyle name="Note 2 2 4 2 3 2 2 10" xfId="46922"/>
    <cellStyle name="Note 2 2 4 2 3 2 2 2" xfId="46923"/>
    <cellStyle name="Note 2 2 4 2 3 2 2 2 2" xfId="46924"/>
    <cellStyle name="Note 2 2 4 2 3 2 2 2 3" xfId="46925"/>
    <cellStyle name="Note 2 2 4 2 3 2 2 2 4" xfId="46926"/>
    <cellStyle name="Note 2 2 4 2 3 2 2 2 5" xfId="46927"/>
    <cellStyle name="Note 2 2 4 2 3 2 2 2 6" xfId="46928"/>
    <cellStyle name="Note 2 2 4 2 3 2 2 2 7" xfId="46929"/>
    <cellStyle name="Note 2 2 4 2 3 2 2 2 8" xfId="46930"/>
    <cellStyle name="Note 2 2 4 2 3 2 2 2 9" xfId="46931"/>
    <cellStyle name="Note 2 2 4 2 3 2 2 3" xfId="46932"/>
    <cellStyle name="Note 2 2 4 2 3 2 2 4" xfId="46933"/>
    <cellStyle name="Note 2 2 4 2 3 2 2 5" xfId="46934"/>
    <cellStyle name="Note 2 2 4 2 3 2 2 6" xfId="46935"/>
    <cellStyle name="Note 2 2 4 2 3 2 2 7" xfId="46936"/>
    <cellStyle name="Note 2 2 4 2 3 2 2 8" xfId="46937"/>
    <cellStyle name="Note 2 2 4 2 3 2 2 9" xfId="46938"/>
    <cellStyle name="Note 2 2 4 2 3 2 3" xfId="46939"/>
    <cellStyle name="Note 2 2 4 2 3 2 3 2" xfId="46940"/>
    <cellStyle name="Note 2 2 4 2 3 2 3 3" xfId="46941"/>
    <cellStyle name="Note 2 2 4 2 3 2 3 4" xfId="46942"/>
    <cellStyle name="Note 2 2 4 2 3 2 3 5" xfId="46943"/>
    <cellStyle name="Note 2 2 4 2 3 2 3 6" xfId="46944"/>
    <cellStyle name="Note 2 2 4 2 3 2 3 7" xfId="46945"/>
    <cellStyle name="Note 2 2 4 2 3 2 3 8" xfId="46946"/>
    <cellStyle name="Note 2 2 4 2 3 2 4" xfId="46947"/>
    <cellStyle name="Note 2 2 4 2 3 2 4 2" xfId="46948"/>
    <cellStyle name="Note 2 2 4 2 3 2 4 3" xfId="46949"/>
    <cellStyle name="Note 2 2 4 2 3 2 4 4" xfId="46950"/>
    <cellStyle name="Note 2 2 4 2 3 2 4 5" xfId="46951"/>
    <cellStyle name="Note 2 2 4 2 3 2 4 6" xfId="46952"/>
    <cellStyle name="Note 2 2 4 2 3 2 4 7" xfId="46953"/>
    <cellStyle name="Note 2 2 4 2 3 2 4 8" xfId="46954"/>
    <cellStyle name="Note 2 2 4 2 3 2 4 9" xfId="46955"/>
    <cellStyle name="Note 2 2 4 2 3 2 5" xfId="46956"/>
    <cellStyle name="Note 2 2 4 2 3 2 6" xfId="46957"/>
    <cellStyle name="Note 2 2 4 2 3 2 7" xfId="46958"/>
    <cellStyle name="Note 2 2 4 2 3 2 8" xfId="46959"/>
    <cellStyle name="Note 2 2 4 2 3 2 9" xfId="46960"/>
    <cellStyle name="Note 2 2 4 2 3 3" xfId="46961"/>
    <cellStyle name="Note 2 2 4 2 3 3 10" xfId="46962"/>
    <cellStyle name="Note 2 2 4 2 3 3 11" xfId="46963"/>
    <cellStyle name="Note 2 2 4 2 3 3 12" xfId="46964"/>
    <cellStyle name="Note 2 2 4 2 3 3 13" xfId="46965"/>
    <cellStyle name="Note 2 2 4 2 3 3 2" xfId="46966"/>
    <cellStyle name="Note 2 2 4 2 3 3 2 10" xfId="46967"/>
    <cellStyle name="Note 2 2 4 2 3 3 2 2" xfId="46968"/>
    <cellStyle name="Note 2 2 4 2 3 3 2 2 2" xfId="46969"/>
    <cellStyle name="Note 2 2 4 2 3 3 2 2 3" xfId="46970"/>
    <cellStyle name="Note 2 2 4 2 3 3 2 2 4" xfId="46971"/>
    <cellStyle name="Note 2 2 4 2 3 3 2 2 5" xfId="46972"/>
    <cellStyle name="Note 2 2 4 2 3 3 2 2 6" xfId="46973"/>
    <cellStyle name="Note 2 2 4 2 3 3 2 2 7" xfId="46974"/>
    <cellStyle name="Note 2 2 4 2 3 3 2 2 8" xfId="46975"/>
    <cellStyle name="Note 2 2 4 2 3 3 2 2 9" xfId="46976"/>
    <cellStyle name="Note 2 2 4 2 3 3 2 3" xfId="46977"/>
    <cellStyle name="Note 2 2 4 2 3 3 2 4" xfId="46978"/>
    <cellStyle name="Note 2 2 4 2 3 3 2 5" xfId="46979"/>
    <cellStyle name="Note 2 2 4 2 3 3 2 6" xfId="46980"/>
    <cellStyle name="Note 2 2 4 2 3 3 2 7" xfId="46981"/>
    <cellStyle name="Note 2 2 4 2 3 3 2 8" xfId="46982"/>
    <cellStyle name="Note 2 2 4 2 3 3 2 9" xfId="46983"/>
    <cellStyle name="Note 2 2 4 2 3 3 3" xfId="46984"/>
    <cellStyle name="Note 2 2 4 2 3 3 3 2" xfId="46985"/>
    <cellStyle name="Note 2 2 4 2 3 3 3 3" xfId="46986"/>
    <cellStyle name="Note 2 2 4 2 3 3 3 4" xfId="46987"/>
    <cellStyle name="Note 2 2 4 2 3 3 3 5" xfId="46988"/>
    <cellStyle name="Note 2 2 4 2 3 3 3 6" xfId="46989"/>
    <cellStyle name="Note 2 2 4 2 3 3 3 7" xfId="46990"/>
    <cellStyle name="Note 2 2 4 2 3 3 3 8" xfId="46991"/>
    <cellStyle name="Note 2 2 4 2 3 3 4" xfId="46992"/>
    <cellStyle name="Note 2 2 4 2 3 3 4 2" xfId="46993"/>
    <cellStyle name="Note 2 2 4 2 3 3 4 3" xfId="46994"/>
    <cellStyle name="Note 2 2 4 2 3 3 4 4" xfId="46995"/>
    <cellStyle name="Note 2 2 4 2 3 3 4 5" xfId="46996"/>
    <cellStyle name="Note 2 2 4 2 3 3 4 6" xfId="46997"/>
    <cellStyle name="Note 2 2 4 2 3 3 4 7" xfId="46998"/>
    <cellStyle name="Note 2 2 4 2 3 3 4 8" xfId="46999"/>
    <cellStyle name="Note 2 2 4 2 3 3 4 9" xfId="47000"/>
    <cellStyle name="Note 2 2 4 2 3 3 5" xfId="47001"/>
    <cellStyle name="Note 2 2 4 2 3 3 6" xfId="47002"/>
    <cellStyle name="Note 2 2 4 2 3 3 7" xfId="47003"/>
    <cellStyle name="Note 2 2 4 2 3 3 8" xfId="47004"/>
    <cellStyle name="Note 2 2 4 2 3 3 9" xfId="47005"/>
    <cellStyle name="Note 2 2 4 2 3 4" xfId="47006"/>
    <cellStyle name="Note 2 2 4 2 3 4 10" xfId="47007"/>
    <cellStyle name="Note 2 2 4 2 3 4 11" xfId="47008"/>
    <cellStyle name="Note 2 2 4 2 3 4 12" xfId="47009"/>
    <cellStyle name="Note 2 2 4 2 3 4 13" xfId="47010"/>
    <cellStyle name="Note 2 2 4 2 3 4 2" xfId="47011"/>
    <cellStyle name="Note 2 2 4 2 3 4 2 10" xfId="47012"/>
    <cellStyle name="Note 2 2 4 2 3 4 2 2" xfId="47013"/>
    <cellStyle name="Note 2 2 4 2 3 4 2 2 2" xfId="47014"/>
    <cellStyle name="Note 2 2 4 2 3 4 2 2 3" xfId="47015"/>
    <cellStyle name="Note 2 2 4 2 3 4 2 2 4" xfId="47016"/>
    <cellStyle name="Note 2 2 4 2 3 4 2 2 5" xfId="47017"/>
    <cellStyle name="Note 2 2 4 2 3 4 2 2 6" xfId="47018"/>
    <cellStyle name="Note 2 2 4 2 3 4 2 2 7" xfId="47019"/>
    <cellStyle name="Note 2 2 4 2 3 4 2 2 8" xfId="47020"/>
    <cellStyle name="Note 2 2 4 2 3 4 2 2 9" xfId="47021"/>
    <cellStyle name="Note 2 2 4 2 3 4 2 3" xfId="47022"/>
    <cellStyle name="Note 2 2 4 2 3 4 2 4" xfId="47023"/>
    <cellStyle name="Note 2 2 4 2 3 4 2 5" xfId="47024"/>
    <cellStyle name="Note 2 2 4 2 3 4 2 6" xfId="47025"/>
    <cellStyle name="Note 2 2 4 2 3 4 2 7" xfId="47026"/>
    <cellStyle name="Note 2 2 4 2 3 4 2 8" xfId="47027"/>
    <cellStyle name="Note 2 2 4 2 3 4 2 9" xfId="47028"/>
    <cellStyle name="Note 2 2 4 2 3 4 3" xfId="47029"/>
    <cellStyle name="Note 2 2 4 2 3 4 3 2" xfId="47030"/>
    <cellStyle name="Note 2 2 4 2 3 4 3 3" xfId="47031"/>
    <cellStyle name="Note 2 2 4 2 3 4 3 4" xfId="47032"/>
    <cellStyle name="Note 2 2 4 2 3 4 3 5" xfId="47033"/>
    <cellStyle name="Note 2 2 4 2 3 4 3 6" xfId="47034"/>
    <cellStyle name="Note 2 2 4 2 3 4 3 7" xfId="47035"/>
    <cellStyle name="Note 2 2 4 2 3 4 3 8" xfId="47036"/>
    <cellStyle name="Note 2 2 4 2 3 4 4" xfId="47037"/>
    <cellStyle name="Note 2 2 4 2 3 4 4 2" xfId="47038"/>
    <cellStyle name="Note 2 2 4 2 3 4 4 3" xfId="47039"/>
    <cellStyle name="Note 2 2 4 2 3 4 4 4" xfId="47040"/>
    <cellStyle name="Note 2 2 4 2 3 4 4 5" xfId="47041"/>
    <cellStyle name="Note 2 2 4 2 3 4 4 6" xfId="47042"/>
    <cellStyle name="Note 2 2 4 2 3 4 4 7" xfId="47043"/>
    <cellStyle name="Note 2 2 4 2 3 4 4 8" xfId="47044"/>
    <cellStyle name="Note 2 2 4 2 3 4 4 9" xfId="47045"/>
    <cellStyle name="Note 2 2 4 2 3 4 5" xfId="47046"/>
    <cellStyle name="Note 2 2 4 2 3 4 6" xfId="47047"/>
    <cellStyle name="Note 2 2 4 2 3 4 7" xfId="47048"/>
    <cellStyle name="Note 2 2 4 2 3 4 8" xfId="47049"/>
    <cellStyle name="Note 2 2 4 2 3 4 9" xfId="47050"/>
    <cellStyle name="Note 2 2 4 2 3 5" xfId="47051"/>
    <cellStyle name="Note 2 2 4 2 3 5 10" xfId="47052"/>
    <cellStyle name="Note 2 2 4 2 3 5 11" xfId="47053"/>
    <cellStyle name="Note 2 2 4 2 3 5 12" xfId="47054"/>
    <cellStyle name="Note 2 2 4 2 3 5 13" xfId="47055"/>
    <cellStyle name="Note 2 2 4 2 3 5 2" xfId="47056"/>
    <cellStyle name="Note 2 2 4 2 3 5 2 10" xfId="47057"/>
    <cellStyle name="Note 2 2 4 2 3 5 2 2" xfId="47058"/>
    <cellStyle name="Note 2 2 4 2 3 5 2 2 2" xfId="47059"/>
    <cellStyle name="Note 2 2 4 2 3 5 2 2 3" xfId="47060"/>
    <cellStyle name="Note 2 2 4 2 3 5 2 2 4" xfId="47061"/>
    <cellStyle name="Note 2 2 4 2 3 5 2 2 5" xfId="47062"/>
    <cellStyle name="Note 2 2 4 2 3 5 2 2 6" xfId="47063"/>
    <cellStyle name="Note 2 2 4 2 3 5 2 2 7" xfId="47064"/>
    <cellStyle name="Note 2 2 4 2 3 5 2 2 8" xfId="47065"/>
    <cellStyle name="Note 2 2 4 2 3 5 2 2 9" xfId="47066"/>
    <cellStyle name="Note 2 2 4 2 3 5 2 3" xfId="47067"/>
    <cellStyle name="Note 2 2 4 2 3 5 2 4" xfId="47068"/>
    <cellStyle name="Note 2 2 4 2 3 5 2 5" xfId="47069"/>
    <cellStyle name="Note 2 2 4 2 3 5 2 6" xfId="47070"/>
    <cellStyle name="Note 2 2 4 2 3 5 2 7" xfId="47071"/>
    <cellStyle name="Note 2 2 4 2 3 5 2 8" xfId="47072"/>
    <cellStyle name="Note 2 2 4 2 3 5 2 9" xfId="47073"/>
    <cellStyle name="Note 2 2 4 2 3 5 3" xfId="47074"/>
    <cellStyle name="Note 2 2 4 2 3 5 3 2" xfId="47075"/>
    <cellStyle name="Note 2 2 4 2 3 5 3 3" xfId="47076"/>
    <cellStyle name="Note 2 2 4 2 3 5 3 4" xfId="47077"/>
    <cellStyle name="Note 2 2 4 2 3 5 3 5" xfId="47078"/>
    <cellStyle name="Note 2 2 4 2 3 5 3 6" xfId="47079"/>
    <cellStyle name="Note 2 2 4 2 3 5 3 7" xfId="47080"/>
    <cellStyle name="Note 2 2 4 2 3 5 3 8" xfId="47081"/>
    <cellStyle name="Note 2 2 4 2 3 5 4" xfId="47082"/>
    <cellStyle name="Note 2 2 4 2 3 5 4 2" xfId="47083"/>
    <cellStyle name="Note 2 2 4 2 3 5 4 3" xfId="47084"/>
    <cellStyle name="Note 2 2 4 2 3 5 4 4" xfId="47085"/>
    <cellStyle name="Note 2 2 4 2 3 5 4 5" xfId="47086"/>
    <cellStyle name="Note 2 2 4 2 3 5 4 6" xfId="47087"/>
    <cellStyle name="Note 2 2 4 2 3 5 4 7" xfId="47088"/>
    <cellStyle name="Note 2 2 4 2 3 5 4 8" xfId="47089"/>
    <cellStyle name="Note 2 2 4 2 3 5 4 9" xfId="47090"/>
    <cellStyle name="Note 2 2 4 2 3 5 5" xfId="47091"/>
    <cellStyle name="Note 2 2 4 2 3 5 6" xfId="47092"/>
    <cellStyle name="Note 2 2 4 2 3 5 7" xfId="47093"/>
    <cellStyle name="Note 2 2 4 2 3 5 8" xfId="47094"/>
    <cellStyle name="Note 2 2 4 2 3 5 9" xfId="47095"/>
    <cellStyle name="Note 2 2 4 2 3 6" xfId="47096"/>
    <cellStyle name="Note 2 2 4 2 3 6 10" xfId="47097"/>
    <cellStyle name="Note 2 2 4 2 3 6 2" xfId="47098"/>
    <cellStyle name="Note 2 2 4 2 3 6 2 2" xfId="47099"/>
    <cellStyle name="Note 2 2 4 2 3 6 2 3" xfId="47100"/>
    <cellStyle name="Note 2 2 4 2 3 6 2 4" xfId="47101"/>
    <cellStyle name="Note 2 2 4 2 3 6 2 5" xfId="47102"/>
    <cellStyle name="Note 2 2 4 2 3 6 2 6" xfId="47103"/>
    <cellStyle name="Note 2 2 4 2 3 6 2 7" xfId="47104"/>
    <cellStyle name="Note 2 2 4 2 3 6 2 8" xfId="47105"/>
    <cellStyle name="Note 2 2 4 2 3 6 2 9" xfId="47106"/>
    <cellStyle name="Note 2 2 4 2 3 6 3" xfId="47107"/>
    <cellStyle name="Note 2 2 4 2 3 6 4" xfId="47108"/>
    <cellStyle name="Note 2 2 4 2 3 6 5" xfId="47109"/>
    <cellStyle name="Note 2 2 4 2 3 6 6" xfId="47110"/>
    <cellStyle name="Note 2 2 4 2 3 6 7" xfId="47111"/>
    <cellStyle name="Note 2 2 4 2 3 6 8" xfId="47112"/>
    <cellStyle name="Note 2 2 4 2 3 6 9" xfId="47113"/>
    <cellStyle name="Note 2 2 4 2 3 7" xfId="47114"/>
    <cellStyle name="Note 2 2 4 2 3 7 2" xfId="47115"/>
    <cellStyle name="Note 2 2 4 2 3 7 3" xfId="47116"/>
    <cellStyle name="Note 2 2 4 2 3 7 4" xfId="47117"/>
    <cellStyle name="Note 2 2 4 2 3 7 5" xfId="47118"/>
    <cellStyle name="Note 2 2 4 2 3 7 6" xfId="47119"/>
    <cellStyle name="Note 2 2 4 2 3 7 7" xfId="47120"/>
    <cellStyle name="Note 2 2 4 2 3 7 8" xfId="47121"/>
    <cellStyle name="Note 2 2 4 2 3 8" xfId="47122"/>
    <cellStyle name="Note 2 2 4 2 3 8 2" xfId="47123"/>
    <cellStyle name="Note 2 2 4 2 3 8 3" xfId="47124"/>
    <cellStyle name="Note 2 2 4 2 3 8 4" xfId="47125"/>
    <cellStyle name="Note 2 2 4 2 3 8 5" xfId="47126"/>
    <cellStyle name="Note 2 2 4 2 3 8 6" xfId="47127"/>
    <cellStyle name="Note 2 2 4 2 3 8 7" xfId="47128"/>
    <cellStyle name="Note 2 2 4 2 3 8 8" xfId="47129"/>
    <cellStyle name="Note 2 2 4 2 3 8 9" xfId="47130"/>
    <cellStyle name="Note 2 2 4 2 3 9" xfId="47131"/>
    <cellStyle name="Note 2 2 4 2 4" xfId="47132"/>
    <cellStyle name="Note 2 2 4 2 4 10" xfId="47133"/>
    <cellStyle name="Note 2 2 4 2 4 11" xfId="47134"/>
    <cellStyle name="Note 2 2 4 2 4 12" xfId="47135"/>
    <cellStyle name="Note 2 2 4 2 4 13" xfId="47136"/>
    <cellStyle name="Note 2 2 4 2 4 2" xfId="47137"/>
    <cellStyle name="Note 2 2 4 2 4 2 10" xfId="47138"/>
    <cellStyle name="Note 2 2 4 2 4 2 2" xfId="47139"/>
    <cellStyle name="Note 2 2 4 2 4 2 2 2" xfId="47140"/>
    <cellStyle name="Note 2 2 4 2 4 2 2 3" xfId="47141"/>
    <cellStyle name="Note 2 2 4 2 4 2 2 4" xfId="47142"/>
    <cellStyle name="Note 2 2 4 2 4 2 2 5" xfId="47143"/>
    <cellStyle name="Note 2 2 4 2 4 2 2 6" xfId="47144"/>
    <cellStyle name="Note 2 2 4 2 4 2 2 7" xfId="47145"/>
    <cellStyle name="Note 2 2 4 2 4 2 2 8" xfId="47146"/>
    <cellStyle name="Note 2 2 4 2 4 2 2 9" xfId="47147"/>
    <cellStyle name="Note 2 2 4 2 4 2 3" xfId="47148"/>
    <cellStyle name="Note 2 2 4 2 4 2 4" xfId="47149"/>
    <cellStyle name="Note 2 2 4 2 4 2 5" xfId="47150"/>
    <cellStyle name="Note 2 2 4 2 4 2 6" xfId="47151"/>
    <cellStyle name="Note 2 2 4 2 4 2 7" xfId="47152"/>
    <cellStyle name="Note 2 2 4 2 4 2 8" xfId="47153"/>
    <cellStyle name="Note 2 2 4 2 4 2 9" xfId="47154"/>
    <cellStyle name="Note 2 2 4 2 4 3" xfId="47155"/>
    <cellStyle name="Note 2 2 4 2 4 3 2" xfId="47156"/>
    <cellStyle name="Note 2 2 4 2 4 3 3" xfId="47157"/>
    <cellStyle name="Note 2 2 4 2 4 3 4" xfId="47158"/>
    <cellStyle name="Note 2 2 4 2 4 3 5" xfId="47159"/>
    <cellStyle name="Note 2 2 4 2 4 3 6" xfId="47160"/>
    <cellStyle name="Note 2 2 4 2 4 3 7" xfId="47161"/>
    <cellStyle name="Note 2 2 4 2 4 3 8" xfId="47162"/>
    <cellStyle name="Note 2 2 4 2 4 4" xfId="47163"/>
    <cellStyle name="Note 2 2 4 2 4 4 2" xfId="47164"/>
    <cellStyle name="Note 2 2 4 2 4 4 3" xfId="47165"/>
    <cellStyle name="Note 2 2 4 2 4 4 4" xfId="47166"/>
    <cellStyle name="Note 2 2 4 2 4 4 5" xfId="47167"/>
    <cellStyle name="Note 2 2 4 2 4 4 6" xfId="47168"/>
    <cellStyle name="Note 2 2 4 2 4 4 7" xfId="47169"/>
    <cellStyle name="Note 2 2 4 2 4 4 8" xfId="47170"/>
    <cellStyle name="Note 2 2 4 2 4 4 9" xfId="47171"/>
    <cellStyle name="Note 2 2 4 2 4 5" xfId="47172"/>
    <cellStyle name="Note 2 2 4 2 4 6" xfId="47173"/>
    <cellStyle name="Note 2 2 4 2 4 7" xfId="47174"/>
    <cellStyle name="Note 2 2 4 2 4 8" xfId="47175"/>
    <cellStyle name="Note 2 2 4 2 4 9" xfId="47176"/>
    <cellStyle name="Note 2 2 4 2 5" xfId="47177"/>
    <cellStyle name="Note 2 2 4 2 5 2" xfId="47178"/>
    <cellStyle name="Note 2 2 4 2 5 3" xfId="47179"/>
    <cellStyle name="Note 2 2 4 2 5 4" xfId="47180"/>
    <cellStyle name="Note 2 2 4 2 5 5" xfId="47181"/>
    <cellStyle name="Note 2 2 4 2 5 6" xfId="47182"/>
    <cellStyle name="Note 2 2 4 2 5 7" xfId="47183"/>
    <cellStyle name="Note 2 2 4 2 5 8" xfId="47184"/>
    <cellStyle name="Note 2 2 4 2 5 9" xfId="47185"/>
    <cellStyle name="Note 2 2 4 2 6" xfId="47186"/>
    <cellStyle name="Note 2 2 4 2 6 2" xfId="47187"/>
    <cellStyle name="Note 2 2 4 2 6 3" xfId="47188"/>
    <cellStyle name="Note 2 2 4 2 6 4" xfId="47189"/>
    <cellStyle name="Note 2 2 4 2 6 5" xfId="47190"/>
    <cellStyle name="Note 2 2 4 2 6 6" xfId="47191"/>
    <cellStyle name="Note 2 2 4 2 6 7" xfId="47192"/>
    <cellStyle name="Note 2 2 4 2 6 8" xfId="47193"/>
    <cellStyle name="Note 2 2 4 2 7" xfId="47194"/>
    <cellStyle name="Note 2 2 4 2 7 2" xfId="47195"/>
    <cellStyle name="Note 2 2 4 2 7 3" xfId="47196"/>
    <cellStyle name="Note 2 2 4 2 7 4" xfId="47197"/>
    <cellStyle name="Note 2 2 4 2 7 5" xfId="47198"/>
    <cellStyle name="Note 2 2 4 2 7 6" xfId="47199"/>
    <cellStyle name="Note 2 2 4 2 7 7" xfId="47200"/>
    <cellStyle name="Note 2 2 4 2 7 8" xfId="47201"/>
    <cellStyle name="Note 2 2 4 2 8" xfId="47202"/>
    <cellStyle name="Note 2 2 4 2 8 2" xfId="47203"/>
    <cellStyle name="Note 2 2 4 2 8 3" xfId="47204"/>
    <cellStyle name="Note 2 2 4 2 8 4" xfId="47205"/>
    <cellStyle name="Note 2 2 4 2 8 5" xfId="47206"/>
    <cellStyle name="Note 2 2 4 2 8 6" xfId="47207"/>
    <cellStyle name="Note 2 2 4 2 8 7" xfId="47208"/>
    <cellStyle name="Note 2 2 4 2 8 8" xfId="47209"/>
    <cellStyle name="Note 2 2 4 2 9" xfId="47210"/>
    <cellStyle name="Note 2 2 4 2 9 2" xfId="47211"/>
    <cellStyle name="Note 2 2 4 2 9 3" xfId="47212"/>
    <cellStyle name="Note 2 2 4 2 9 4" xfId="47213"/>
    <cellStyle name="Note 2 2 4 2 9 5" xfId="47214"/>
    <cellStyle name="Note 2 2 4 2 9 6" xfId="47215"/>
    <cellStyle name="Note 2 2 4 2 9 7" xfId="47216"/>
    <cellStyle name="Note 2 2 4 2 9 8" xfId="47217"/>
    <cellStyle name="Note 2 2 4 20" xfId="47218"/>
    <cellStyle name="Note 2 2 4 21" xfId="47219"/>
    <cellStyle name="Note 2 2 4 22" xfId="47220"/>
    <cellStyle name="Note 2 2 4 23" xfId="47221"/>
    <cellStyle name="Note 2 2 4 24" xfId="47222"/>
    <cellStyle name="Note 2 2 4 25" xfId="47223"/>
    <cellStyle name="Note 2 2 4 26" xfId="47224"/>
    <cellStyle name="Note 2 2 4 27" xfId="47225"/>
    <cellStyle name="Note 2 2 4 3" xfId="47226"/>
    <cellStyle name="Note 2 2 4 3 10" xfId="47227"/>
    <cellStyle name="Note 2 2 4 3 11" xfId="47228"/>
    <cellStyle name="Note 2 2 4 3 12" xfId="47229"/>
    <cellStyle name="Note 2 2 4 3 13" xfId="47230"/>
    <cellStyle name="Note 2 2 4 3 14" xfId="47231"/>
    <cellStyle name="Note 2 2 4 3 15" xfId="47232"/>
    <cellStyle name="Note 2 2 4 3 16" xfId="47233"/>
    <cellStyle name="Note 2 2 4 3 17" xfId="47234"/>
    <cellStyle name="Note 2 2 4 3 18" xfId="47235"/>
    <cellStyle name="Note 2 2 4 3 19" xfId="47236"/>
    <cellStyle name="Note 2 2 4 3 2" xfId="47237"/>
    <cellStyle name="Note 2 2 4 3 2 10" xfId="47238"/>
    <cellStyle name="Note 2 2 4 3 2 11" xfId="47239"/>
    <cellStyle name="Note 2 2 4 3 2 12" xfId="47240"/>
    <cellStyle name="Note 2 2 4 3 2 13" xfId="47241"/>
    <cellStyle name="Note 2 2 4 3 2 2" xfId="47242"/>
    <cellStyle name="Note 2 2 4 3 2 2 10" xfId="47243"/>
    <cellStyle name="Note 2 2 4 3 2 2 2" xfId="47244"/>
    <cellStyle name="Note 2 2 4 3 2 2 2 2" xfId="47245"/>
    <cellStyle name="Note 2 2 4 3 2 2 2 3" xfId="47246"/>
    <cellStyle name="Note 2 2 4 3 2 2 2 4" xfId="47247"/>
    <cellStyle name="Note 2 2 4 3 2 2 2 5" xfId="47248"/>
    <cellStyle name="Note 2 2 4 3 2 2 2 6" xfId="47249"/>
    <cellStyle name="Note 2 2 4 3 2 2 2 7" xfId="47250"/>
    <cellStyle name="Note 2 2 4 3 2 2 2 8" xfId="47251"/>
    <cellStyle name="Note 2 2 4 3 2 2 2 9" xfId="47252"/>
    <cellStyle name="Note 2 2 4 3 2 2 3" xfId="47253"/>
    <cellStyle name="Note 2 2 4 3 2 2 4" xfId="47254"/>
    <cellStyle name="Note 2 2 4 3 2 2 5" xfId="47255"/>
    <cellStyle name="Note 2 2 4 3 2 2 6" xfId="47256"/>
    <cellStyle name="Note 2 2 4 3 2 2 7" xfId="47257"/>
    <cellStyle name="Note 2 2 4 3 2 2 8" xfId="47258"/>
    <cellStyle name="Note 2 2 4 3 2 2 9" xfId="47259"/>
    <cellStyle name="Note 2 2 4 3 2 3" xfId="47260"/>
    <cellStyle name="Note 2 2 4 3 2 3 2" xfId="47261"/>
    <cellStyle name="Note 2 2 4 3 2 3 3" xfId="47262"/>
    <cellStyle name="Note 2 2 4 3 2 3 4" xfId="47263"/>
    <cellStyle name="Note 2 2 4 3 2 3 5" xfId="47264"/>
    <cellStyle name="Note 2 2 4 3 2 3 6" xfId="47265"/>
    <cellStyle name="Note 2 2 4 3 2 3 7" xfId="47266"/>
    <cellStyle name="Note 2 2 4 3 2 3 8" xfId="47267"/>
    <cellStyle name="Note 2 2 4 3 2 4" xfId="47268"/>
    <cellStyle name="Note 2 2 4 3 2 4 2" xfId="47269"/>
    <cellStyle name="Note 2 2 4 3 2 4 3" xfId="47270"/>
    <cellStyle name="Note 2 2 4 3 2 4 4" xfId="47271"/>
    <cellStyle name="Note 2 2 4 3 2 4 5" xfId="47272"/>
    <cellStyle name="Note 2 2 4 3 2 4 6" xfId="47273"/>
    <cellStyle name="Note 2 2 4 3 2 4 7" xfId="47274"/>
    <cellStyle name="Note 2 2 4 3 2 4 8" xfId="47275"/>
    <cellStyle name="Note 2 2 4 3 2 4 9" xfId="47276"/>
    <cellStyle name="Note 2 2 4 3 2 5" xfId="47277"/>
    <cellStyle name="Note 2 2 4 3 2 6" xfId="47278"/>
    <cellStyle name="Note 2 2 4 3 2 7" xfId="47279"/>
    <cellStyle name="Note 2 2 4 3 2 8" xfId="47280"/>
    <cellStyle name="Note 2 2 4 3 2 9" xfId="47281"/>
    <cellStyle name="Note 2 2 4 3 20" xfId="47282"/>
    <cellStyle name="Note 2 2 4 3 21" xfId="47283"/>
    <cellStyle name="Note 2 2 4 3 22" xfId="47284"/>
    <cellStyle name="Note 2 2 4 3 23" xfId="47285"/>
    <cellStyle name="Note 2 2 4 3 24" xfId="47286"/>
    <cellStyle name="Note 2 2 4 3 3" xfId="47287"/>
    <cellStyle name="Note 2 2 4 3 3 10" xfId="47288"/>
    <cellStyle name="Note 2 2 4 3 3 11" xfId="47289"/>
    <cellStyle name="Note 2 2 4 3 3 12" xfId="47290"/>
    <cellStyle name="Note 2 2 4 3 3 13" xfId="47291"/>
    <cellStyle name="Note 2 2 4 3 3 2" xfId="47292"/>
    <cellStyle name="Note 2 2 4 3 3 2 10" xfId="47293"/>
    <cellStyle name="Note 2 2 4 3 3 2 2" xfId="47294"/>
    <cellStyle name="Note 2 2 4 3 3 2 2 2" xfId="47295"/>
    <cellStyle name="Note 2 2 4 3 3 2 2 3" xfId="47296"/>
    <cellStyle name="Note 2 2 4 3 3 2 2 4" xfId="47297"/>
    <cellStyle name="Note 2 2 4 3 3 2 2 5" xfId="47298"/>
    <cellStyle name="Note 2 2 4 3 3 2 2 6" xfId="47299"/>
    <cellStyle name="Note 2 2 4 3 3 2 2 7" xfId="47300"/>
    <cellStyle name="Note 2 2 4 3 3 2 2 8" xfId="47301"/>
    <cellStyle name="Note 2 2 4 3 3 2 2 9" xfId="47302"/>
    <cellStyle name="Note 2 2 4 3 3 2 3" xfId="47303"/>
    <cellStyle name="Note 2 2 4 3 3 2 4" xfId="47304"/>
    <cellStyle name="Note 2 2 4 3 3 2 5" xfId="47305"/>
    <cellStyle name="Note 2 2 4 3 3 2 6" xfId="47306"/>
    <cellStyle name="Note 2 2 4 3 3 2 7" xfId="47307"/>
    <cellStyle name="Note 2 2 4 3 3 2 8" xfId="47308"/>
    <cellStyle name="Note 2 2 4 3 3 2 9" xfId="47309"/>
    <cellStyle name="Note 2 2 4 3 3 3" xfId="47310"/>
    <cellStyle name="Note 2 2 4 3 3 3 2" xfId="47311"/>
    <cellStyle name="Note 2 2 4 3 3 3 3" xfId="47312"/>
    <cellStyle name="Note 2 2 4 3 3 3 4" xfId="47313"/>
    <cellStyle name="Note 2 2 4 3 3 3 5" xfId="47314"/>
    <cellStyle name="Note 2 2 4 3 3 3 6" xfId="47315"/>
    <cellStyle name="Note 2 2 4 3 3 3 7" xfId="47316"/>
    <cellStyle name="Note 2 2 4 3 3 3 8" xfId="47317"/>
    <cellStyle name="Note 2 2 4 3 3 4" xfId="47318"/>
    <cellStyle name="Note 2 2 4 3 3 4 2" xfId="47319"/>
    <cellStyle name="Note 2 2 4 3 3 4 3" xfId="47320"/>
    <cellStyle name="Note 2 2 4 3 3 4 4" xfId="47321"/>
    <cellStyle name="Note 2 2 4 3 3 4 5" xfId="47322"/>
    <cellStyle name="Note 2 2 4 3 3 4 6" xfId="47323"/>
    <cellStyle name="Note 2 2 4 3 3 4 7" xfId="47324"/>
    <cellStyle name="Note 2 2 4 3 3 4 8" xfId="47325"/>
    <cellStyle name="Note 2 2 4 3 3 4 9" xfId="47326"/>
    <cellStyle name="Note 2 2 4 3 3 5" xfId="47327"/>
    <cellStyle name="Note 2 2 4 3 3 6" xfId="47328"/>
    <cellStyle name="Note 2 2 4 3 3 7" xfId="47329"/>
    <cellStyle name="Note 2 2 4 3 3 8" xfId="47330"/>
    <cellStyle name="Note 2 2 4 3 3 9" xfId="47331"/>
    <cellStyle name="Note 2 2 4 3 4" xfId="47332"/>
    <cellStyle name="Note 2 2 4 3 4 10" xfId="47333"/>
    <cellStyle name="Note 2 2 4 3 4 11" xfId="47334"/>
    <cellStyle name="Note 2 2 4 3 4 12" xfId="47335"/>
    <cellStyle name="Note 2 2 4 3 4 13" xfId="47336"/>
    <cellStyle name="Note 2 2 4 3 4 2" xfId="47337"/>
    <cellStyle name="Note 2 2 4 3 4 2 10" xfId="47338"/>
    <cellStyle name="Note 2 2 4 3 4 2 2" xfId="47339"/>
    <cellStyle name="Note 2 2 4 3 4 2 2 2" xfId="47340"/>
    <cellStyle name="Note 2 2 4 3 4 2 2 3" xfId="47341"/>
    <cellStyle name="Note 2 2 4 3 4 2 2 4" xfId="47342"/>
    <cellStyle name="Note 2 2 4 3 4 2 2 5" xfId="47343"/>
    <cellStyle name="Note 2 2 4 3 4 2 2 6" xfId="47344"/>
    <cellStyle name="Note 2 2 4 3 4 2 2 7" xfId="47345"/>
    <cellStyle name="Note 2 2 4 3 4 2 2 8" xfId="47346"/>
    <cellStyle name="Note 2 2 4 3 4 2 2 9" xfId="47347"/>
    <cellStyle name="Note 2 2 4 3 4 2 3" xfId="47348"/>
    <cellStyle name="Note 2 2 4 3 4 2 4" xfId="47349"/>
    <cellStyle name="Note 2 2 4 3 4 2 5" xfId="47350"/>
    <cellStyle name="Note 2 2 4 3 4 2 6" xfId="47351"/>
    <cellStyle name="Note 2 2 4 3 4 2 7" xfId="47352"/>
    <cellStyle name="Note 2 2 4 3 4 2 8" xfId="47353"/>
    <cellStyle name="Note 2 2 4 3 4 2 9" xfId="47354"/>
    <cellStyle name="Note 2 2 4 3 4 3" xfId="47355"/>
    <cellStyle name="Note 2 2 4 3 4 3 2" xfId="47356"/>
    <cellStyle name="Note 2 2 4 3 4 3 3" xfId="47357"/>
    <cellStyle name="Note 2 2 4 3 4 3 4" xfId="47358"/>
    <cellStyle name="Note 2 2 4 3 4 3 5" xfId="47359"/>
    <cellStyle name="Note 2 2 4 3 4 3 6" xfId="47360"/>
    <cellStyle name="Note 2 2 4 3 4 3 7" xfId="47361"/>
    <cellStyle name="Note 2 2 4 3 4 3 8" xfId="47362"/>
    <cellStyle name="Note 2 2 4 3 4 4" xfId="47363"/>
    <cellStyle name="Note 2 2 4 3 4 4 2" xfId="47364"/>
    <cellStyle name="Note 2 2 4 3 4 4 3" xfId="47365"/>
    <cellStyle name="Note 2 2 4 3 4 4 4" xfId="47366"/>
    <cellStyle name="Note 2 2 4 3 4 4 5" xfId="47367"/>
    <cellStyle name="Note 2 2 4 3 4 4 6" xfId="47368"/>
    <cellStyle name="Note 2 2 4 3 4 4 7" xfId="47369"/>
    <cellStyle name="Note 2 2 4 3 4 4 8" xfId="47370"/>
    <cellStyle name="Note 2 2 4 3 4 4 9" xfId="47371"/>
    <cellStyle name="Note 2 2 4 3 4 5" xfId="47372"/>
    <cellStyle name="Note 2 2 4 3 4 6" xfId="47373"/>
    <cellStyle name="Note 2 2 4 3 4 7" xfId="47374"/>
    <cellStyle name="Note 2 2 4 3 4 8" xfId="47375"/>
    <cellStyle name="Note 2 2 4 3 4 9" xfId="47376"/>
    <cellStyle name="Note 2 2 4 3 5" xfId="47377"/>
    <cellStyle name="Note 2 2 4 3 5 10" xfId="47378"/>
    <cellStyle name="Note 2 2 4 3 5 11" xfId="47379"/>
    <cellStyle name="Note 2 2 4 3 5 12" xfId="47380"/>
    <cellStyle name="Note 2 2 4 3 5 13" xfId="47381"/>
    <cellStyle name="Note 2 2 4 3 5 2" xfId="47382"/>
    <cellStyle name="Note 2 2 4 3 5 2 10" xfId="47383"/>
    <cellStyle name="Note 2 2 4 3 5 2 2" xfId="47384"/>
    <cellStyle name="Note 2 2 4 3 5 2 2 2" xfId="47385"/>
    <cellStyle name="Note 2 2 4 3 5 2 2 3" xfId="47386"/>
    <cellStyle name="Note 2 2 4 3 5 2 2 4" xfId="47387"/>
    <cellStyle name="Note 2 2 4 3 5 2 2 5" xfId="47388"/>
    <cellStyle name="Note 2 2 4 3 5 2 2 6" xfId="47389"/>
    <cellStyle name="Note 2 2 4 3 5 2 2 7" xfId="47390"/>
    <cellStyle name="Note 2 2 4 3 5 2 2 8" xfId="47391"/>
    <cellStyle name="Note 2 2 4 3 5 2 2 9" xfId="47392"/>
    <cellStyle name="Note 2 2 4 3 5 2 3" xfId="47393"/>
    <cellStyle name="Note 2 2 4 3 5 2 4" xfId="47394"/>
    <cellStyle name="Note 2 2 4 3 5 2 5" xfId="47395"/>
    <cellStyle name="Note 2 2 4 3 5 2 6" xfId="47396"/>
    <cellStyle name="Note 2 2 4 3 5 2 7" xfId="47397"/>
    <cellStyle name="Note 2 2 4 3 5 2 8" xfId="47398"/>
    <cellStyle name="Note 2 2 4 3 5 2 9" xfId="47399"/>
    <cellStyle name="Note 2 2 4 3 5 3" xfId="47400"/>
    <cellStyle name="Note 2 2 4 3 5 3 2" xfId="47401"/>
    <cellStyle name="Note 2 2 4 3 5 3 3" xfId="47402"/>
    <cellStyle name="Note 2 2 4 3 5 3 4" xfId="47403"/>
    <cellStyle name="Note 2 2 4 3 5 3 5" xfId="47404"/>
    <cellStyle name="Note 2 2 4 3 5 3 6" xfId="47405"/>
    <cellStyle name="Note 2 2 4 3 5 3 7" xfId="47406"/>
    <cellStyle name="Note 2 2 4 3 5 3 8" xfId="47407"/>
    <cellStyle name="Note 2 2 4 3 5 4" xfId="47408"/>
    <cellStyle name="Note 2 2 4 3 5 4 2" xfId="47409"/>
    <cellStyle name="Note 2 2 4 3 5 4 3" xfId="47410"/>
    <cellStyle name="Note 2 2 4 3 5 4 4" xfId="47411"/>
    <cellStyle name="Note 2 2 4 3 5 4 5" xfId="47412"/>
    <cellStyle name="Note 2 2 4 3 5 4 6" xfId="47413"/>
    <cellStyle name="Note 2 2 4 3 5 4 7" xfId="47414"/>
    <cellStyle name="Note 2 2 4 3 5 4 8" xfId="47415"/>
    <cellStyle name="Note 2 2 4 3 5 4 9" xfId="47416"/>
    <cellStyle name="Note 2 2 4 3 5 5" xfId="47417"/>
    <cellStyle name="Note 2 2 4 3 5 6" xfId="47418"/>
    <cellStyle name="Note 2 2 4 3 5 7" xfId="47419"/>
    <cellStyle name="Note 2 2 4 3 5 8" xfId="47420"/>
    <cellStyle name="Note 2 2 4 3 5 9" xfId="47421"/>
    <cellStyle name="Note 2 2 4 3 6" xfId="47422"/>
    <cellStyle name="Note 2 2 4 3 6 10" xfId="47423"/>
    <cellStyle name="Note 2 2 4 3 6 2" xfId="47424"/>
    <cellStyle name="Note 2 2 4 3 6 2 2" xfId="47425"/>
    <cellStyle name="Note 2 2 4 3 6 2 3" xfId="47426"/>
    <cellStyle name="Note 2 2 4 3 6 2 4" xfId="47427"/>
    <cellStyle name="Note 2 2 4 3 6 2 5" xfId="47428"/>
    <cellStyle name="Note 2 2 4 3 6 2 6" xfId="47429"/>
    <cellStyle name="Note 2 2 4 3 6 2 7" xfId="47430"/>
    <cellStyle name="Note 2 2 4 3 6 2 8" xfId="47431"/>
    <cellStyle name="Note 2 2 4 3 6 2 9" xfId="47432"/>
    <cellStyle name="Note 2 2 4 3 6 3" xfId="47433"/>
    <cellStyle name="Note 2 2 4 3 6 4" xfId="47434"/>
    <cellStyle name="Note 2 2 4 3 6 5" xfId="47435"/>
    <cellStyle name="Note 2 2 4 3 6 6" xfId="47436"/>
    <cellStyle name="Note 2 2 4 3 6 7" xfId="47437"/>
    <cellStyle name="Note 2 2 4 3 6 8" xfId="47438"/>
    <cellStyle name="Note 2 2 4 3 6 9" xfId="47439"/>
    <cellStyle name="Note 2 2 4 3 7" xfId="47440"/>
    <cellStyle name="Note 2 2 4 3 7 2" xfId="47441"/>
    <cellStyle name="Note 2 2 4 3 7 3" xfId="47442"/>
    <cellStyle name="Note 2 2 4 3 7 4" xfId="47443"/>
    <cellStyle name="Note 2 2 4 3 7 5" xfId="47444"/>
    <cellStyle name="Note 2 2 4 3 7 6" xfId="47445"/>
    <cellStyle name="Note 2 2 4 3 7 7" xfId="47446"/>
    <cellStyle name="Note 2 2 4 3 7 8" xfId="47447"/>
    <cellStyle name="Note 2 2 4 3 8" xfId="47448"/>
    <cellStyle name="Note 2 2 4 3 8 2" xfId="47449"/>
    <cellStyle name="Note 2 2 4 3 8 3" xfId="47450"/>
    <cellStyle name="Note 2 2 4 3 8 4" xfId="47451"/>
    <cellStyle name="Note 2 2 4 3 8 5" xfId="47452"/>
    <cellStyle name="Note 2 2 4 3 8 6" xfId="47453"/>
    <cellStyle name="Note 2 2 4 3 8 7" xfId="47454"/>
    <cellStyle name="Note 2 2 4 3 8 8" xfId="47455"/>
    <cellStyle name="Note 2 2 4 3 8 9" xfId="47456"/>
    <cellStyle name="Note 2 2 4 3 9" xfId="47457"/>
    <cellStyle name="Note 2 2 4 4" xfId="47458"/>
    <cellStyle name="Note 2 2 4 4 10" xfId="47459"/>
    <cellStyle name="Note 2 2 4 4 11" xfId="47460"/>
    <cellStyle name="Note 2 2 4 4 12" xfId="47461"/>
    <cellStyle name="Note 2 2 4 4 13" xfId="47462"/>
    <cellStyle name="Note 2 2 4 4 14" xfId="47463"/>
    <cellStyle name="Note 2 2 4 4 15" xfId="47464"/>
    <cellStyle name="Note 2 2 4 4 16" xfId="47465"/>
    <cellStyle name="Note 2 2 4 4 17" xfId="47466"/>
    <cellStyle name="Note 2 2 4 4 18" xfId="47467"/>
    <cellStyle name="Note 2 2 4 4 2" xfId="47468"/>
    <cellStyle name="Note 2 2 4 4 2 10" xfId="47469"/>
    <cellStyle name="Note 2 2 4 4 2 11" xfId="47470"/>
    <cellStyle name="Note 2 2 4 4 2 12" xfId="47471"/>
    <cellStyle name="Note 2 2 4 4 2 13" xfId="47472"/>
    <cellStyle name="Note 2 2 4 4 2 2" xfId="47473"/>
    <cellStyle name="Note 2 2 4 4 2 2 10" xfId="47474"/>
    <cellStyle name="Note 2 2 4 4 2 2 2" xfId="47475"/>
    <cellStyle name="Note 2 2 4 4 2 2 2 2" xfId="47476"/>
    <cellStyle name="Note 2 2 4 4 2 2 2 3" xfId="47477"/>
    <cellStyle name="Note 2 2 4 4 2 2 2 4" xfId="47478"/>
    <cellStyle name="Note 2 2 4 4 2 2 2 5" xfId="47479"/>
    <cellStyle name="Note 2 2 4 4 2 2 2 6" xfId="47480"/>
    <cellStyle name="Note 2 2 4 4 2 2 2 7" xfId="47481"/>
    <cellStyle name="Note 2 2 4 4 2 2 2 8" xfId="47482"/>
    <cellStyle name="Note 2 2 4 4 2 2 2 9" xfId="47483"/>
    <cellStyle name="Note 2 2 4 4 2 2 3" xfId="47484"/>
    <cellStyle name="Note 2 2 4 4 2 2 4" xfId="47485"/>
    <cellStyle name="Note 2 2 4 4 2 2 5" xfId="47486"/>
    <cellStyle name="Note 2 2 4 4 2 2 6" xfId="47487"/>
    <cellStyle name="Note 2 2 4 4 2 2 7" xfId="47488"/>
    <cellStyle name="Note 2 2 4 4 2 2 8" xfId="47489"/>
    <cellStyle name="Note 2 2 4 4 2 2 9" xfId="47490"/>
    <cellStyle name="Note 2 2 4 4 2 3" xfId="47491"/>
    <cellStyle name="Note 2 2 4 4 2 3 2" xfId="47492"/>
    <cellStyle name="Note 2 2 4 4 2 3 3" xfId="47493"/>
    <cellStyle name="Note 2 2 4 4 2 3 4" xfId="47494"/>
    <cellStyle name="Note 2 2 4 4 2 3 5" xfId="47495"/>
    <cellStyle name="Note 2 2 4 4 2 3 6" xfId="47496"/>
    <cellStyle name="Note 2 2 4 4 2 3 7" xfId="47497"/>
    <cellStyle name="Note 2 2 4 4 2 3 8" xfId="47498"/>
    <cellStyle name="Note 2 2 4 4 2 4" xfId="47499"/>
    <cellStyle name="Note 2 2 4 4 2 4 2" xfId="47500"/>
    <cellStyle name="Note 2 2 4 4 2 4 3" xfId="47501"/>
    <cellStyle name="Note 2 2 4 4 2 4 4" xfId="47502"/>
    <cellStyle name="Note 2 2 4 4 2 4 5" xfId="47503"/>
    <cellStyle name="Note 2 2 4 4 2 4 6" xfId="47504"/>
    <cellStyle name="Note 2 2 4 4 2 4 7" xfId="47505"/>
    <cellStyle name="Note 2 2 4 4 2 4 8" xfId="47506"/>
    <cellStyle name="Note 2 2 4 4 2 4 9" xfId="47507"/>
    <cellStyle name="Note 2 2 4 4 2 5" xfId="47508"/>
    <cellStyle name="Note 2 2 4 4 2 6" xfId="47509"/>
    <cellStyle name="Note 2 2 4 4 2 7" xfId="47510"/>
    <cellStyle name="Note 2 2 4 4 2 8" xfId="47511"/>
    <cellStyle name="Note 2 2 4 4 2 9" xfId="47512"/>
    <cellStyle name="Note 2 2 4 4 3" xfId="47513"/>
    <cellStyle name="Note 2 2 4 4 3 10" xfId="47514"/>
    <cellStyle name="Note 2 2 4 4 3 11" xfId="47515"/>
    <cellStyle name="Note 2 2 4 4 3 12" xfId="47516"/>
    <cellStyle name="Note 2 2 4 4 3 13" xfId="47517"/>
    <cellStyle name="Note 2 2 4 4 3 2" xfId="47518"/>
    <cellStyle name="Note 2 2 4 4 3 2 10" xfId="47519"/>
    <cellStyle name="Note 2 2 4 4 3 2 2" xfId="47520"/>
    <cellStyle name="Note 2 2 4 4 3 2 2 2" xfId="47521"/>
    <cellStyle name="Note 2 2 4 4 3 2 2 3" xfId="47522"/>
    <cellStyle name="Note 2 2 4 4 3 2 2 4" xfId="47523"/>
    <cellStyle name="Note 2 2 4 4 3 2 2 5" xfId="47524"/>
    <cellStyle name="Note 2 2 4 4 3 2 2 6" xfId="47525"/>
    <cellStyle name="Note 2 2 4 4 3 2 2 7" xfId="47526"/>
    <cellStyle name="Note 2 2 4 4 3 2 2 8" xfId="47527"/>
    <cellStyle name="Note 2 2 4 4 3 2 2 9" xfId="47528"/>
    <cellStyle name="Note 2 2 4 4 3 2 3" xfId="47529"/>
    <cellStyle name="Note 2 2 4 4 3 2 4" xfId="47530"/>
    <cellStyle name="Note 2 2 4 4 3 2 5" xfId="47531"/>
    <cellStyle name="Note 2 2 4 4 3 2 6" xfId="47532"/>
    <cellStyle name="Note 2 2 4 4 3 2 7" xfId="47533"/>
    <cellStyle name="Note 2 2 4 4 3 2 8" xfId="47534"/>
    <cellStyle name="Note 2 2 4 4 3 2 9" xfId="47535"/>
    <cellStyle name="Note 2 2 4 4 3 3" xfId="47536"/>
    <cellStyle name="Note 2 2 4 4 3 3 2" xfId="47537"/>
    <cellStyle name="Note 2 2 4 4 3 3 3" xfId="47538"/>
    <cellStyle name="Note 2 2 4 4 3 3 4" xfId="47539"/>
    <cellStyle name="Note 2 2 4 4 3 3 5" xfId="47540"/>
    <cellStyle name="Note 2 2 4 4 3 3 6" xfId="47541"/>
    <cellStyle name="Note 2 2 4 4 3 3 7" xfId="47542"/>
    <cellStyle name="Note 2 2 4 4 3 3 8" xfId="47543"/>
    <cellStyle name="Note 2 2 4 4 3 4" xfId="47544"/>
    <cellStyle name="Note 2 2 4 4 3 4 2" xfId="47545"/>
    <cellStyle name="Note 2 2 4 4 3 4 3" xfId="47546"/>
    <cellStyle name="Note 2 2 4 4 3 4 4" xfId="47547"/>
    <cellStyle name="Note 2 2 4 4 3 4 5" xfId="47548"/>
    <cellStyle name="Note 2 2 4 4 3 4 6" xfId="47549"/>
    <cellStyle name="Note 2 2 4 4 3 4 7" xfId="47550"/>
    <cellStyle name="Note 2 2 4 4 3 4 8" xfId="47551"/>
    <cellStyle name="Note 2 2 4 4 3 4 9" xfId="47552"/>
    <cellStyle name="Note 2 2 4 4 3 5" xfId="47553"/>
    <cellStyle name="Note 2 2 4 4 3 6" xfId="47554"/>
    <cellStyle name="Note 2 2 4 4 3 7" xfId="47555"/>
    <cellStyle name="Note 2 2 4 4 3 8" xfId="47556"/>
    <cellStyle name="Note 2 2 4 4 3 9" xfId="47557"/>
    <cellStyle name="Note 2 2 4 4 4" xfId="47558"/>
    <cellStyle name="Note 2 2 4 4 4 10" xfId="47559"/>
    <cellStyle name="Note 2 2 4 4 4 11" xfId="47560"/>
    <cellStyle name="Note 2 2 4 4 4 12" xfId="47561"/>
    <cellStyle name="Note 2 2 4 4 4 13" xfId="47562"/>
    <cellStyle name="Note 2 2 4 4 4 2" xfId="47563"/>
    <cellStyle name="Note 2 2 4 4 4 2 10" xfId="47564"/>
    <cellStyle name="Note 2 2 4 4 4 2 2" xfId="47565"/>
    <cellStyle name="Note 2 2 4 4 4 2 2 2" xfId="47566"/>
    <cellStyle name="Note 2 2 4 4 4 2 2 3" xfId="47567"/>
    <cellStyle name="Note 2 2 4 4 4 2 2 4" xfId="47568"/>
    <cellStyle name="Note 2 2 4 4 4 2 2 5" xfId="47569"/>
    <cellStyle name="Note 2 2 4 4 4 2 2 6" xfId="47570"/>
    <cellStyle name="Note 2 2 4 4 4 2 2 7" xfId="47571"/>
    <cellStyle name="Note 2 2 4 4 4 2 2 8" xfId="47572"/>
    <cellStyle name="Note 2 2 4 4 4 2 2 9" xfId="47573"/>
    <cellStyle name="Note 2 2 4 4 4 2 3" xfId="47574"/>
    <cellStyle name="Note 2 2 4 4 4 2 4" xfId="47575"/>
    <cellStyle name="Note 2 2 4 4 4 2 5" xfId="47576"/>
    <cellStyle name="Note 2 2 4 4 4 2 6" xfId="47577"/>
    <cellStyle name="Note 2 2 4 4 4 2 7" xfId="47578"/>
    <cellStyle name="Note 2 2 4 4 4 2 8" xfId="47579"/>
    <cellStyle name="Note 2 2 4 4 4 2 9" xfId="47580"/>
    <cellStyle name="Note 2 2 4 4 4 3" xfId="47581"/>
    <cellStyle name="Note 2 2 4 4 4 3 2" xfId="47582"/>
    <cellStyle name="Note 2 2 4 4 4 3 3" xfId="47583"/>
    <cellStyle name="Note 2 2 4 4 4 3 4" xfId="47584"/>
    <cellStyle name="Note 2 2 4 4 4 3 5" xfId="47585"/>
    <cellStyle name="Note 2 2 4 4 4 3 6" xfId="47586"/>
    <cellStyle name="Note 2 2 4 4 4 3 7" xfId="47587"/>
    <cellStyle name="Note 2 2 4 4 4 3 8" xfId="47588"/>
    <cellStyle name="Note 2 2 4 4 4 4" xfId="47589"/>
    <cellStyle name="Note 2 2 4 4 4 4 2" xfId="47590"/>
    <cellStyle name="Note 2 2 4 4 4 4 3" xfId="47591"/>
    <cellStyle name="Note 2 2 4 4 4 4 4" xfId="47592"/>
    <cellStyle name="Note 2 2 4 4 4 4 5" xfId="47593"/>
    <cellStyle name="Note 2 2 4 4 4 4 6" xfId="47594"/>
    <cellStyle name="Note 2 2 4 4 4 4 7" xfId="47595"/>
    <cellStyle name="Note 2 2 4 4 4 4 8" xfId="47596"/>
    <cellStyle name="Note 2 2 4 4 4 4 9" xfId="47597"/>
    <cellStyle name="Note 2 2 4 4 4 5" xfId="47598"/>
    <cellStyle name="Note 2 2 4 4 4 6" xfId="47599"/>
    <cellStyle name="Note 2 2 4 4 4 7" xfId="47600"/>
    <cellStyle name="Note 2 2 4 4 4 8" xfId="47601"/>
    <cellStyle name="Note 2 2 4 4 4 9" xfId="47602"/>
    <cellStyle name="Note 2 2 4 4 5" xfId="47603"/>
    <cellStyle name="Note 2 2 4 4 5 10" xfId="47604"/>
    <cellStyle name="Note 2 2 4 4 5 11" xfId="47605"/>
    <cellStyle name="Note 2 2 4 4 5 12" xfId="47606"/>
    <cellStyle name="Note 2 2 4 4 5 13" xfId="47607"/>
    <cellStyle name="Note 2 2 4 4 5 2" xfId="47608"/>
    <cellStyle name="Note 2 2 4 4 5 2 10" xfId="47609"/>
    <cellStyle name="Note 2 2 4 4 5 2 2" xfId="47610"/>
    <cellStyle name="Note 2 2 4 4 5 2 2 2" xfId="47611"/>
    <cellStyle name="Note 2 2 4 4 5 2 2 3" xfId="47612"/>
    <cellStyle name="Note 2 2 4 4 5 2 2 4" xfId="47613"/>
    <cellStyle name="Note 2 2 4 4 5 2 2 5" xfId="47614"/>
    <cellStyle name="Note 2 2 4 4 5 2 2 6" xfId="47615"/>
    <cellStyle name="Note 2 2 4 4 5 2 2 7" xfId="47616"/>
    <cellStyle name="Note 2 2 4 4 5 2 2 8" xfId="47617"/>
    <cellStyle name="Note 2 2 4 4 5 2 2 9" xfId="47618"/>
    <cellStyle name="Note 2 2 4 4 5 2 3" xfId="47619"/>
    <cellStyle name="Note 2 2 4 4 5 2 4" xfId="47620"/>
    <cellStyle name="Note 2 2 4 4 5 2 5" xfId="47621"/>
    <cellStyle name="Note 2 2 4 4 5 2 6" xfId="47622"/>
    <cellStyle name="Note 2 2 4 4 5 2 7" xfId="47623"/>
    <cellStyle name="Note 2 2 4 4 5 2 8" xfId="47624"/>
    <cellStyle name="Note 2 2 4 4 5 2 9" xfId="47625"/>
    <cellStyle name="Note 2 2 4 4 5 3" xfId="47626"/>
    <cellStyle name="Note 2 2 4 4 5 3 2" xfId="47627"/>
    <cellStyle name="Note 2 2 4 4 5 3 3" xfId="47628"/>
    <cellStyle name="Note 2 2 4 4 5 3 4" xfId="47629"/>
    <cellStyle name="Note 2 2 4 4 5 3 5" xfId="47630"/>
    <cellStyle name="Note 2 2 4 4 5 3 6" xfId="47631"/>
    <cellStyle name="Note 2 2 4 4 5 3 7" xfId="47632"/>
    <cellStyle name="Note 2 2 4 4 5 3 8" xfId="47633"/>
    <cellStyle name="Note 2 2 4 4 5 4" xfId="47634"/>
    <cellStyle name="Note 2 2 4 4 5 4 2" xfId="47635"/>
    <cellStyle name="Note 2 2 4 4 5 4 3" xfId="47636"/>
    <cellStyle name="Note 2 2 4 4 5 4 4" xfId="47637"/>
    <cellStyle name="Note 2 2 4 4 5 4 5" xfId="47638"/>
    <cellStyle name="Note 2 2 4 4 5 4 6" xfId="47639"/>
    <cellStyle name="Note 2 2 4 4 5 4 7" xfId="47640"/>
    <cellStyle name="Note 2 2 4 4 5 4 8" xfId="47641"/>
    <cellStyle name="Note 2 2 4 4 5 4 9" xfId="47642"/>
    <cellStyle name="Note 2 2 4 4 5 5" xfId="47643"/>
    <cellStyle name="Note 2 2 4 4 5 6" xfId="47644"/>
    <cellStyle name="Note 2 2 4 4 5 7" xfId="47645"/>
    <cellStyle name="Note 2 2 4 4 5 8" xfId="47646"/>
    <cellStyle name="Note 2 2 4 4 5 9" xfId="47647"/>
    <cellStyle name="Note 2 2 4 4 6" xfId="47648"/>
    <cellStyle name="Note 2 2 4 4 6 10" xfId="47649"/>
    <cellStyle name="Note 2 2 4 4 6 2" xfId="47650"/>
    <cellStyle name="Note 2 2 4 4 6 2 2" xfId="47651"/>
    <cellStyle name="Note 2 2 4 4 6 2 3" xfId="47652"/>
    <cellStyle name="Note 2 2 4 4 6 2 4" xfId="47653"/>
    <cellStyle name="Note 2 2 4 4 6 2 5" xfId="47654"/>
    <cellStyle name="Note 2 2 4 4 6 2 6" xfId="47655"/>
    <cellStyle name="Note 2 2 4 4 6 2 7" xfId="47656"/>
    <cellStyle name="Note 2 2 4 4 6 2 8" xfId="47657"/>
    <cellStyle name="Note 2 2 4 4 6 2 9" xfId="47658"/>
    <cellStyle name="Note 2 2 4 4 6 3" xfId="47659"/>
    <cellStyle name="Note 2 2 4 4 6 4" xfId="47660"/>
    <cellStyle name="Note 2 2 4 4 6 5" xfId="47661"/>
    <cellStyle name="Note 2 2 4 4 6 6" xfId="47662"/>
    <cellStyle name="Note 2 2 4 4 6 7" xfId="47663"/>
    <cellStyle name="Note 2 2 4 4 6 8" xfId="47664"/>
    <cellStyle name="Note 2 2 4 4 6 9" xfId="47665"/>
    <cellStyle name="Note 2 2 4 4 7" xfId="47666"/>
    <cellStyle name="Note 2 2 4 4 7 2" xfId="47667"/>
    <cellStyle name="Note 2 2 4 4 7 3" xfId="47668"/>
    <cellStyle name="Note 2 2 4 4 7 4" xfId="47669"/>
    <cellStyle name="Note 2 2 4 4 7 5" xfId="47670"/>
    <cellStyle name="Note 2 2 4 4 7 6" xfId="47671"/>
    <cellStyle name="Note 2 2 4 4 7 7" xfId="47672"/>
    <cellStyle name="Note 2 2 4 4 7 8" xfId="47673"/>
    <cellStyle name="Note 2 2 4 4 8" xfId="47674"/>
    <cellStyle name="Note 2 2 4 4 8 2" xfId="47675"/>
    <cellStyle name="Note 2 2 4 4 8 3" xfId="47676"/>
    <cellStyle name="Note 2 2 4 4 8 4" xfId="47677"/>
    <cellStyle name="Note 2 2 4 4 8 5" xfId="47678"/>
    <cellStyle name="Note 2 2 4 4 8 6" xfId="47679"/>
    <cellStyle name="Note 2 2 4 4 8 7" xfId="47680"/>
    <cellStyle name="Note 2 2 4 4 8 8" xfId="47681"/>
    <cellStyle name="Note 2 2 4 4 8 9" xfId="47682"/>
    <cellStyle name="Note 2 2 4 4 9" xfId="47683"/>
    <cellStyle name="Note 2 2 4 5" xfId="47684"/>
    <cellStyle name="Note 2 2 4 5 10" xfId="47685"/>
    <cellStyle name="Note 2 2 4 5 11" xfId="47686"/>
    <cellStyle name="Note 2 2 4 5 12" xfId="47687"/>
    <cellStyle name="Note 2 2 4 5 13" xfId="47688"/>
    <cellStyle name="Note 2 2 4 5 14" xfId="47689"/>
    <cellStyle name="Note 2 2 4 5 15" xfId="47690"/>
    <cellStyle name="Note 2 2 4 5 16" xfId="47691"/>
    <cellStyle name="Note 2 2 4 5 17" xfId="47692"/>
    <cellStyle name="Note 2 2 4 5 18" xfId="47693"/>
    <cellStyle name="Note 2 2 4 5 2" xfId="47694"/>
    <cellStyle name="Note 2 2 4 5 2 10" xfId="47695"/>
    <cellStyle name="Note 2 2 4 5 2 2" xfId="47696"/>
    <cellStyle name="Note 2 2 4 5 2 2 2" xfId="47697"/>
    <cellStyle name="Note 2 2 4 5 2 2 3" xfId="47698"/>
    <cellStyle name="Note 2 2 4 5 2 2 4" xfId="47699"/>
    <cellStyle name="Note 2 2 4 5 2 2 5" xfId="47700"/>
    <cellStyle name="Note 2 2 4 5 2 2 6" xfId="47701"/>
    <cellStyle name="Note 2 2 4 5 2 2 7" xfId="47702"/>
    <cellStyle name="Note 2 2 4 5 2 2 8" xfId="47703"/>
    <cellStyle name="Note 2 2 4 5 2 2 9" xfId="47704"/>
    <cellStyle name="Note 2 2 4 5 2 3" xfId="47705"/>
    <cellStyle name="Note 2 2 4 5 2 4" xfId="47706"/>
    <cellStyle name="Note 2 2 4 5 2 5" xfId="47707"/>
    <cellStyle name="Note 2 2 4 5 2 6" xfId="47708"/>
    <cellStyle name="Note 2 2 4 5 2 7" xfId="47709"/>
    <cellStyle name="Note 2 2 4 5 2 8" xfId="47710"/>
    <cellStyle name="Note 2 2 4 5 2 9" xfId="47711"/>
    <cellStyle name="Note 2 2 4 5 3" xfId="47712"/>
    <cellStyle name="Note 2 2 4 5 3 2" xfId="47713"/>
    <cellStyle name="Note 2 2 4 5 3 3" xfId="47714"/>
    <cellStyle name="Note 2 2 4 5 3 4" xfId="47715"/>
    <cellStyle name="Note 2 2 4 5 3 5" xfId="47716"/>
    <cellStyle name="Note 2 2 4 5 3 6" xfId="47717"/>
    <cellStyle name="Note 2 2 4 5 3 7" xfId="47718"/>
    <cellStyle name="Note 2 2 4 5 3 8" xfId="47719"/>
    <cellStyle name="Note 2 2 4 5 4" xfId="47720"/>
    <cellStyle name="Note 2 2 4 5 4 2" xfId="47721"/>
    <cellStyle name="Note 2 2 4 5 4 3" xfId="47722"/>
    <cellStyle name="Note 2 2 4 5 4 4" xfId="47723"/>
    <cellStyle name="Note 2 2 4 5 4 5" xfId="47724"/>
    <cellStyle name="Note 2 2 4 5 4 6" xfId="47725"/>
    <cellStyle name="Note 2 2 4 5 4 7" xfId="47726"/>
    <cellStyle name="Note 2 2 4 5 4 8" xfId="47727"/>
    <cellStyle name="Note 2 2 4 5 4 9" xfId="47728"/>
    <cellStyle name="Note 2 2 4 5 5" xfId="47729"/>
    <cellStyle name="Note 2 2 4 5 6" xfId="47730"/>
    <cellStyle name="Note 2 2 4 5 7" xfId="47731"/>
    <cellStyle name="Note 2 2 4 5 8" xfId="47732"/>
    <cellStyle name="Note 2 2 4 5 9" xfId="47733"/>
    <cellStyle name="Note 2 2 4 6" xfId="47734"/>
    <cellStyle name="Note 2 2 4 6 10" xfId="47735"/>
    <cellStyle name="Note 2 2 4 6 11" xfId="47736"/>
    <cellStyle name="Note 2 2 4 6 12" xfId="47737"/>
    <cellStyle name="Note 2 2 4 6 13" xfId="47738"/>
    <cellStyle name="Note 2 2 4 6 14" xfId="47739"/>
    <cellStyle name="Note 2 2 4 6 15" xfId="47740"/>
    <cellStyle name="Note 2 2 4 6 16" xfId="47741"/>
    <cellStyle name="Note 2 2 4 6 17" xfId="47742"/>
    <cellStyle name="Note 2 2 4 6 18" xfId="47743"/>
    <cellStyle name="Note 2 2 4 6 2" xfId="47744"/>
    <cellStyle name="Note 2 2 4 6 2 10" xfId="47745"/>
    <cellStyle name="Note 2 2 4 6 2 2" xfId="47746"/>
    <cellStyle name="Note 2 2 4 6 2 2 2" xfId="47747"/>
    <cellStyle name="Note 2 2 4 6 2 2 3" xfId="47748"/>
    <cellStyle name="Note 2 2 4 6 2 2 4" xfId="47749"/>
    <cellStyle name="Note 2 2 4 6 2 2 5" xfId="47750"/>
    <cellStyle name="Note 2 2 4 6 2 2 6" xfId="47751"/>
    <cellStyle name="Note 2 2 4 6 2 2 7" xfId="47752"/>
    <cellStyle name="Note 2 2 4 6 2 2 8" xfId="47753"/>
    <cellStyle name="Note 2 2 4 6 2 2 9" xfId="47754"/>
    <cellStyle name="Note 2 2 4 6 2 3" xfId="47755"/>
    <cellStyle name="Note 2 2 4 6 2 4" xfId="47756"/>
    <cellStyle name="Note 2 2 4 6 2 5" xfId="47757"/>
    <cellStyle name="Note 2 2 4 6 2 6" xfId="47758"/>
    <cellStyle name="Note 2 2 4 6 2 7" xfId="47759"/>
    <cellStyle name="Note 2 2 4 6 2 8" xfId="47760"/>
    <cellStyle name="Note 2 2 4 6 2 9" xfId="47761"/>
    <cellStyle name="Note 2 2 4 6 3" xfId="47762"/>
    <cellStyle name="Note 2 2 4 6 3 2" xfId="47763"/>
    <cellStyle name="Note 2 2 4 6 3 3" xfId="47764"/>
    <cellStyle name="Note 2 2 4 6 3 4" xfId="47765"/>
    <cellStyle name="Note 2 2 4 6 3 5" xfId="47766"/>
    <cellStyle name="Note 2 2 4 6 3 6" xfId="47767"/>
    <cellStyle name="Note 2 2 4 6 3 7" xfId="47768"/>
    <cellStyle name="Note 2 2 4 6 3 8" xfId="47769"/>
    <cellStyle name="Note 2 2 4 6 4" xfId="47770"/>
    <cellStyle name="Note 2 2 4 6 4 2" xfId="47771"/>
    <cellStyle name="Note 2 2 4 6 4 3" xfId="47772"/>
    <cellStyle name="Note 2 2 4 6 4 4" xfId="47773"/>
    <cellStyle name="Note 2 2 4 6 4 5" xfId="47774"/>
    <cellStyle name="Note 2 2 4 6 4 6" xfId="47775"/>
    <cellStyle name="Note 2 2 4 6 4 7" xfId="47776"/>
    <cellStyle name="Note 2 2 4 6 4 8" xfId="47777"/>
    <cellStyle name="Note 2 2 4 6 4 9" xfId="47778"/>
    <cellStyle name="Note 2 2 4 6 5" xfId="47779"/>
    <cellStyle name="Note 2 2 4 6 6" xfId="47780"/>
    <cellStyle name="Note 2 2 4 6 7" xfId="47781"/>
    <cellStyle name="Note 2 2 4 6 8" xfId="47782"/>
    <cellStyle name="Note 2 2 4 6 9" xfId="47783"/>
    <cellStyle name="Note 2 2 4 7" xfId="47784"/>
    <cellStyle name="Note 2 2 4 7 10" xfId="47785"/>
    <cellStyle name="Note 2 2 4 7 11" xfId="47786"/>
    <cellStyle name="Note 2 2 4 7 12" xfId="47787"/>
    <cellStyle name="Note 2 2 4 7 13" xfId="47788"/>
    <cellStyle name="Note 2 2 4 7 2" xfId="47789"/>
    <cellStyle name="Note 2 2 4 7 2 10" xfId="47790"/>
    <cellStyle name="Note 2 2 4 7 2 2" xfId="47791"/>
    <cellStyle name="Note 2 2 4 7 2 2 2" xfId="47792"/>
    <cellStyle name="Note 2 2 4 7 2 2 3" xfId="47793"/>
    <cellStyle name="Note 2 2 4 7 2 2 4" xfId="47794"/>
    <cellStyle name="Note 2 2 4 7 2 2 5" xfId="47795"/>
    <cellStyle name="Note 2 2 4 7 2 2 6" xfId="47796"/>
    <cellStyle name="Note 2 2 4 7 2 2 7" xfId="47797"/>
    <cellStyle name="Note 2 2 4 7 2 2 8" xfId="47798"/>
    <cellStyle name="Note 2 2 4 7 2 2 9" xfId="47799"/>
    <cellStyle name="Note 2 2 4 7 2 3" xfId="47800"/>
    <cellStyle name="Note 2 2 4 7 2 4" xfId="47801"/>
    <cellStyle name="Note 2 2 4 7 2 5" xfId="47802"/>
    <cellStyle name="Note 2 2 4 7 2 6" xfId="47803"/>
    <cellStyle name="Note 2 2 4 7 2 7" xfId="47804"/>
    <cellStyle name="Note 2 2 4 7 2 8" xfId="47805"/>
    <cellStyle name="Note 2 2 4 7 2 9" xfId="47806"/>
    <cellStyle name="Note 2 2 4 7 3" xfId="47807"/>
    <cellStyle name="Note 2 2 4 7 3 2" xfId="47808"/>
    <cellStyle name="Note 2 2 4 7 3 3" xfId="47809"/>
    <cellStyle name="Note 2 2 4 7 3 4" xfId="47810"/>
    <cellStyle name="Note 2 2 4 7 3 5" xfId="47811"/>
    <cellStyle name="Note 2 2 4 7 3 6" xfId="47812"/>
    <cellStyle name="Note 2 2 4 7 3 7" xfId="47813"/>
    <cellStyle name="Note 2 2 4 7 3 8" xfId="47814"/>
    <cellStyle name="Note 2 2 4 7 4" xfId="47815"/>
    <cellStyle name="Note 2 2 4 7 4 2" xfId="47816"/>
    <cellStyle name="Note 2 2 4 7 4 3" xfId="47817"/>
    <cellStyle name="Note 2 2 4 7 4 4" xfId="47818"/>
    <cellStyle name="Note 2 2 4 7 4 5" xfId="47819"/>
    <cellStyle name="Note 2 2 4 7 4 6" xfId="47820"/>
    <cellStyle name="Note 2 2 4 7 4 7" xfId="47821"/>
    <cellStyle name="Note 2 2 4 7 4 8" xfId="47822"/>
    <cellStyle name="Note 2 2 4 7 4 9" xfId="47823"/>
    <cellStyle name="Note 2 2 4 7 5" xfId="47824"/>
    <cellStyle name="Note 2 2 4 7 6" xfId="47825"/>
    <cellStyle name="Note 2 2 4 7 7" xfId="47826"/>
    <cellStyle name="Note 2 2 4 7 8" xfId="47827"/>
    <cellStyle name="Note 2 2 4 7 9" xfId="47828"/>
    <cellStyle name="Note 2 2 4 8" xfId="47829"/>
    <cellStyle name="Note 2 2 4 8 2" xfId="47830"/>
    <cellStyle name="Note 2 2 4 8 3" xfId="47831"/>
    <cellStyle name="Note 2 2 4 8 4" xfId="47832"/>
    <cellStyle name="Note 2 2 4 8 5" xfId="47833"/>
    <cellStyle name="Note 2 2 4 8 6" xfId="47834"/>
    <cellStyle name="Note 2 2 4 8 7" xfId="47835"/>
    <cellStyle name="Note 2 2 4 8 8" xfId="47836"/>
    <cellStyle name="Note 2 2 4 8 9" xfId="47837"/>
    <cellStyle name="Note 2 2 4 9" xfId="47838"/>
    <cellStyle name="Note 2 2 5" xfId="9755"/>
    <cellStyle name="Note 2 2 5 10" xfId="47839"/>
    <cellStyle name="Note 2 2 5 11" xfId="47840"/>
    <cellStyle name="Note 2 2 5 12" xfId="47841"/>
    <cellStyle name="Note 2 2 5 13" xfId="47842"/>
    <cellStyle name="Note 2 2 5 14" xfId="47843"/>
    <cellStyle name="Note 2 2 5 15" xfId="47844"/>
    <cellStyle name="Note 2 2 5 16" xfId="47845"/>
    <cellStyle name="Note 2 2 5 17" xfId="47846"/>
    <cellStyle name="Note 2 2 5 18" xfId="47847"/>
    <cellStyle name="Note 2 2 5 19" xfId="47848"/>
    <cellStyle name="Note 2 2 5 2" xfId="47849"/>
    <cellStyle name="Note 2 2 5 2 10" xfId="47850"/>
    <cellStyle name="Note 2 2 5 2 11" xfId="47851"/>
    <cellStyle name="Note 2 2 5 2 12" xfId="47852"/>
    <cellStyle name="Note 2 2 5 2 2" xfId="47853"/>
    <cellStyle name="Note 2 2 5 2 2 10" xfId="47854"/>
    <cellStyle name="Note 2 2 5 2 2 11" xfId="47855"/>
    <cellStyle name="Note 2 2 5 2 2 12" xfId="47856"/>
    <cellStyle name="Note 2 2 5 2 2 13" xfId="47857"/>
    <cellStyle name="Note 2 2 5 2 2 14" xfId="47858"/>
    <cellStyle name="Note 2 2 5 2 2 15" xfId="47859"/>
    <cellStyle name="Note 2 2 5 2 2 16" xfId="47860"/>
    <cellStyle name="Note 2 2 5 2 2 17" xfId="47861"/>
    <cellStyle name="Note 2 2 5 2 2 18" xfId="47862"/>
    <cellStyle name="Note 2 2 5 2 2 19" xfId="47863"/>
    <cellStyle name="Note 2 2 5 2 2 2" xfId="47864"/>
    <cellStyle name="Note 2 2 5 2 2 2 10" xfId="47865"/>
    <cellStyle name="Note 2 2 5 2 2 2 11" xfId="47866"/>
    <cellStyle name="Note 2 2 5 2 2 2 12" xfId="47867"/>
    <cellStyle name="Note 2 2 5 2 2 2 13" xfId="47868"/>
    <cellStyle name="Note 2 2 5 2 2 2 2" xfId="47869"/>
    <cellStyle name="Note 2 2 5 2 2 2 2 10" xfId="47870"/>
    <cellStyle name="Note 2 2 5 2 2 2 2 2" xfId="47871"/>
    <cellStyle name="Note 2 2 5 2 2 2 2 2 2" xfId="47872"/>
    <cellStyle name="Note 2 2 5 2 2 2 2 2 3" xfId="47873"/>
    <cellStyle name="Note 2 2 5 2 2 2 2 2 4" xfId="47874"/>
    <cellStyle name="Note 2 2 5 2 2 2 2 2 5" xfId="47875"/>
    <cellStyle name="Note 2 2 5 2 2 2 2 2 6" xfId="47876"/>
    <cellStyle name="Note 2 2 5 2 2 2 2 2 7" xfId="47877"/>
    <cellStyle name="Note 2 2 5 2 2 2 2 2 8" xfId="47878"/>
    <cellStyle name="Note 2 2 5 2 2 2 2 2 9" xfId="47879"/>
    <cellStyle name="Note 2 2 5 2 2 2 2 3" xfId="47880"/>
    <cellStyle name="Note 2 2 5 2 2 2 2 4" xfId="47881"/>
    <cellStyle name="Note 2 2 5 2 2 2 2 5" xfId="47882"/>
    <cellStyle name="Note 2 2 5 2 2 2 2 6" xfId="47883"/>
    <cellStyle name="Note 2 2 5 2 2 2 2 7" xfId="47884"/>
    <cellStyle name="Note 2 2 5 2 2 2 2 8" xfId="47885"/>
    <cellStyle name="Note 2 2 5 2 2 2 2 9" xfId="47886"/>
    <cellStyle name="Note 2 2 5 2 2 2 3" xfId="47887"/>
    <cellStyle name="Note 2 2 5 2 2 2 3 2" xfId="47888"/>
    <cellStyle name="Note 2 2 5 2 2 2 3 3" xfId="47889"/>
    <cellStyle name="Note 2 2 5 2 2 2 3 4" xfId="47890"/>
    <cellStyle name="Note 2 2 5 2 2 2 3 5" xfId="47891"/>
    <cellStyle name="Note 2 2 5 2 2 2 3 6" xfId="47892"/>
    <cellStyle name="Note 2 2 5 2 2 2 3 7" xfId="47893"/>
    <cellStyle name="Note 2 2 5 2 2 2 3 8" xfId="47894"/>
    <cellStyle name="Note 2 2 5 2 2 2 4" xfId="47895"/>
    <cellStyle name="Note 2 2 5 2 2 2 4 2" xfId="47896"/>
    <cellStyle name="Note 2 2 5 2 2 2 4 3" xfId="47897"/>
    <cellStyle name="Note 2 2 5 2 2 2 4 4" xfId="47898"/>
    <cellStyle name="Note 2 2 5 2 2 2 4 5" xfId="47899"/>
    <cellStyle name="Note 2 2 5 2 2 2 4 6" xfId="47900"/>
    <cellStyle name="Note 2 2 5 2 2 2 4 7" xfId="47901"/>
    <cellStyle name="Note 2 2 5 2 2 2 4 8" xfId="47902"/>
    <cellStyle name="Note 2 2 5 2 2 2 4 9" xfId="47903"/>
    <cellStyle name="Note 2 2 5 2 2 2 5" xfId="47904"/>
    <cellStyle name="Note 2 2 5 2 2 2 6" xfId="47905"/>
    <cellStyle name="Note 2 2 5 2 2 2 7" xfId="47906"/>
    <cellStyle name="Note 2 2 5 2 2 2 8" xfId="47907"/>
    <cellStyle name="Note 2 2 5 2 2 2 9" xfId="47908"/>
    <cellStyle name="Note 2 2 5 2 2 3" xfId="47909"/>
    <cellStyle name="Note 2 2 5 2 2 3 10" xfId="47910"/>
    <cellStyle name="Note 2 2 5 2 2 3 11" xfId="47911"/>
    <cellStyle name="Note 2 2 5 2 2 3 12" xfId="47912"/>
    <cellStyle name="Note 2 2 5 2 2 3 13" xfId="47913"/>
    <cellStyle name="Note 2 2 5 2 2 3 2" xfId="47914"/>
    <cellStyle name="Note 2 2 5 2 2 3 2 10" xfId="47915"/>
    <cellStyle name="Note 2 2 5 2 2 3 2 2" xfId="47916"/>
    <cellStyle name="Note 2 2 5 2 2 3 2 2 2" xfId="47917"/>
    <cellStyle name="Note 2 2 5 2 2 3 2 2 3" xfId="47918"/>
    <cellStyle name="Note 2 2 5 2 2 3 2 2 4" xfId="47919"/>
    <cellStyle name="Note 2 2 5 2 2 3 2 2 5" xfId="47920"/>
    <cellStyle name="Note 2 2 5 2 2 3 2 2 6" xfId="47921"/>
    <cellStyle name="Note 2 2 5 2 2 3 2 2 7" xfId="47922"/>
    <cellStyle name="Note 2 2 5 2 2 3 2 2 8" xfId="47923"/>
    <cellStyle name="Note 2 2 5 2 2 3 2 2 9" xfId="47924"/>
    <cellStyle name="Note 2 2 5 2 2 3 2 3" xfId="47925"/>
    <cellStyle name="Note 2 2 5 2 2 3 2 4" xfId="47926"/>
    <cellStyle name="Note 2 2 5 2 2 3 2 5" xfId="47927"/>
    <cellStyle name="Note 2 2 5 2 2 3 2 6" xfId="47928"/>
    <cellStyle name="Note 2 2 5 2 2 3 2 7" xfId="47929"/>
    <cellStyle name="Note 2 2 5 2 2 3 2 8" xfId="47930"/>
    <cellStyle name="Note 2 2 5 2 2 3 2 9" xfId="47931"/>
    <cellStyle name="Note 2 2 5 2 2 3 3" xfId="47932"/>
    <cellStyle name="Note 2 2 5 2 2 3 3 2" xfId="47933"/>
    <cellStyle name="Note 2 2 5 2 2 3 3 3" xfId="47934"/>
    <cellStyle name="Note 2 2 5 2 2 3 3 4" xfId="47935"/>
    <cellStyle name="Note 2 2 5 2 2 3 3 5" xfId="47936"/>
    <cellStyle name="Note 2 2 5 2 2 3 3 6" xfId="47937"/>
    <cellStyle name="Note 2 2 5 2 2 3 3 7" xfId="47938"/>
    <cellStyle name="Note 2 2 5 2 2 3 3 8" xfId="47939"/>
    <cellStyle name="Note 2 2 5 2 2 3 4" xfId="47940"/>
    <cellStyle name="Note 2 2 5 2 2 3 4 2" xfId="47941"/>
    <cellStyle name="Note 2 2 5 2 2 3 4 3" xfId="47942"/>
    <cellStyle name="Note 2 2 5 2 2 3 4 4" xfId="47943"/>
    <cellStyle name="Note 2 2 5 2 2 3 4 5" xfId="47944"/>
    <cellStyle name="Note 2 2 5 2 2 3 4 6" xfId="47945"/>
    <cellStyle name="Note 2 2 5 2 2 3 4 7" xfId="47946"/>
    <cellStyle name="Note 2 2 5 2 2 3 4 8" xfId="47947"/>
    <cellStyle name="Note 2 2 5 2 2 3 4 9" xfId="47948"/>
    <cellStyle name="Note 2 2 5 2 2 3 5" xfId="47949"/>
    <cellStyle name="Note 2 2 5 2 2 3 6" xfId="47950"/>
    <cellStyle name="Note 2 2 5 2 2 3 7" xfId="47951"/>
    <cellStyle name="Note 2 2 5 2 2 3 8" xfId="47952"/>
    <cellStyle name="Note 2 2 5 2 2 3 9" xfId="47953"/>
    <cellStyle name="Note 2 2 5 2 2 4" xfId="47954"/>
    <cellStyle name="Note 2 2 5 2 2 4 10" xfId="47955"/>
    <cellStyle name="Note 2 2 5 2 2 4 11" xfId="47956"/>
    <cellStyle name="Note 2 2 5 2 2 4 12" xfId="47957"/>
    <cellStyle name="Note 2 2 5 2 2 4 13" xfId="47958"/>
    <cellStyle name="Note 2 2 5 2 2 4 2" xfId="47959"/>
    <cellStyle name="Note 2 2 5 2 2 4 2 10" xfId="47960"/>
    <cellStyle name="Note 2 2 5 2 2 4 2 2" xfId="47961"/>
    <cellStyle name="Note 2 2 5 2 2 4 2 2 2" xfId="47962"/>
    <cellStyle name="Note 2 2 5 2 2 4 2 2 3" xfId="47963"/>
    <cellStyle name="Note 2 2 5 2 2 4 2 2 4" xfId="47964"/>
    <cellStyle name="Note 2 2 5 2 2 4 2 2 5" xfId="47965"/>
    <cellStyle name="Note 2 2 5 2 2 4 2 2 6" xfId="47966"/>
    <cellStyle name="Note 2 2 5 2 2 4 2 2 7" xfId="47967"/>
    <cellStyle name="Note 2 2 5 2 2 4 2 2 8" xfId="47968"/>
    <cellStyle name="Note 2 2 5 2 2 4 2 2 9" xfId="47969"/>
    <cellStyle name="Note 2 2 5 2 2 4 2 3" xfId="47970"/>
    <cellStyle name="Note 2 2 5 2 2 4 2 4" xfId="47971"/>
    <cellStyle name="Note 2 2 5 2 2 4 2 5" xfId="47972"/>
    <cellStyle name="Note 2 2 5 2 2 4 2 6" xfId="47973"/>
    <cellStyle name="Note 2 2 5 2 2 4 2 7" xfId="47974"/>
    <cellStyle name="Note 2 2 5 2 2 4 2 8" xfId="47975"/>
    <cellStyle name="Note 2 2 5 2 2 4 2 9" xfId="47976"/>
    <cellStyle name="Note 2 2 5 2 2 4 3" xfId="47977"/>
    <cellStyle name="Note 2 2 5 2 2 4 3 2" xfId="47978"/>
    <cellStyle name="Note 2 2 5 2 2 4 3 3" xfId="47979"/>
    <cellStyle name="Note 2 2 5 2 2 4 3 4" xfId="47980"/>
    <cellStyle name="Note 2 2 5 2 2 4 3 5" xfId="47981"/>
    <cellStyle name="Note 2 2 5 2 2 4 3 6" xfId="47982"/>
    <cellStyle name="Note 2 2 5 2 2 4 3 7" xfId="47983"/>
    <cellStyle name="Note 2 2 5 2 2 4 3 8" xfId="47984"/>
    <cellStyle name="Note 2 2 5 2 2 4 4" xfId="47985"/>
    <cellStyle name="Note 2 2 5 2 2 4 4 2" xfId="47986"/>
    <cellStyle name="Note 2 2 5 2 2 4 4 3" xfId="47987"/>
    <cellStyle name="Note 2 2 5 2 2 4 4 4" xfId="47988"/>
    <cellStyle name="Note 2 2 5 2 2 4 4 5" xfId="47989"/>
    <cellStyle name="Note 2 2 5 2 2 4 4 6" xfId="47990"/>
    <cellStyle name="Note 2 2 5 2 2 4 4 7" xfId="47991"/>
    <cellStyle name="Note 2 2 5 2 2 4 4 8" xfId="47992"/>
    <cellStyle name="Note 2 2 5 2 2 4 4 9" xfId="47993"/>
    <cellStyle name="Note 2 2 5 2 2 4 5" xfId="47994"/>
    <cellStyle name="Note 2 2 5 2 2 4 6" xfId="47995"/>
    <cellStyle name="Note 2 2 5 2 2 4 7" xfId="47996"/>
    <cellStyle name="Note 2 2 5 2 2 4 8" xfId="47997"/>
    <cellStyle name="Note 2 2 5 2 2 4 9" xfId="47998"/>
    <cellStyle name="Note 2 2 5 2 2 5" xfId="47999"/>
    <cellStyle name="Note 2 2 5 2 2 5 10" xfId="48000"/>
    <cellStyle name="Note 2 2 5 2 2 5 11" xfId="48001"/>
    <cellStyle name="Note 2 2 5 2 2 5 12" xfId="48002"/>
    <cellStyle name="Note 2 2 5 2 2 5 13" xfId="48003"/>
    <cellStyle name="Note 2 2 5 2 2 5 2" xfId="48004"/>
    <cellStyle name="Note 2 2 5 2 2 5 2 10" xfId="48005"/>
    <cellStyle name="Note 2 2 5 2 2 5 2 2" xfId="48006"/>
    <cellStyle name="Note 2 2 5 2 2 5 2 2 2" xfId="48007"/>
    <cellStyle name="Note 2 2 5 2 2 5 2 2 3" xfId="48008"/>
    <cellStyle name="Note 2 2 5 2 2 5 2 2 4" xfId="48009"/>
    <cellStyle name="Note 2 2 5 2 2 5 2 2 5" xfId="48010"/>
    <cellStyle name="Note 2 2 5 2 2 5 2 2 6" xfId="48011"/>
    <cellStyle name="Note 2 2 5 2 2 5 2 2 7" xfId="48012"/>
    <cellStyle name="Note 2 2 5 2 2 5 2 2 8" xfId="48013"/>
    <cellStyle name="Note 2 2 5 2 2 5 2 2 9" xfId="48014"/>
    <cellStyle name="Note 2 2 5 2 2 5 2 3" xfId="48015"/>
    <cellStyle name="Note 2 2 5 2 2 5 2 4" xfId="48016"/>
    <cellStyle name="Note 2 2 5 2 2 5 2 5" xfId="48017"/>
    <cellStyle name="Note 2 2 5 2 2 5 2 6" xfId="48018"/>
    <cellStyle name="Note 2 2 5 2 2 5 2 7" xfId="48019"/>
    <cellStyle name="Note 2 2 5 2 2 5 2 8" xfId="48020"/>
    <cellStyle name="Note 2 2 5 2 2 5 2 9" xfId="48021"/>
    <cellStyle name="Note 2 2 5 2 2 5 3" xfId="48022"/>
    <cellStyle name="Note 2 2 5 2 2 5 3 2" xfId="48023"/>
    <cellStyle name="Note 2 2 5 2 2 5 3 3" xfId="48024"/>
    <cellStyle name="Note 2 2 5 2 2 5 3 4" xfId="48025"/>
    <cellStyle name="Note 2 2 5 2 2 5 3 5" xfId="48026"/>
    <cellStyle name="Note 2 2 5 2 2 5 3 6" xfId="48027"/>
    <cellStyle name="Note 2 2 5 2 2 5 3 7" xfId="48028"/>
    <cellStyle name="Note 2 2 5 2 2 5 3 8" xfId="48029"/>
    <cellStyle name="Note 2 2 5 2 2 5 4" xfId="48030"/>
    <cellStyle name="Note 2 2 5 2 2 5 4 2" xfId="48031"/>
    <cellStyle name="Note 2 2 5 2 2 5 4 3" xfId="48032"/>
    <cellStyle name="Note 2 2 5 2 2 5 4 4" xfId="48033"/>
    <cellStyle name="Note 2 2 5 2 2 5 4 5" xfId="48034"/>
    <cellStyle name="Note 2 2 5 2 2 5 4 6" xfId="48035"/>
    <cellStyle name="Note 2 2 5 2 2 5 4 7" xfId="48036"/>
    <cellStyle name="Note 2 2 5 2 2 5 4 8" xfId="48037"/>
    <cellStyle name="Note 2 2 5 2 2 5 4 9" xfId="48038"/>
    <cellStyle name="Note 2 2 5 2 2 5 5" xfId="48039"/>
    <cellStyle name="Note 2 2 5 2 2 5 6" xfId="48040"/>
    <cellStyle name="Note 2 2 5 2 2 5 7" xfId="48041"/>
    <cellStyle name="Note 2 2 5 2 2 5 8" xfId="48042"/>
    <cellStyle name="Note 2 2 5 2 2 5 9" xfId="48043"/>
    <cellStyle name="Note 2 2 5 2 2 6" xfId="48044"/>
    <cellStyle name="Note 2 2 5 2 2 6 10" xfId="48045"/>
    <cellStyle name="Note 2 2 5 2 2 6 2" xfId="48046"/>
    <cellStyle name="Note 2 2 5 2 2 6 2 2" xfId="48047"/>
    <cellStyle name="Note 2 2 5 2 2 6 2 3" xfId="48048"/>
    <cellStyle name="Note 2 2 5 2 2 6 2 4" xfId="48049"/>
    <cellStyle name="Note 2 2 5 2 2 6 2 5" xfId="48050"/>
    <cellStyle name="Note 2 2 5 2 2 6 2 6" xfId="48051"/>
    <cellStyle name="Note 2 2 5 2 2 6 2 7" xfId="48052"/>
    <cellStyle name="Note 2 2 5 2 2 6 2 8" xfId="48053"/>
    <cellStyle name="Note 2 2 5 2 2 6 2 9" xfId="48054"/>
    <cellStyle name="Note 2 2 5 2 2 6 3" xfId="48055"/>
    <cellStyle name="Note 2 2 5 2 2 6 4" xfId="48056"/>
    <cellStyle name="Note 2 2 5 2 2 6 5" xfId="48057"/>
    <cellStyle name="Note 2 2 5 2 2 6 6" xfId="48058"/>
    <cellStyle name="Note 2 2 5 2 2 6 7" xfId="48059"/>
    <cellStyle name="Note 2 2 5 2 2 6 8" xfId="48060"/>
    <cellStyle name="Note 2 2 5 2 2 6 9" xfId="48061"/>
    <cellStyle name="Note 2 2 5 2 2 7" xfId="48062"/>
    <cellStyle name="Note 2 2 5 2 2 7 2" xfId="48063"/>
    <cellStyle name="Note 2 2 5 2 2 7 3" xfId="48064"/>
    <cellStyle name="Note 2 2 5 2 2 7 4" xfId="48065"/>
    <cellStyle name="Note 2 2 5 2 2 7 5" xfId="48066"/>
    <cellStyle name="Note 2 2 5 2 2 7 6" xfId="48067"/>
    <cellStyle name="Note 2 2 5 2 2 7 7" xfId="48068"/>
    <cellStyle name="Note 2 2 5 2 2 7 8" xfId="48069"/>
    <cellStyle name="Note 2 2 5 2 2 8" xfId="48070"/>
    <cellStyle name="Note 2 2 5 2 2 8 2" xfId="48071"/>
    <cellStyle name="Note 2 2 5 2 2 8 3" xfId="48072"/>
    <cellStyle name="Note 2 2 5 2 2 8 4" xfId="48073"/>
    <cellStyle name="Note 2 2 5 2 2 8 5" xfId="48074"/>
    <cellStyle name="Note 2 2 5 2 2 8 6" xfId="48075"/>
    <cellStyle name="Note 2 2 5 2 2 8 7" xfId="48076"/>
    <cellStyle name="Note 2 2 5 2 2 8 8" xfId="48077"/>
    <cellStyle name="Note 2 2 5 2 2 8 9" xfId="48078"/>
    <cellStyle name="Note 2 2 5 2 2 9" xfId="48079"/>
    <cellStyle name="Note 2 2 5 2 3" xfId="48080"/>
    <cellStyle name="Note 2 2 5 2 3 10" xfId="48081"/>
    <cellStyle name="Note 2 2 5 2 3 11" xfId="48082"/>
    <cellStyle name="Note 2 2 5 2 3 12" xfId="48083"/>
    <cellStyle name="Note 2 2 5 2 3 13" xfId="48084"/>
    <cellStyle name="Note 2 2 5 2 3 14" xfId="48085"/>
    <cellStyle name="Note 2 2 5 2 3 15" xfId="48086"/>
    <cellStyle name="Note 2 2 5 2 3 16" xfId="48087"/>
    <cellStyle name="Note 2 2 5 2 3 17" xfId="48088"/>
    <cellStyle name="Note 2 2 5 2 3 18" xfId="48089"/>
    <cellStyle name="Note 2 2 5 2 3 2" xfId="48090"/>
    <cellStyle name="Note 2 2 5 2 3 2 10" xfId="48091"/>
    <cellStyle name="Note 2 2 5 2 3 2 11" xfId="48092"/>
    <cellStyle name="Note 2 2 5 2 3 2 12" xfId="48093"/>
    <cellStyle name="Note 2 2 5 2 3 2 13" xfId="48094"/>
    <cellStyle name="Note 2 2 5 2 3 2 2" xfId="48095"/>
    <cellStyle name="Note 2 2 5 2 3 2 2 10" xfId="48096"/>
    <cellStyle name="Note 2 2 5 2 3 2 2 2" xfId="48097"/>
    <cellStyle name="Note 2 2 5 2 3 2 2 2 2" xfId="48098"/>
    <cellStyle name="Note 2 2 5 2 3 2 2 2 3" xfId="48099"/>
    <cellStyle name="Note 2 2 5 2 3 2 2 2 4" xfId="48100"/>
    <cellStyle name="Note 2 2 5 2 3 2 2 2 5" xfId="48101"/>
    <cellStyle name="Note 2 2 5 2 3 2 2 2 6" xfId="48102"/>
    <cellStyle name="Note 2 2 5 2 3 2 2 2 7" xfId="48103"/>
    <cellStyle name="Note 2 2 5 2 3 2 2 2 8" xfId="48104"/>
    <cellStyle name="Note 2 2 5 2 3 2 2 2 9" xfId="48105"/>
    <cellStyle name="Note 2 2 5 2 3 2 2 3" xfId="48106"/>
    <cellStyle name="Note 2 2 5 2 3 2 2 4" xfId="48107"/>
    <cellStyle name="Note 2 2 5 2 3 2 2 5" xfId="48108"/>
    <cellStyle name="Note 2 2 5 2 3 2 2 6" xfId="48109"/>
    <cellStyle name="Note 2 2 5 2 3 2 2 7" xfId="48110"/>
    <cellStyle name="Note 2 2 5 2 3 2 2 8" xfId="48111"/>
    <cellStyle name="Note 2 2 5 2 3 2 2 9" xfId="48112"/>
    <cellStyle name="Note 2 2 5 2 3 2 3" xfId="48113"/>
    <cellStyle name="Note 2 2 5 2 3 2 3 2" xfId="48114"/>
    <cellStyle name="Note 2 2 5 2 3 2 3 3" xfId="48115"/>
    <cellStyle name="Note 2 2 5 2 3 2 3 4" xfId="48116"/>
    <cellStyle name="Note 2 2 5 2 3 2 3 5" xfId="48117"/>
    <cellStyle name="Note 2 2 5 2 3 2 3 6" xfId="48118"/>
    <cellStyle name="Note 2 2 5 2 3 2 3 7" xfId="48119"/>
    <cellStyle name="Note 2 2 5 2 3 2 3 8" xfId="48120"/>
    <cellStyle name="Note 2 2 5 2 3 2 4" xfId="48121"/>
    <cellStyle name="Note 2 2 5 2 3 2 4 2" xfId="48122"/>
    <cellStyle name="Note 2 2 5 2 3 2 4 3" xfId="48123"/>
    <cellStyle name="Note 2 2 5 2 3 2 4 4" xfId="48124"/>
    <cellStyle name="Note 2 2 5 2 3 2 4 5" xfId="48125"/>
    <cellStyle name="Note 2 2 5 2 3 2 4 6" xfId="48126"/>
    <cellStyle name="Note 2 2 5 2 3 2 4 7" xfId="48127"/>
    <cellStyle name="Note 2 2 5 2 3 2 4 8" xfId="48128"/>
    <cellStyle name="Note 2 2 5 2 3 2 4 9" xfId="48129"/>
    <cellStyle name="Note 2 2 5 2 3 2 5" xfId="48130"/>
    <cellStyle name="Note 2 2 5 2 3 2 6" xfId="48131"/>
    <cellStyle name="Note 2 2 5 2 3 2 7" xfId="48132"/>
    <cellStyle name="Note 2 2 5 2 3 2 8" xfId="48133"/>
    <cellStyle name="Note 2 2 5 2 3 2 9" xfId="48134"/>
    <cellStyle name="Note 2 2 5 2 3 3" xfId="48135"/>
    <cellStyle name="Note 2 2 5 2 3 3 10" xfId="48136"/>
    <cellStyle name="Note 2 2 5 2 3 3 11" xfId="48137"/>
    <cellStyle name="Note 2 2 5 2 3 3 12" xfId="48138"/>
    <cellStyle name="Note 2 2 5 2 3 3 13" xfId="48139"/>
    <cellStyle name="Note 2 2 5 2 3 3 2" xfId="48140"/>
    <cellStyle name="Note 2 2 5 2 3 3 2 10" xfId="48141"/>
    <cellStyle name="Note 2 2 5 2 3 3 2 2" xfId="48142"/>
    <cellStyle name="Note 2 2 5 2 3 3 2 2 2" xfId="48143"/>
    <cellStyle name="Note 2 2 5 2 3 3 2 2 3" xfId="48144"/>
    <cellStyle name="Note 2 2 5 2 3 3 2 2 4" xfId="48145"/>
    <cellStyle name="Note 2 2 5 2 3 3 2 2 5" xfId="48146"/>
    <cellStyle name="Note 2 2 5 2 3 3 2 2 6" xfId="48147"/>
    <cellStyle name="Note 2 2 5 2 3 3 2 2 7" xfId="48148"/>
    <cellStyle name="Note 2 2 5 2 3 3 2 2 8" xfId="48149"/>
    <cellStyle name="Note 2 2 5 2 3 3 2 2 9" xfId="48150"/>
    <cellStyle name="Note 2 2 5 2 3 3 2 3" xfId="48151"/>
    <cellStyle name="Note 2 2 5 2 3 3 2 4" xfId="48152"/>
    <cellStyle name="Note 2 2 5 2 3 3 2 5" xfId="48153"/>
    <cellStyle name="Note 2 2 5 2 3 3 2 6" xfId="48154"/>
    <cellStyle name="Note 2 2 5 2 3 3 2 7" xfId="48155"/>
    <cellStyle name="Note 2 2 5 2 3 3 2 8" xfId="48156"/>
    <cellStyle name="Note 2 2 5 2 3 3 2 9" xfId="48157"/>
    <cellStyle name="Note 2 2 5 2 3 3 3" xfId="48158"/>
    <cellStyle name="Note 2 2 5 2 3 3 3 2" xfId="48159"/>
    <cellStyle name="Note 2 2 5 2 3 3 3 3" xfId="48160"/>
    <cellStyle name="Note 2 2 5 2 3 3 3 4" xfId="48161"/>
    <cellStyle name="Note 2 2 5 2 3 3 3 5" xfId="48162"/>
    <cellStyle name="Note 2 2 5 2 3 3 3 6" xfId="48163"/>
    <cellStyle name="Note 2 2 5 2 3 3 3 7" xfId="48164"/>
    <cellStyle name="Note 2 2 5 2 3 3 3 8" xfId="48165"/>
    <cellStyle name="Note 2 2 5 2 3 3 4" xfId="48166"/>
    <cellStyle name="Note 2 2 5 2 3 3 4 2" xfId="48167"/>
    <cellStyle name="Note 2 2 5 2 3 3 4 3" xfId="48168"/>
    <cellStyle name="Note 2 2 5 2 3 3 4 4" xfId="48169"/>
    <cellStyle name="Note 2 2 5 2 3 3 4 5" xfId="48170"/>
    <cellStyle name="Note 2 2 5 2 3 3 4 6" xfId="48171"/>
    <cellStyle name="Note 2 2 5 2 3 3 4 7" xfId="48172"/>
    <cellStyle name="Note 2 2 5 2 3 3 4 8" xfId="48173"/>
    <cellStyle name="Note 2 2 5 2 3 3 4 9" xfId="48174"/>
    <cellStyle name="Note 2 2 5 2 3 3 5" xfId="48175"/>
    <cellStyle name="Note 2 2 5 2 3 3 6" xfId="48176"/>
    <cellStyle name="Note 2 2 5 2 3 3 7" xfId="48177"/>
    <cellStyle name="Note 2 2 5 2 3 3 8" xfId="48178"/>
    <cellStyle name="Note 2 2 5 2 3 3 9" xfId="48179"/>
    <cellStyle name="Note 2 2 5 2 3 4" xfId="48180"/>
    <cellStyle name="Note 2 2 5 2 3 4 10" xfId="48181"/>
    <cellStyle name="Note 2 2 5 2 3 4 11" xfId="48182"/>
    <cellStyle name="Note 2 2 5 2 3 4 12" xfId="48183"/>
    <cellStyle name="Note 2 2 5 2 3 4 13" xfId="48184"/>
    <cellStyle name="Note 2 2 5 2 3 4 2" xfId="48185"/>
    <cellStyle name="Note 2 2 5 2 3 4 2 10" xfId="48186"/>
    <cellStyle name="Note 2 2 5 2 3 4 2 2" xfId="48187"/>
    <cellStyle name="Note 2 2 5 2 3 4 2 2 2" xfId="48188"/>
    <cellStyle name="Note 2 2 5 2 3 4 2 2 3" xfId="48189"/>
    <cellStyle name="Note 2 2 5 2 3 4 2 2 4" xfId="48190"/>
    <cellStyle name="Note 2 2 5 2 3 4 2 2 5" xfId="48191"/>
    <cellStyle name="Note 2 2 5 2 3 4 2 2 6" xfId="48192"/>
    <cellStyle name="Note 2 2 5 2 3 4 2 2 7" xfId="48193"/>
    <cellStyle name="Note 2 2 5 2 3 4 2 2 8" xfId="48194"/>
    <cellStyle name="Note 2 2 5 2 3 4 2 2 9" xfId="48195"/>
    <cellStyle name="Note 2 2 5 2 3 4 2 3" xfId="48196"/>
    <cellStyle name="Note 2 2 5 2 3 4 2 4" xfId="48197"/>
    <cellStyle name="Note 2 2 5 2 3 4 2 5" xfId="48198"/>
    <cellStyle name="Note 2 2 5 2 3 4 2 6" xfId="48199"/>
    <cellStyle name="Note 2 2 5 2 3 4 2 7" xfId="48200"/>
    <cellStyle name="Note 2 2 5 2 3 4 2 8" xfId="48201"/>
    <cellStyle name="Note 2 2 5 2 3 4 2 9" xfId="48202"/>
    <cellStyle name="Note 2 2 5 2 3 4 3" xfId="48203"/>
    <cellStyle name="Note 2 2 5 2 3 4 3 2" xfId="48204"/>
    <cellStyle name="Note 2 2 5 2 3 4 3 3" xfId="48205"/>
    <cellStyle name="Note 2 2 5 2 3 4 3 4" xfId="48206"/>
    <cellStyle name="Note 2 2 5 2 3 4 3 5" xfId="48207"/>
    <cellStyle name="Note 2 2 5 2 3 4 3 6" xfId="48208"/>
    <cellStyle name="Note 2 2 5 2 3 4 3 7" xfId="48209"/>
    <cellStyle name="Note 2 2 5 2 3 4 3 8" xfId="48210"/>
    <cellStyle name="Note 2 2 5 2 3 4 4" xfId="48211"/>
    <cellStyle name="Note 2 2 5 2 3 4 4 2" xfId="48212"/>
    <cellStyle name="Note 2 2 5 2 3 4 4 3" xfId="48213"/>
    <cellStyle name="Note 2 2 5 2 3 4 4 4" xfId="48214"/>
    <cellStyle name="Note 2 2 5 2 3 4 4 5" xfId="48215"/>
    <cellStyle name="Note 2 2 5 2 3 4 4 6" xfId="48216"/>
    <cellStyle name="Note 2 2 5 2 3 4 4 7" xfId="48217"/>
    <cellStyle name="Note 2 2 5 2 3 4 4 8" xfId="48218"/>
    <cellStyle name="Note 2 2 5 2 3 4 4 9" xfId="48219"/>
    <cellStyle name="Note 2 2 5 2 3 4 5" xfId="48220"/>
    <cellStyle name="Note 2 2 5 2 3 4 6" xfId="48221"/>
    <cellStyle name="Note 2 2 5 2 3 4 7" xfId="48222"/>
    <cellStyle name="Note 2 2 5 2 3 4 8" xfId="48223"/>
    <cellStyle name="Note 2 2 5 2 3 4 9" xfId="48224"/>
    <cellStyle name="Note 2 2 5 2 3 5" xfId="48225"/>
    <cellStyle name="Note 2 2 5 2 3 5 10" xfId="48226"/>
    <cellStyle name="Note 2 2 5 2 3 5 11" xfId="48227"/>
    <cellStyle name="Note 2 2 5 2 3 5 12" xfId="48228"/>
    <cellStyle name="Note 2 2 5 2 3 5 13" xfId="48229"/>
    <cellStyle name="Note 2 2 5 2 3 5 2" xfId="48230"/>
    <cellStyle name="Note 2 2 5 2 3 5 2 10" xfId="48231"/>
    <cellStyle name="Note 2 2 5 2 3 5 2 2" xfId="48232"/>
    <cellStyle name="Note 2 2 5 2 3 5 2 2 2" xfId="48233"/>
    <cellStyle name="Note 2 2 5 2 3 5 2 2 3" xfId="48234"/>
    <cellStyle name="Note 2 2 5 2 3 5 2 2 4" xfId="48235"/>
    <cellStyle name="Note 2 2 5 2 3 5 2 2 5" xfId="48236"/>
    <cellStyle name="Note 2 2 5 2 3 5 2 2 6" xfId="48237"/>
    <cellStyle name="Note 2 2 5 2 3 5 2 2 7" xfId="48238"/>
    <cellStyle name="Note 2 2 5 2 3 5 2 2 8" xfId="48239"/>
    <cellStyle name="Note 2 2 5 2 3 5 2 2 9" xfId="48240"/>
    <cellStyle name="Note 2 2 5 2 3 5 2 3" xfId="48241"/>
    <cellStyle name="Note 2 2 5 2 3 5 2 4" xfId="48242"/>
    <cellStyle name="Note 2 2 5 2 3 5 2 5" xfId="48243"/>
    <cellStyle name="Note 2 2 5 2 3 5 2 6" xfId="48244"/>
    <cellStyle name="Note 2 2 5 2 3 5 2 7" xfId="48245"/>
    <cellStyle name="Note 2 2 5 2 3 5 2 8" xfId="48246"/>
    <cellStyle name="Note 2 2 5 2 3 5 2 9" xfId="48247"/>
    <cellStyle name="Note 2 2 5 2 3 5 3" xfId="48248"/>
    <cellStyle name="Note 2 2 5 2 3 5 3 2" xfId="48249"/>
    <cellStyle name="Note 2 2 5 2 3 5 3 3" xfId="48250"/>
    <cellStyle name="Note 2 2 5 2 3 5 3 4" xfId="48251"/>
    <cellStyle name="Note 2 2 5 2 3 5 3 5" xfId="48252"/>
    <cellStyle name="Note 2 2 5 2 3 5 3 6" xfId="48253"/>
    <cellStyle name="Note 2 2 5 2 3 5 3 7" xfId="48254"/>
    <cellStyle name="Note 2 2 5 2 3 5 3 8" xfId="48255"/>
    <cellStyle name="Note 2 2 5 2 3 5 4" xfId="48256"/>
    <cellStyle name="Note 2 2 5 2 3 5 4 2" xfId="48257"/>
    <cellStyle name="Note 2 2 5 2 3 5 4 3" xfId="48258"/>
    <cellStyle name="Note 2 2 5 2 3 5 4 4" xfId="48259"/>
    <cellStyle name="Note 2 2 5 2 3 5 4 5" xfId="48260"/>
    <cellStyle name="Note 2 2 5 2 3 5 4 6" xfId="48261"/>
    <cellStyle name="Note 2 2 5 2 3 5 4 7" xfId="48262"/>
    <cellStyle name="Note 2 2 5 2 3 5 4 8" xfId="48263"/>
    <cellStyle name="Note 2 2 5 2 3 5 4 9" xfId="48264"/>
    <cellStyle name="Note 2 2 5 2 3 5 5" xfId="48265"/>
    <cellStyle name="Note 2 2 5 2 3 5 6" xfId="48266"/>
    <cellStyle name="Note 2 2 5 2 3 5 7" xfId="48267"/>
    <cellStyle name="Note 2 2 5 2 3 5 8" xfId="48268"/>
    <cellStyle name="Note 2 2 5 2 3 5 9" xfId="48269"/>
    <cellStyle name="Note 2 2 5 2 3 6" xfId="48270"/>
    <cellStyle name="Note 2 2 5 2 3 6 10" xfId="48271"/>
    <cellStyle name="Note 2 2 5 2 3 6 2" xfId="48272"/>
    <cellStyle name="Note 2 2 5 2 3 6 2 2" xfId="48273"/>
    <cellStyle name="Note 2 2 5 2 3 6 2 3" xfId="48274"/>
    <cellStyle name="Note 2 2 5 2 3 6 2 4" xfId="48275"/>
    <cellStyle name="Note 2 2 5 2 3 6 2 5" xfId="48276"/>
    <cellStyle name="Note 2 2 5 2 3 6 2 6" xfId="48277"/>
    <cellStyle name="Note 2 2 5 2 3 6 2 7" xfId="48278"/>
    <cellStyle name="Note 2 2 5 2 3 6 2 8" xfId="48279"/>
    <cellStyle name="Note 2 2 5 2 3 6 2 9" xfId="48280"/>
    <cellStyle name="Note 2 2 5 2 3 6 3" xfId="48281"/>
    <cellStyle name="Note 2 2 5 2 3 6 4" xfId="48282"/>
    <cellStyle name="Note 2 2 5 2 3 6 5" xfId="48283"/>
    <cellStyle name="Note 2 2 5 2 3 6 6" xfId="48284"/>
    <cellStyle name="Note 2 2 5 2 3 6 7" xfId="48285"/>
    <cellStyle name="Note 2 2 5 2 3 6 8" xfId="48286"/>
    <cellStyle name="Note 2 2 5 2 3 6 9" xfId="48287"/>
    <cellStyle name="Note 2 2 5 2 3 7" xfId="48288"/>
    <cellStyle name="Note 2 2 5 2 3 7 2" xfId="48289"/>
    <cellStyle name="Note 2 2 5 2 3 7 3" xfId="48290"/>
    <cellStyle name="Note 2 2 5 2 3 7 4" xfId="48291"/>
    <cellStyle name="Note 2 2 5 2 3 7 5" xfId="48292"/>
    <cellStyle name="Note 2 2 5 2 3 7 6" xfId="48293"/>
    <cellStyle name="Note 2 2 5 2 3 7 7" xfId="48294"/>
    <cellStyle name="Note 2 2 5 2 3 7 8" xfId="48295"/>
    <cellStyle name="Note 2 2 5 2 3 8" xfId="48296"/>
    <cellStyle name="Note 2 2 5 2 3 8 2" xfId="48297"/>
    <cellStyle name="Note 2 2 5 2 3 8 3" xfId="48298"/>
    <cellStyle name="Note 2 2 5 2 3 8 4" xfId="48299"/>
    <cellStyle name="Note 2 2 5 2 3 8 5" xfId="48300"/>
    <cellStyle name="Note 2 2 5 2 3 8 6" xfId="48301"/>
    <cellStyle name="Note 2 2 5 2 3 8 7" xfId="48302"/>
    <cellStyle name="Note 2 2 5 2 3 8 8" xfId="48303"/>
    <cellStyle name="Note 2 2 5 2 3 8 9" xfId="48304"/>
    <cellStyle name="Note 2 2 5 2 3 9" xfId="48305"/>
    <cellStyle name="Note 2 2 5 2 4" xfId="48306"/>
    <cellStyle name="Note 2 2 5 2 4 10" xfId="48307"/>
    <cellStyle name="Note 2 2 5 2 4 11" xfId="48308"/>
    <cellStyle name="Note 2 2 5 2 4 12" xfId="48309"/>
    <cellStyle name="Note 2 2 5 2 4 13" xfId="48310"/>
    <cellStyle name="Note 2 2 5 2 4 2" xfId="48311"/>
    <cellStyle name="Note 2 2 5 2 4 2 10" xfId="48312"/>
    <cellStyle name="Note 2 2 5 2 4 2 2" xfId="48313"/>
    <cellStyle name="Note 2 2 5 2 4 2 2 2" xfId="48314"/>
    <cellStyle name="Note 2 2 5 2 4 2 2 3" xfId="48315"/>
    <cellStyle name="Note 2 2 5 2 4 2 2 4" xfId="48316"/>
    <cellStyle name="Note 2 2 5 2 4 2 2 5" xfId="48317"/>
    <cellStyle name="Note 2 2 5 2 4 2 2 6" xfId="48318"/>
    <cellStyle name="Note 2 2 5 2 4 2 2 7" xfId="48319"/>
    <cellStyle name="Note 2 2 5 2 4 2 2 8" xfId="48320"/>
    <cellStyle name="Note 2 2 5 2 4 2 2 9" xfId="48321"/>
    <cellStyle name="Note 2 2 5 2 4 2 3" xfId="48322"/>
    <cellStyle name="Note 2 2 5 2 4 2 4" xfId="48323"/>
    <cellStyle name="Note 2 2 5 2 4 2 5" xfId="48324"/>
    <cellStyle name="Note 2 2 5 2 4 2 6" xfId="48325"/>
    <cellStyle name="Note 2 2 5 2 4 2 7" xfId="48326"/>
    <cellStyle name="Note 2 2 5 2 4 2 8" xfId="48327"/>
    <cellStyle name="Note 2 2 5 2 4 2 9" xfId="48328"/>
    <cellStyle name="Note 2 2 5 2 4 3" xfId="48329"/>
    <cellStyle name="Note 2 2 5 2 4 3 2" xfId="48330"/>
    <cellStyle name="Note 2 2 5 2 4 3 3" xfId="48331"/>
    <cellStyle name="Note 2 2 5 2 4 3 4" xfId="48332"/>
    <cellStyle name="Note 2 2 5 2 4 3 5" xfId="48333"/>
    <cellStyle name="Note 2 2 5 2 4 3 6" xfId="48334"/>
    <cellStyle name="Note 2 2 5 2 4 3 7" xfId="48335"/>
    <cellStyle name="Note 2 2 5 2 4 3 8" xfId="48336"/>
    <cellStyle name="Note 2 2 5 2 4 4" xfId="48337"/>
    <cellStyle name="Note 2 2 5 2 4 4 2" xfId="48338"/>
    <cellStyle name="Note 2 2 5 2 4 4 3" xfId="48339"/>
    <cellStyle name="Note 2 2 5 2 4 4 4" xfId="48340"/>
    <cellStyle name="Note 2 2 5 2 4 4 5" xfId="48341"/>
    <cellStyle name="Note 2 2 5 2 4 4 6" xfId="48342"/>
    <cellStyle name="Note 2 2 5 2 4 4 7" xfId="48343"/>
    <cellStyle name="Note 2 2 5 2 4 4 8" xfId="48344"/>
    <cellStyle name="Note 2 2 5 2 4 4 9" xfId="48345"/>
    <cellStyle name="Note 2 2 5 2 4 5" xfId="48346"/>
    <cellStyle name="Note 2 2 5 2 4 6" xfId="48347"/>
    <cellStyle name="Note 2 2 5 2 4 7" xfId="48348"/>
    <cellStyle name="Note 2 2 5 2 4 8" xfId="48349"/>
    <cellStyle name="Note 2 2 5 2 4 9" xfId="48350"/>
    <cellStyle name="Note 2 2 5 2 5" xfId="48351"/>
    <cellStyle name="Note 2 2 5 2 5 2" xfId="48352"/>
    <cellStyle name="Note 2 2 5 2 5 3" xfId="48353"/>
    <cellStyle name="Note 2 2 5 2 5 4" xfId="48354"/>
    <cellStyle name="Note 2 2 5 2 5 5" xfId="48355"/>
    <cellStyle name="Note 2 2 5 2 5 6" xfId="48356"/>
    <cellStyle name="Note 2 2 5 2 5 7" xfId="48357"/>
    <cellStyle name="Note 2 2 5 2 5 8" xfId="48358"/>
    <cellStyle name="Note 2 2 5 2 5 9" xfId="48359"/>
    <cellStyle name="Note 2 2 5 2 6" xfId="48360"/>
    <cellStyle name="Note 2 2 5 2 7" xfId="48361"/>
    <cellStyle name="Note 2 2 5 2 8" xfId="48362"/>
    <cellStyle name="Note 2 2 5 2 9" xfId="48363"/>
    <cellStyle name="Note 2 2 5 20" xfId="48364"/>
    <cellStyle name="Note 2 2 5 21" xfId="48365"/>
    <cellStyle name="Note 2 2 5 3" xfId="48366"/>
    <cellStyle name="Note 2 2 5 3 10" xfId="48367"/>
    <cellStyle name="Note 2 2 5 3 11" xfId="48368"/>
    <cellStyle name="Note 2 2 5 3 12" xfId="48369"/>
    <cellStyle name="Note 2 2 5 3 13" xfId="48370"/>
    <cellStyle name="Note 2 2 5 3 14" xfId="48371"/>
    <cellStyle name="Note 2 2 5 3 15" xfId="48372"/>
    <cellStyle name="Note 2 2 5 3 16" xfId="48373"/>
    <cellStyle name="Note 2 2 5 3 17" xfId="48374"/>
    <cellStyle name="Note 2 2 5 3 18" xfId="48375"/>
    <cellStyle name="Note 2 2 5 3 19" xfId="48376"/>
    <cellStyle name="Note 2 2 5 3 2" xfId="48377"/>
    <cellStyle name="Note 2 2 5 3 2 10" xfId="48378"/>
    <cellStyle name="Note 2 2 5 3 2 11" xfId="48379"/>
    <cellStyle name="Note 2 2 5 3 2 12" xfId="48380"/>
    <cellStyle name="Note 2 2 5 3 2 13" xfId="48381"/>
    <cellStyle name="Note 2 2 5 3 2 2" xfId="48382"/>
    <cellStyle name="Note 2 2 5 3 2 2 10" xfId="48383"/>
    <cellStyle name="Note 2 2 5 3 2 2 2" xfId="48384"/>
    <cellStyle name="Note 2 2 5 3 2 2 2 2" xfId="48385"/>
    <cellStyle name="Note 2 2 5 3 2 2 2 3" xfId="48386"/>
    <cellStyle name="Note 2 2 5 3 2 2 2 4" xfId="48387"/>
    <cellStyle name="Note 2 2 5 3 2 2 2 5" xfId="48388"/>
    <cellStyle name="Note 2 2 5 3 2 2 2 6" xfId="48389"/>
    <cellStyle name="Note 2 2 5 3 2 2 2 7" xfId="48390"/>
    <cellStyle name="Note 2 2 5 3 2 2 2 8" xfId="48391"/>
    <cellStyle name="Note 2 2 5 3 2 2 2 9" xfId="48392"/>
    <cellStyle name="Note 2 2 5 3 2 2 3" xfId="48393"/>
    <cellStyle name="Note 2 2 5 3 2 2 4" xfId="48394"/>
    <cellStyle name="Note 2 2 5 3 2 2 5" xfId="48395"/>
    <cellStyle name="Note 2 2 5 3 2 2 6" xfId="48396"/>
    <cellStyle name="Note 2 2 5 3 2 2 7" xfId="48397"/>
    <cellStyle name="Note 2 2 5 3 2 2 8" xfId="48398"/>
    <cellStyle name="Note 2 2 5 3 2 2 9" xfId="48399"/>
    <cellStyle name="Note 2 2 5 3 2 3" xfId="48400"/>
    <cellStyle name="Note 2 2 5 3 2 3 2" xfId="48401"/>
    <cellStyle name="Note 2 2 5 3 2 3 3" xfId="48402"/>
    <cellStyle name="Note 2 2 5 3 2 3 4" xfId="48403"/>
    <cellStyle name="Note 2 2 5 3 2 3 5" xfId="48404"/>
    <cellStyle name="Note 2 2 5 3 2 3 6" xfId="48405"/>
    <cellStyle name="Note 2 2 5 3 2 3 7" xfId="48406"/>
    <cellStyle name="Note 2 2 5 3 2 3 8" xfId="48407"/>
    <cellStyle name="Note 2 2 5 3 2 4" xfId="48408"/>
    <cellStyle name="Note 2 2 5 3 2 4 2" xfId="48409"/>
    <cellStyle name="Note 2 2 5 3 2 4 3" xfId="48410"/>
    <cellStyle name="Note 2 2 5 3 2 4 4" xfId="48411"/>
    <cellStyle name="Note 2 2 5 3 2 4 5" xfId="48412"/>
    <cellStyle name="Note 2 2 5 3 2 4 6" xfId="48413"/>
    <cellStyle name="Note 2 2 5 3 2 4 7" xfId="48414"/>
    <cellStyle name="Note 2 2 5 3 2 4 8" xfId="48415"/>
    <cellStyle name="Note 2 2 5 3 2 4 9" xfId="48416"/>
    <cellStyle name="Note 2 2 5 3 2 5" xfId="48417"/>
    <cellStyle name="Note 2 2 5 3 2 6" xfId="48418"/>
    <cellStyle name="Note 2 2 5 3 2 7" xfId="48419"/>
    <cellStyle name="Note 2 2 5 3 2 8" xfId="48420"/>
    <cellStyle name="Note 2 2 5 3 2 9" xfId="48421"/>
    <cellStyle name="Note 2 2 5 3 3" xfId="48422"/>
    <cellStyle name="Note 2 2 5 3 3 10" xfId="48423"/>
    <cellStyle name="Note 2 2 5 3 3 11" xfId="48424"/>
    <cellStyle name="Note 2 2 5 3 3 12" xfId="48425"/>
    <cellStyle name="Note 2 2 5 3 3 13" xfId="48426"/>
    <cellStyle name="Note 2 2 5 3 3 2" xfId="48427"/>
    <cellStyle name="Note 2 2 5 3 3 2 10" xfId="48428"/>
    <cellStyle name="Note 2 2 5 3 3 2 2" xfId="48429"/>
    <cellStyle name="Note 2 2 5 3 3 2 2 2" xfId="48430"/>
    <cellStyle name="Note 2 2 5 3 3 2 2 3" xfId="48431"/>
    <cellStyle name="Note 2 2 5 3 3 2 2 4" xfId="48432"/>
    <cellStyle name="Note 2 2 5 3 3 2 2 5" xfId="48433"/>
    <cellStyle name="Note 2 2 5 3 3 2 2 6" xfId="48434"/>
    <cellStyle name="Note 2 2 5 3 3 2 2 7" xfId="48435"/>
    <cellStyle name="Note 2 2 5 3 3 2 2 8" xfId="48436"/>
    <cellStyle name="Note 2 2 5 3 3 2 2 9" xfId="48437"/>
    <cellStyle name="Note 2 2 5 3 3 2 3" xfId="48438"/>
    <cellStyle name="Note 2 2 5 3 3 2 4" xfId="48439"/>
    <cellStyle name="Note 2 2 5 3 3 2 5" xfId="48440"/>
    <cellStyle name="Note 2 2 5 3 3 2 6" xfId="48441"/>
    <cellStyle name="Note 2 2 5 3 3 2 7" xfId="48442"/>
    <cellStyle name="Note 2 2 5 3 3 2 8" xfId="48443"/>
    <cellStyle name="Note 2 2 5 3 3 2 9" xfId="48444"/>
    <cellStyle name="Note 2 2 5 3 3 3" xfId="48445"/>
    <cellStyle name="Note 2 2 5 3 3 3 2" xfId="48446"/>
    <cellStyle name="Note 2 2 5 3 3 3 3" xfId="48447"/>
    <cellStyle name="Note 2 2 5 3 3 3 4" xfId="48448"/>
    <cellStyle name="Note 2 2 5 3 3 3 5" xfId="48449"/>
    <cellStyle name="Note 2 2 5 3 3 3 6" xfId="48450"/>
    <cellStyle name="Note 2 2 5 3 3 3 7" xfId="48451"/>
    <cellStyle name="Note 2 2 5 3 3 3 8" xfId="48452"/>
    <cellStyle name="Note 2 2 5 3 3 4" xfId="48453"/>
    <cellStyle name="Note 2 2 5 3 3 4 2" xfId="48454"/>
    <cellStyle name="Note 2 2 5 3 3 4 3" xfId="48455"/>
    <cellStyle name="Note 2 2 5 3 3 4 4" xfId="48456"/>
    <cellStyle name="Note 2 2 5 3 3 4 5" xfId="48457"/>
    <cellStyle name="Note 2 2 5 3 3 4 6" xfId="48458"/>
    <cellStyle name="Note 2 2 5 3 3 4 7" xfId="48459"/>
    <cellStyle name="Note 2 2 5 3 3 4 8" xfId="48460"/>
    <cellStyle name="Note 2 2 5 3 3 4 9" xfId="48461"/>
    <cellStyle name="Note 2 2 5 3 3 5" xfId="48462"/>
    <cellStyle name="Note 2 2 5 3 3 6" xfId="48463"/>
    <cellStyle name="Note 2 2 5 3 3 7" xfId="48464"/>
    <cellStyle name="Note 2 2 5 3 3 8" xfId="48465"/>
    <cellStyle name="Note 2 2 5 3 3 9" xfId="48466"/>
    <cellStyle name="Note 2 2 5 3 4" xfId="48467"/>
    <cellStyle name="Note 2 2 5 3 4 10" xfId="48468"/>
    <cellStyle name="Note 2 2 5 3 4 11" xfId="48469"/>
    <cellStyle name="Note 2 2 5 3 4 12" xfId="48470"/>
    <cellStyle name="Note 2 2 5 3 4 13" xfId="48471"/>
    <cellStyle name="Note 2 2 5 3 4 2" xfId="48472"/>
    <cellStyle name="Note 2 2 5 3 4 2 10" xfId="48473"/>
    <cellStyle name="Note 2 2 5 3 4 2 2" xfId="48474"/>
    <cellStyle name="Note 2 2 5 3 4 2 2 2" xfId="48475"/>
    <cellStyle name="Note 2 2 5 3 4 2 2 3" xfId="48476"/>
    <cellStyle name="Note 2 2 5 3 4 2 2 4" xfId="48477"/>
    <cellStyle name="Note 2 2 5 3 4 2 2 5" xfId="48478"/>
    <cellStyle name="Note 2 2 5 3 4 2 2 6" xfId="48479"/>
    <cellStyle name="Note 2 2 5 3 4 2 2 7" xfId="48480"/>
    <cellStyle name="Note 2 2 5 3 4 2 2 8" xfId="48481"/>
    <cellStyle name="Note 2 2 5 3 4 2 2 9" xfId="48482"/>
    <cellStyle name="Note 2 2 5 3 4 2 3" xfId="48483"/>
    <cellStyle name="Note 2 2 5 3 4 2 4" xfId="48484"/>
    <cellStyle name="Note 2 2 5 3 4 2 5" xfId="48485"/>
    <cellStyle name="Note 2 2 5 3 4 2 6" xfId="48486"/>
    <cellStyle name="Note 2 2 5 3 4 2 7" xfId="48487"/>
    <cellStyle name="Note 2 2 5 3 4 2 8" xfId="48488"/>
    <cellStyle name="Note 2 2 5 3 4 2 9" xfId="48489"/>
    <cellStyle name="Note 2 2 5 3 4 3" xfId="48490"/>
    <cellStyle name="Note 2 2 5 3 4 3 2" xfId="48491"/>
    <cellStyle name="Note 2 2 5 3 4 3 3" xfId="48492"/>
    <cellStyle name="Note 2 2 5 3 4 3 4" xfId="48493"/>
    <cellStyle name="Note 2 2 5 3 4 3 5" xfId="48494"/>
    <cellStyle name="Note 2 2 5 3 4 3 6" xfId="48495"/>
    <cellStyle name="Note 2 2 5 3 4 3 7" xfId="48496"/>
    <cellStyle name="Note 2 2 5 3 4 3 8" xfId="48497"/>
    <cellStyle name="Note 2 2 5 3 4 4" xfId="48498"/>
    <cellStyle name="Note 2 2 5 3 4 4 2" xfId="48499"/>
    <cellStyle name="Note 2 2 5 3 4 4 3" xfId="48500"/>
    <cellStyle name="Note 2 2 5 3 4 4 4" xfId="48501"/>
    <cellStyle name="Note 2 2 5 3 4 4 5" xfId="48502"/>
    <cellStyle name="Note 2 2 5 3 4 4 6" xfId="48503"/>
    <cellStyle name="Note 2 2 5 3 4 4 7" xfId="48504"/>
    <cellStyle name="Note 2 2 5 3 4 4 8" xfId="48505"/>
    <cellStyle name="Note 2 2 5 3 4 4 9" xfId="48506"/>
    <cellStyle name="Note 2 2 5 3 4 5" xfId="48507"/>
    <cellStyle name="Note 2 2 5 3 4 6" xfId="48508"/>
    <cellStyle name="Note 2 2 5 3 4 7" xfId="48509"/>
    <cellStyle name="Note 2 2 5 3 4 8" xfId="48510"/>
    <cellStyle name="Note 2 2 5 3 4 9" xfId="48511"/>
    <cellStyle name="Note 2 2 5 3 5" xfId="48512"/>
    <cellStyle name="Note 2 2 5 3 5 10" xfId="48513"/>
    <cellStyle name="Note 2 2 5 3 5 11" xfId="48514"/>
    <cellStyle name="Note 2 2 5 3 5 12" xfId="48515"/>
    <cellStyle name="Note 2 2 5 3 5 13" xfId="48516"/>
    <cellStyle name="Note 2 2 5 3 5 2" xfId="48517"/>
    <cellStyle name="Note 2 2 5 3 5 2 10" xfId="48518"/>
    <cellStyle name="Note 2 2 5 3 5 2 2" xfId="48519"/>
    <cellStyle name="Note 2 2 5 3 5 2 2 2" xfId="48520"/>
    <cellStyle name="Note 2 2 5 3 5 2 2 3" xfId="48521"/>
    <cellStyle name="Note 2 2 5 3 5 2 2 4" xfId="48522"/>
    <cellStyle name="Note 2 2 5 3 5 2 2 5" xfId="48523"/>
    <cellStyle name="Note 2 2 5 3 5 2 2 6" xfId="48524"/>
    <cellStyle name="Note 2 2 5 3 5 2 2 7" xfId="48525"/>
    <cellStyle name="Note 2 2 5 3 5 2 2 8" xfId="48526"/>
    <cellStyle name="Note 2 2 5 3 5 2 2 9" xfId="48527"/>
    <cellStyle name="Note 2 2 5 3 5 2 3" xfId="48528"/>
    <cellStyle name="Note 2 2 5 3 5 2 4" xfId="48529"/>
    <cellStyle name="Note 2 2 5 3 5 2 5" xfId="48530"/>
    <cellStyle name="Note 2 2 5 3 5 2 6" xfId="48531"/>
    <cellStyle name="Note 2 2 5 3 5 2 7" xfId="48532"/>
    <cellStyle name="Note 2 2 5 3 5 2 8" xfId="48533"/>
    <cellStyle name="Note 2 2 5 3 5 2 9" xfId="48534"/>
    <cellStyle name="Note 2 2 5 3 5 3" xfId="48535"/>
    <cellStyle name="Note 2 2 5 3 5 3 2" xfId="48536"/>
    <cellStyle name="Note 2 2 5 3 5 3 3" xfId="48537"/>
    <cellStyle name="Note 2 2 5 3 5 3 4" xfId="48538"/>
    <cellStyle name="Note 2 2 5 3 5 3 5" xfId="48539"/>
    <cellStyle name="Note 2 2 5 3 5 3 6" xfId="48540"/>
    <cellStyle name="Note 2 2 5 3 5 3 7" xfId="48541"/>
    <cellStyle name="Note 2 2 5 3 5 3 8" xfId="48542"/>
    <cellStyle name="Note 2 2 5 3 5 4" xfId="48543"/>
    <cellStyle name="Note 2 2 5 3 5 4 2" xfId="48544"/>
    <cellStyle name="Note 2 2 5 3 5 4 3" xfId="48545"/>
    <cellStyle name="Note 2 2 5 3 5 4 4" xfId="48546"/>
    <cellStyle name="Note 2 2 5 3 5 4 5" xfId="48547"/>
    <cellStyle name="Note 2 2 5 3 5 4 6" xfId="48548"/>
    <cellStyle name="Note 2 2 5 3 5 4 7" xfId="48549"/>
    <cellStyle name="Note 2 2 5 3 5 4 8" xfId="48550"/>
    <cellStyle name="Note 2 2 5 3 5 4 9" xfId="48551"/>
    <cellStyle name="Note 2 2 5 3 5 5" xfId="48552"/>
    <cellStyle name="Note 2 2 5 3 5 6" xfId="48553"/>
    <cellStyle name="Note 2 2 5 3 5 7" xfId="48554"/>
    <cellStyle name="Note 2 2 5 3 5 8" xfId="48555"/>
    <cellStyle name="Note 2 2 5 3 5 9" xfId="48556"/>
    <cellStyle name="Note 2 2 5 3 6" xfId="48557"/>
    <cellStyle name="Note 2 2 5 3 6 10" xfId="48558"/>
    <cellStyle name="Note 2 2 5 3 6 2" xfId="48559"/>
    <cellStyle name="Note 2 2 5 3 6 2 2" xfId="48560"/>
    <cellStyle name="Note 2 2 5 3 6 2 3" xfId="48561"/>
    <cellStyle name="Note 2 2 5 3 6 2 4" xfId="48562"/>
    <cellStyle name="Note 2 2 5 3 6 2 5" xfId="48563"/>
    <cellStyle name="Note 2 2 5 3 6 2 6" xfId="48564"/>
    <cellStyle name="Note 2 2 5 3 6 2 7" xfId="48565"/>
    <cellStyle name="Note 2 2 5 3 6 2 8" xfId="48566"/>
    <cellStyle name="Note 2 2 5 3 6 2 9" xfId="48567"/>
    <cellStyle name="Note 2 2 5 3 6 3" xfId="48568"/>
    <cellStyle name="Note 2 2 5 3 6 4" xfId="48569"/>
    <cellStyle name="Note 2 2 5 3 6 5" xfId="48570"/>
    <cellStyle name="Note 2 2 5 3 6 6" xfId="48571"/>
    <cellStyle name="Note 2 2 5 3 6 7" xfId="48572"/>
    <cellStyle name="Note 2 2 5 3 6 8" xfId="48573"/>
    <cellStyle name="Note 2 2 5 3 6 9" xfId="48574"/>
    <cellStyle name="Note 2 2 5 3 7" xfId="48575"/>
    <cellStyle name="Note 2 2 5 3 7 2" xfId="48576"/>
    <cellStyle name="Note 2 2 5 3 7 3" xfId="48577"/>
    <cellStyle name="Note 2 2 5 3 7 4" xfId="48578"/>
    <cellStyle name="Note 2 2 5 3 7 5" xfId="48579"/>
    <cellStyle name="Note 2 2 5 3 7 6" xfId="48580"/>
    <cellStyle name="Note 2 2 5 3 7 7" xfId="48581"/>
    <cellStyle name="Note 2 2 5 3 7 8" xfId="48582"/>
    <cellStyle name="Note 2 2 5 3 8" xfId="48583"/>
    <cellStyle name="Note 2 2 5 3 8 2" xfId="48584"/>
    <cellStyle name="Note 2 2 5 3 8 3" xfId="48585"/>
    <cellStyle name="Note 2 2 5 3 8 4" xfId="48586"/>
    <cellStyle name="Note 2 2 5 3 8 5" xfId="48587"/>
    <cellStyle name="Note 2 2 5 3 8 6" xfId="48588"/>
    <cellStyle name="Note 2 2 5 3 8 7" xfId="48589"/>
    <cellStyle name="Note 2 2 5 3 8 8" xfId="48590"/>
    <cellStyle name="Note 2 2 5 3 8 9" xfId="48591"/>
    <cellStyle name="Note 2 2 5 3 9" xfId="48592"/>
    <cellStyle name="Note 2 2 5 4" xfId="48593"/>
    <cellStyle name="Note 2 2 5 4 10" xfId="48594"/>
    <cellStyle name="Note 2 2 5 4 11" xfId="48595"/>
    <cellStyle name="Note 2 2 5 4 12" xfId="48596"/>
    <cellStyle name="Note 2 2 5 4 13" xfId="48597"/>
    <cellStyle name="Note 2 2 5 4 14" xfId="48598"/>
    <cellStyle name="Note 2 2 5 4 15" xfId="48599"/>
    <cellStyle name="Note 2 2 5 4 16" xfId="48600"/>
    <cellStyle name="Note 2 2 5 4 17" xfId="48601"/>
    <cellStyle name="Note 2 2 5 4 18" xfId="48602"/>
    <cellStyle name="Note 2 2 5 4 2" xfId="48603"/>
    <cellStyle name="Note 2 2 5 4 2 10" xfId="48604"/>
    <cellStyle name="Note 2 2 5 4 2 11" xfId="48605"/>
    <cellStyle name="Note 2 2 5 4 2 12" xfId="48606"/>
    <cellStyle name="Note 2 2 5 4 2 13" xfId="48607"/>
    <cellStyle name="Note 2 2 5 4 2 2" xfId="48608"/>
    <cellStyle name="Note 2 2 5 4 2 2 10" xfId="48609"/>
    <cellStyle name="Note 2 2 5 4 2 2 2" xfId="48610"/>
    <cellStyle name="Note 2 2 5 4 2 2 2 2" xfId="48611"/>
    <cellStyle name="Note 2 2 5 4 2 2 2 3" xfId="48612"/>
    <cellStyle name="Note 2 2 5 4 2 2 2 4" xfId="48613"/>
    <cellStyle name="Note 2 2 5 4 2 2 2 5" xfId="48614"/>
    <cellStyle name="Note 2 2 5 4 2 2 2 6" xfId="48615"/>
    <cellStyle name="Note 2 2 5 4 2 2 2 7" xfId="48616"/>
    <cellStyle name="Note 2 2 5 4 2 2 2 8" xfId="48617"/>
    <cellStyle name="Note 2 2 5 4 2 2 2 9" xfId="48618"/>
    <cellStyle name="Note 2 2 5 4 2 2 3" xfId="48619"/>
    <cellStyle name="Note 2 2 5 4 2 2 4" xfId="48620"/>
    <cellStyle name="Note 2 2 5 4 2 2 5" xfId="48621"/>
    <cellStyle name="Note 2 2 5 4 2 2 6" xfId="48622"/>
    <cellStyle name="Note 2 2 5 4 2 2 7" xfId="48623"/>
    <cellStyle name="Note 2 2 5 4 2 2 8" xfId="48624"/>
    <cellStyle name="Note 2 2 5 4 2 2 9" xfId="48625"/>
    <cellStyle name="Note 2 2 5 4 2 3" xfId="48626"/>
    <cellStyle name="Note 2 2 5 4 2 3 2" xfId="48627"/>
    <cellStyle name="Note 2 2 5 4 2 3 3" xfId="48628"/>
    <cellStyle name="Note 2 2 5 4 2 3 4" xfId="48629"/>
    <cellStyle name="Note 2 2 5 4 2 3 5" xfId="48630"/>
    <cellStyle name="Note 2 2 5 4 2 3 6" xfId="48631"/>
    <cellStyle name="Note 2 2 5 4 2 3 7" xfId="48632"/>
    <cellStyle name="Note 2 2 5 4 2 3 8" xfId="48633"/>
    <cellStyle name="Note 2 2 5 4 2 4" xfId="48634"/>
    <cellStyle name="Note 2 2 5 4 2 4 2" xfId="48635"/>
    <cellStyle name="Note 2 2 5 4 2 4 3" xfId="48636"/>
    <cellStyle name="Note 2 2 5 4 2 4 4" xfId="48637"/>
    <cellStyle name="Note 2 2 5 4 2 4 5" xfId="48638"/>
    <cellStyle name="Note 2 2 5 4 2 4 6" xfId="48639"/>
    <cellStyle name="Note 2 2 5 4 2 4 7" xfId="48640"/>
    <cellStyle name="Note 2 2 5 4 2 4 8" xfId="48641"/>
    <cellStyle name="Note 2 2 5 4 2 4 9" xfId="48642"/>
    <cellStyle name="Note 2 2 5 4 2 5" xfId="48643"/>
    <cellStyle name="Note 2 2 5 4 2 6" xfId="48644"/>
    <cellStyle name="Note 2 2 5 4 2 7" xfId="48645"/>
    <cellStyle name="Note 2 2 5 4 2 8" xfId="48646"/>
    <cellStyle name="Note 2 2 5 4 2 9" xfId="48647"/>
    <cellStyle name="Note 2 2 5 4 3" xfId="48648"/>
    <cellStyle name="Note 2 2 5 4 3 10" xfId="48649"/>
    <cellStyle name="Note 2 2 5 4 3 11" xfId="48650"/>
    <cellStyle name="Note 2 2 5 4 3 12" xfId="48651"/>
    <cellStyle name="Note 2 2 5 4 3 13" xfId="48652"/>
    <cellStyle name="Note 2 2 5 4 3 2" xfId="48653"/>
    <cellStyle name="Note 2 2 5 4 3 2 10" xfId="48654"/>
    <cellStyle name="Note 2 2 5 4 3 2 2" xfId="48655"/>
    <cellStyle name="Note 2 2 5 4 3 2 2 2" xfId="48656"/>
    <cellStyle name="Note 2 2 5 4 3 2 2 3" xfId="48657"/>
    <cellStyle name="Note 2 2 5 4 3 2 2 4" xfId="48658"/>
    <cellStyle name="Note 2 2 5 4 3 2 2 5" xfId="48659"/>
    <cellStyle name="Note 2 2 5 4 3 2 2 6" xfId="48660"/>
    <cellStyle name="Note 2 2 5 4 3 2 2 7" xfId="48661"/>
    <cellStyle name="Note 2 2 5 4 3 2 2 8" xfId="48662"/>
    <cellStyle name="Note 2 2 5 4 3 2 2 9" xfId="48663"/>
    <cellStyle name="Note 2 2 5 4 3 2 3" xfId="48664"/>
    <cellStyle name="Note 2 2 5 4 3 2 4" xfId="48665"/>
    <cellStyle name="Note 2 2 5 4 3 2 5" xfId="48666"/>
    <cellStyle name="Note 2 2 5 4 3 2 6" xfId="48667"/>
    <cellStyle name="Note 2 2 5 4 3 2 7" xfId="48668"/>
    <cellStyle name="Note 2 2 5 4 3 2 8" xfId="48669"/>
    <cellStyle name="Note 2 2 5 4 3 2 9" xfId="48670"/>
    <cellStyle name="Note 2 2 5 4 3 3" xfId="48671"/>
    <cellStyle name="Note 2 2 5 4 3 3 2" xfId="48672"/>
    <cellStyle name="Note 2 2 5 4 3 3 3" xfId="48673"/>
    <cellStyle name="Note 2 2 5 4 3 3 4" xfId="48674"/>
    <cellStyle name="Note 2 2 5 4 3 3 5" xfId="48675"/>
    <cellStyle name="Note 2 2 5 4 3 3 6" xfId="48676"/>
    <cellStyle name="Note 2 2 5 4 3 3 7" xfId="48677"/>
    <cellStyle name="Note 2 2 5 4 3 3 8" xfId="48678"/>
    <cellStyle name="Note 2 2 5 4 3 4" xfId="48679"/>
    <cellStyle name="Note 2 2 5 4 3 4 2" xfId="48680"/>
    <cellStyle name="Note 2 2 5 4 3 4 3" xfId="48681"/>
    <cellStyle name="Note 2 2 5 4 3 4 4" xfId="48682"/>
    <cellStyle name="Note 2 2 5 4 3 4 5" xfId="48683"/>
    <cellStyle name="Note 2 2 5 4 3 4 6" xfId="48684"/>
    <cellStyle name="Note 2 2 5 4 3 4 7" xfId="48685"/>
    <cellStyle name="Note 2 2 5 4 3 4 8" xfId="48686"/>
    <cellStyle name="Note 2 2 5 4 3 4 9" xfId="48687"/>
    <cellStyle name="Note 2 2 5 4 3 5" xfId="48688"/>
    <cellStyle name="Note 2 2 5 4 3 6" xfId="48689"/>
    <cellStyle name="Note 2 2 5 4 3 7" xfId="48690"/>
    <cellStyle name="Note 2 2 5 4 3 8" xfId="48691"/>
    <cellStyle name="Note 2 2 5 4 3 9" xfId="48692"/>
    <cellStyle name="Note 2 2 5 4 4" xfId="48693"/>
    <cellStyle name="Note 2 2 5 4 4 10" xfId="48694"/>
    <cellStyle name="Note 2 2 5 4 4 11" xfId="48695"/>
    <cellStyle name="Note 2 2 5 4 4 12" xfId="48696"/>
    <cellStyle name="Note 2 2 5 4 4 13" xfId="48697"/>
    <cellStyle name="Note 2 2 5 4 4 2" xfId="48698"/>
    <cellStyle name="Note 2 2 5 4 4 2 10" xfId="48699"/>
    <cellStyle name="Note 2 2 5 4 4 2 2" xfId="48700"/>
    <cellStyle name="Note 2 2 5 4 4 2 2 2" xfId="48701"/>
    <cellStyle name="Note 2 2 5 4 4 2 2 3" xfId="48702"/>
    <cellStyle name="Note 2 2 5 4 4 2 2 4" xfId="48703"/>
    <cellStyle name="Note 2 2 5 4 4 2 2 5" xfId="48704"/>
    <cellStyle name="Note 2 2 5 4 4 2 2 6" xfId="48705"/>
    <cellStyle name="Note 2 2 5 4 4 2 2 7" xfId="48706"/>
    <cellStyle name="Note 2 2 5 4 4 2 2 8" xfId="48707"/>
    <cellStyle name="Note 2 2 5 4 4 2 2 9" xfId="48708"/>
    <cellStyle name="Note 2 2 5 4 4 2 3" xfId="48709"/>
    <cellStyle name="Note 2 2 5 4 4 2 4" xfId="48710"/>
    <cellStyle name="Note 2 2 5 4 4 2 5" xfId="48711"/>
    <cellStyle name="Note 2 2 5 4 4 2 6" xfId="48712"/>
    <cellStyle name="Note 2 2 5 4 4 2 7" xfId="48713"/>
    <cellStyle name="Note 2 2 5 4 4 2 8" xfId="48714"/>
    <cellStyle name="Note 2 2 5 4 4 2 9" xfId="48715"/>
    <cellStyle name="Note 2 2 5 4 4 3" xfId="48716"/>
    <cellStyle name="Note 2 2 5 4 4 3 2" xfId="48717"/>
    <cellStyle name="Note 2 2 5 4 4 3 3" xfId="48718"/>
    <cellStyle name="Note 2 2 5 4 4 3 4" xfId="48719"/>
    <cellStyle name="Note 2 2 5 4 4 3 5" xfId="48720"/>
    <cellStyle name="Note 2 2 5 4 4 3 6" xfId="48721"/>
    <cellStyle name="Note 2 2 5 4 4 3 7" xfId="48722"/>
    <cellStyle name="Note 2 2 5 4 4 3 8" xfId="48723"/>
    <cellStyle name="Note 2 2 5 4 4 4" xfId="48724"/>
    <cellStyle name="Note 2 2 5 4 4 4 2" xfId="48725"/>
    <cellStyle name="Note 2 2 5 4 4 4 3" xfId="48726"/>
    <cellStyle name="Note 2 2 5 4 4 4 4" xfId="48727"/>
    <cellStyle name="Note 2 2 5 4 4 4 5" xfId="48728"/>
    <cellStyle name="Note 2 2 5 4 4 4 6" xfId="48729"/>
    <cellStyle name="Note 2 2 5 4 4 4 7" xfId="48730"/>
    <cellStyle name="Note 2 2 5 4 4 4 8" xfId="48731"/>
    <cellStyle name="Note 2 2 5 4 4 4 9" xfId="48732"/>
    <cellStyle name="Note 2 2 5 4 4 5" xfId="48733"/>
    <cellStyle name="Note 2 2 5 4 4 6" xfId="48734"/>
    <cellStyle name="Note 2 2 5 4 4 7" xfId="48735"/>
    <cellStyle name="Note 2 2 5 4 4 8" xfId="48736"/>
    <cellStyle name="Note 2 2 5 4 4 9" xfId="48737"/>
    <cellStyle name="Note 2 2 5 4 5" xfId="48738"/>
    <cellStyle name="Note 2 2 5 4 5 10" xfId="48739"/>
    <cellStyle name="Note 2 2 5 4 5 11" xfId="48740"/>
    <cellStyle name="Note 2 2 5 4 5 12" xfId="48741"/>
    <cellStyle name="Note 2 2 5 4 5 13" xfId="48742"/>
    <cellStyle name="Note 2 2 5 4 5 2" xfId="48743"/>
    <cellStyle name="Note 2 2 5 4 5 2 10" xfId="48744"/>
    <cellStyle name="Note 2 2 5 4 5 2 2" xfId="48745"/>
    <cellStyle name="Note 2 2 5 4 5 2 2 2" xfId="48746"/>
    <cellStyle name="Note 2 2 5 4 5 2 2 3" xfId="48747"/>
    <cellStyle name="Note 2 2 5 4 5 2 2 4" xfId="48748"/>
    <cellStyle name="Note 2 2 5 4 5 2 2 5" xfId="48749"/>
    <cellStyle name="Note 2 2 5 4 5 2 2 6" xfId="48750"/>
    <cellStyle name="Note 2 2 5 4 5 2 2 7" xfId="48751"/>
    <cellStyle name="Note 2 2 5 4 5 2 2 8" xfId="48752"/>
    <cellStyle name="Note 2 2 5 4 5 2 2 9" xfId="48753"/>
    <cellStyle name="Note 2 2 5 4 5 2 3" xfId="48754"/>
    <cellStyle name="Note 2 2 5 4 5 2 4" xfId="48755"/>
    <cellStyle name="Note 2 2 5 4 5 2 5" xfId="48756"/>
    <cellStyle name="Note 2 2 5 4 5 2 6" xfId="48757"/>
    <cellStyle name="Note 2 2 5 4 5 2 7" xfId="48758"/>
    <cellStyle name="Note 2 2 5 4 5 2 8" xfId="48759"/>
    <cellStyle name="Note 2 2 5 4 5 2 9" xfId="48760"/>
    <cellStyle name="Note 2 2 5 4 5 3" xfId="48761"/>
    <cellStyle name="Note 2 2 5 4 5 3 2" xfId="48762"/>
    <cellStyle name="Note 2 2 5 4 5 3 3" xfId="48763"/>
    <cellStyle name="Note 2 2 5 4 5 3 4" xfId="48764"/>
    <cellStyle name="Note 2 2 5 4 5 3 5" xfId="48765"/>
    <cellStyle name="Note 2 2 5 4 5 3 6" xfId="48766"/>
    <cellStyle name="Note 2 2 5 4 5 3 7" xfId="48767"/>
    <cellStyle name="Note 2 2 5 4 5 3 8" xfId="48768"/>
    <cellStyle name="Note 2 2 5 4 5 4" xfId="48769"/>
    <cellStyle name="Note 2 2 5 4 5 4 2" xfId="48770"/>
    <cellStyle name="Note 2 2 5 4 5 4 3" xfId="48771"/>
    <cellStyle name="Note 2 2 5 4 5 4 4" xfId="48772"/>
    <cellStyle name="Note 2 2 5 4 5 4 5" xfId="48773"/>
    <cellStyle name="Note 2 2 5 4 5 4 6" xfId="48774"/>
    <cellStyle name="Note 2 2 5 4 5 4 7" xfId="48775"/>
    <cellStyle name="Note 2 2 5 4 5 4 8" xfId="48776"/>
    <cellStyle name="Note 2 2 5 4 5 4 9" xfId="48777"/>
    <cellStyle name="Note 2 2 5 4 5 5" xfId="48778"/>
    <cellStyle name="Note 2 2 5 4 5 6" xfId="48779"/>
    <cellStyle name="Note 2 2 5 4 5 7" xfId="48780"/>
    <cellStyle name="Note 2 2 5 4 5 8" xfId="48781"/>
    <cellStyle name="Note 2 2 5 4 5 9" xfId="48782"/>
    <cellStyle name="Note 2 2 5 4 6" xfId="48783"/>
    <cellStyle name="Note 2 2 5 4 6 10" xfId="48784"/>
    <cellStyle name="Note 2 2 5 4 6 2" xfId="48785"/>
    <cellStyle name="Note 2 2 5 4 6 2 2" xfId="48786"/>
    <cellStyle name="Note 2 2 5 4 6 2 3" xfId="48787"/>
    <cellStyle name="Note 2 2 5 4 6 2 4" xfId="48788"/>
    <cellStyle name="Note 2 2 5 4 6 2 5" xfId="48789"/>
    <cellStyle name="Note 2 2 5 4 6 2 6" xfId="48790"/>
    <cellStyle name="Note 2 2 5 4 6 2 7" xfId="48791"/>
    <cellStyle name="Note 2 2 5 4 6 2 8" xfId="48792"/>
    <cellStyle name="Note 2 2 5 4 6 2 9" xfId="48793"/>
    <cellStyle name="Note 2 2 5 4 6 3" xfId="48794"/>
    <cellStyle name="Note 2 2 5 4 6 4" xfId="48795"/>
    <cellStyle name="Note 2 2 5 4 6 5" xfId="48796"/>
    <cellStyle name="Note 2 2 5 4 6 6" xfId="48797"/>
    <cellStyle name="Note 2 2 5 4 6 7" xfId="48798"/>
    <cellStyle name="Note 2 2 5 4 6 8" xfId="48799"/>
    <cellStyle name="Note 2 2 5 4 6 9" xfId="48800"/>
    <cellStyle name="Note 2 2 5 4 7" xfId="48801"/>
    <cellStyle name="Note 2 2 5 4 7 2" xfId="48802"/>
    <cellStyle name="Note 2 2 5 4 7 3" xfId="48803"/>
    <cellStyle name="Note 2 2 5 4 7 4" xfId="48804"/>
    <cellStyle name="Note 2 2 5 4 7 5" xfId="48805"/>
    <cellStyle name="Note 2 2 5 4 7 6" xfId="48806"/>
    <cellStyle name="Note 2 2 5 4 7 7" xfId="48807"/>
    <cellStyle name="Note 2 2 5 4 7 8" xfId="48808"/>
    <cellStyle name="Note 2 2 5 4 8" xfId="48809"/>
    <cellStyle name="Note 2 2 5 4 8 2" xfId="48810"/>
    <cellStyle name="Note 2 2 5 4 8 3" xfId="48811"/>
    <cellStyle name="Note 2 2 5 4 8 4" xfId="48812"/>
    <cellStyle name="Note 2 2 5 4 8 5" xfId="48813"/>
    <cellStyle name="Note 2 2 5 4 8 6" xfId="48814"/>
    <cellStyle name="Note 2 2 5 4 8 7" xfId="48815"/>
    <cellStyle name="Note 2 2 5 4 8 8" xfId="48816"/>
    <cellStyle name="Note 2 2 5 4 8 9" xfId="48817"/>
    <cellStyle name="Note 2 2 5 4 9" xfId="48818"/>
    <cellStyle name="Note 2 2 5 5" xfId="48819"/>
    <cellStyle name="Note 2 2 5 5 10" xfId="48820"/>
    <cellStyle name="Note 2 2 5 5 11" xfId="48821"/>
    <cellStyle name="Note 2 2 5 5 12" xfId="48822"/>
    <cellStyle name="Note 2 2 5 5 13" xfId="48823"/>
    <cellStyle name="Note 2 2 5 5 2" xfId="48824"/>
    <cellStyle name="Note 2 2 5 5 2 10" xfId="48825"/>
    <cellStyle name="Note 2 2 5 5 2 2" xfId="48826"/>
    <cellStyle name="Note 2 2 5 5 2 2 2" xfId="48827"/>
    <cellStyle name="Note 2 2 5 5 2 2 3" xfId="48828"/>
    <cellStyle name="Note 2 2 5 5 2 2 4" xfId="48829"/>
    <cellStyle name="Note 2 2 5 5 2 2 5" xfId="48830"/>
    <cellStyle name="Note 2 2 5 5 2 2 6" xfId="48831"/>
    <cellStyle name="Note 2 2 5 5 2 2 7" xfId="48832"/>
    <cellStyle name="Note 2 2 5 5 2 2 8" xfId="48833"/>
    <cellStyle name="Note 2 2 5 5 2 2 9" xfId="48834"/>
    <cellStyle name="Note 2 2 5 5 2 3" xfId="48835"/>
    <cellStyle name="Note 2 2 5 5 2 4" xfId="48836"/>
    <cellStyle name="Note 2 2 5 5 2 5" xfId="48837"/>
    <cellStyle name="Note 2 2 5 5 2 6" xfId="48838"/>
    <cellStyle name="Note 2 2 5 5 2 7" xfId="48839"/>
    <cellStyle name="Note 2 2 5 5 2 8" xfId="48840"/>
    <cellStyle name="Note 2 2 5 5 2 9" xfId="48841"/>
    <cellStyle name="Note 2 2 5 5 3" xfId="48842"/>
    <cellStyle name="Note 2 2 5 5 3 2" xfId="48843"/>
    <cellStyle name="Note 2 2 5 5 3 3" xfId="48844"/>
    <cellStyle name="Note 2 2 5 5 3 4" xfId="48845"/>
    <cellStyle name="Note 2 2 5 5 3 5" xfId="48846"/>
    <cellStyle name="Note 2 2 5 5 3 6" xfId="48847"/>
    <cellStyle name="Note 2 2 5 5 3 7" xfId="48848"/>
    <cellStyle name="Note 2 2 5 5 3 8" xfId="48849"/>
    <cellStyle name="Note 2 2 5 5 4" xfId="48850"/>
    <cellStyle name="Note 2 2 5 5 4 2" xfId="48851"/>
    <cellStyle name="Note 2 2 5 5 4 3" xfId="48852"/>
    <cellStyle name="Note 2 2 5 5 4 4" xfId="48853"/>
    <cellStyle name="Note 2 2 5 5 4 5" xfId="48854"/>
    <cellStyle name="Note 2 2 5 5 4 6" xfId="48855"/>
    <cellStyle name="Note 2 2 5 5 4 7" xfId="48856"/>
    <cellStyle name="Note 2 2 5 5 4 8" xfId="48857"/>
    <cellStyle name="Note 2 2 5 5 4 9" xfId="48858"/>
    <cellStyle name="Note 2 2 5 5 5" xfId="48859"/>
    <cellStyle name="Note 2 2 5 5 6" xfId="48860"/>
    <cellStyle name="Note 2 2 5 5 7" xfId="48861"/>
    <cellStyle name="Note 2 2 5 5 8" xfId="48862"/>
    <cellStyle name="Note 2 2 5 5 9" xfId="48863"/>
    <cellStyle name="Note 2 2 5 6" xfId="48864"/>
    <cellStyle name="Note 2 2 5 6 10" xfId="48865"/>
    <cellStyle name="Note 2 2 5 6 11" xfId="48866"/>
    <cellStyle name="Note 2 2 5 6 12" xfId="48867"/>
    <cellStyle name="Note 2 2 5 6 13" xfId="48868"/>
    <cellStyle name="Note 2 2 5 6 2" xfId="48869"/>
    <cellStyle name="Note 2 2 5 6 2 10" xfId="48870"/>
    <cellStyle name="Note 2 2 5 6 2 2" xfId="48871"/>
    <cellStyle name="Note 2 2 5 6 2 2 2" xfId="48872"/>
    <cellStyle name="Note 2 2 5 6 2 2 3" xfId="48873"/>
    <cellStyle name="Note 2 2 5 6 2 2 4" xfId="48874"/>
    <cellStyle name="Note 2 2 5 6 2 2 5" xfId="48875"/>
    <cellStyle name="Note 2 2 5 6 2 2 6" xfId="48876"/>
    <cellStyle name="Note 2 2 5 6 2 2 7" xfId="48877"/>
    <cellStyle name="Note 2 2 5 6 2 2 8" xfId="48878"/>
    <cellStyle name="Note 2 2 5 6 2 2 9" xfId="48879"/>
    <cellStyle name="Note 2 2 5 6 2 3" xfId="48880"/>
    <cellStyle name="Note 2 2 5 6 2 4" xfId="48881"/>
    <cellStyle name="Note 2 2 5 6 2 5" xfId="48882"/>
    <cellStyle name="Note 2 2 5 6 2 6" xfId="48883"/>
    <cellStyle name="Note 2 2 5 6 2 7" xfId="48884"/>
    <cellStyle name="Note 2 2 5 6 2 8" xfId="48885"/>
    <cellStyle name="Note 2 2 5 6 2 9" xfId="48886"/>
    <cellStyle name="Note 2 2 5 6 3" xfId="48887"/>
    <cellStyle name="Note 2 2 5 6 3 2" xfId="48888"/>
    <cellStyle name="Note 2 2 5 6 3 3" xfId="48889"/>
    <cellStyle name="Note 2 2 5 6 3 4" xfId="48890"/>
    <cellStyle name="Note 2 2 5 6 3 5" xfId="48891"/>
    <cellStyle name="Note 2 2 5 6 3 6" xfId="48892"/>
    <cellStyle name="Note 2 2 5 6 3 7" xfId="48893"/>
    <cellStyle name="Note 2 2 5 6 3 8" xfId="48894"/>
    <cellStyle name="Note 2 2 5 6 4" xfId="48895"/>
    <cellStyle name="Note 2 2 5 6 4 2" xfId="48896"/>
    <cellStyle name="Note 2 2 5 6 4 3" xfId="48897"/>
    <cellStyle name="Note 2 2 5 6 4 4" xfId="48898"/>
    <cellStyle name="Note 2 2 5 6 4 5" xfId="48899"/>
    <cellStyle name="Note 2 2 5 6 4 6" xfId="48900"/>
    <cellStyle name="Note 2 2 5 6 4 7" xfId="48901"/>
    <cellStyle name="Note 2 2 5 6 4 8" xfId="48902"/>
    <cellStyle name="Note 2 2 5 6 4 9" xfId="48903"/>
    <cellStyle name="Note 2 2 5 6 5" xfId="48904"/>
    <cellStyle name="Note 2 2 5 6 6" xfId="48905"/>
    <cellStyle name="Note 2 2 5 6 7" xfId="48906"/>
    <cellStyle name="Note 2 2 5 6 8" xfId="48907"/>
    <cellStyle name="Note 2 2 5 6 9" xfId="48908"/>
    <cellStyle name="Note 2 2 5 7" xfId="48909"/>
    <cellStyle name="Note 2 2 5 7 10" xfId="48910"/>
    <cellStyle name="Note 2 2 5 7 11" xfId="48911"/>
    <cellStyle name="Note 2 2 5 7 12" xfId="48912"/>
    <cellStyle name="Note 2 2 5 7 13" xfId="48913"/>
    <cellStyle name="Note 2 2 5 7 2" xfId="48914"/>
    <cellStyle name="Note 2 2 5 7 2 10" xfId="48915"/>
    <cellStyle name="Note 2 2 5 7 2 2" xfId="48916"/>
    <cellStyle name="Note 2 2 5 7 2 2 2" xfId="48917"/>
    <cellStyle name="Note 2 2 5 7 2 2 3" xfId="48918"/>
    <cellStyle name="Note 2 2 5 7 2 2 4" xfId="48919"/>
    <cellStyle name="Note 2 2 5 7 2 2 5" xfId="48920"/>
    <cellStyle name="Note 2 2 5 7 2 2 6" xfId="48921"/>
    <cellStyle name="Note 2 2 5 7 2 2 7" xfId="48922"/>
    <cellStyle name="Note 2 2 5 7 2 2 8" xfId="48923"/>
    <cellStyle name="Note 2 2 5 7 2 2 9" xfId="48924"/>
    <cellStyle name="Note 2 2 5 7 2 3" xfId="48925"/>
    <cellStyle name="Note 2 2 5 7 2 4" xfId="48926"/>
    <cellStyle name="Note 2 2 5 7 2 5" xfId="48927"/>
    <cellStyle name="Note 2 2 5 7 2 6" xfId="48928"/>
    <cellStyle name="Note 2 2 5 7 2 7" xfId="48929"/>
    <cellStyle name="Note 2 2 5 7 2 8" xfId="48930"/>
    <cellStyle name="Note 2 2 5 7 2 9" xfId="48931"/>
    <cellStyle name="Note 2 2 5 7 3" xfId="48932"/>
    <cellStyle name="Note 2 2 5 7 3 2" xfId="48933"/>
    <cellStyle name="Note 2 2 5 7 3 3" xfId="48934"/>
    <cellStyle name="Note 2 2 5 7 3 4" xfId="48935"/>
    <cellStyle name="Note 2 2 5 7 3 5" xfId="48936"/>
    <cellStyle name="Note 2 2 5 7 3 6" xfId="48937"/>
    <cellStyle name="Note 2 2 5 7 3 7" xfId="48938"/>
    <cellStyle name="Note 2 2 5 7 3 8" xfId="48939"/>
    <cellStyle name="Note 2 2 5 7 4" xfId="48940"/>
    <cellStyle name="Note 2 2 5 7 4 2" xfId="48941"/>
    <cellStyle name="Note 2 2 5 7 4 3" xfId="48942"/>
    <cellStyle name="Note 2 2 5 7 4 4" xfId="48943"/>
    <cellStyle name="Note 2 2 5 7 4 5" xfId="48944"/>
    <cellStyle name="Note 2 2 5 7 4 6" xfId="48945"/>
    <cellStyle name="Note 2 2 5 7 4 7" xfId="48946"/>
    <cellStyle name="Note 2 2 5 7 4 8" xfId="48947"/>
    <cellStyle name="Note 2 2 5 7 4 9" xfId="48948"/>
    <cellStyle name="Note 2 2 5 7 5" xfId="48949"/>
    <cellStyle name="Note 2 2 5 7 6" xfId="48950"/>
    <cellStyle name="Note 2 2 5 7 7" xfId="48951"/>
    <cellStyle name="Note 2 2 5 7 8" xfId="48952"/>
    <cellStyle name="Note 2 2 5 7 9" xfId="48953"/>
    <cellStyle name="Note 2 2 5 8" xfId="48954"/>
    <cellStyle name="Note 2 2 5 8 2" xfId="48955"/>
    <cellStyle name="Note 2 2 5 8 3" xfId="48956"/>
    <cellStyle name="Note 2 2 5 8 4" xfId="48957"/>
    <cellStyle name="Note 2 2 5 8 5" xfId="48958"/>
    <cellStyle name="Note 2 2 5 8 6" xfId="48959"/>
    <cellStyle name="Note 2 2 5 8 7" xfId="48960"/>
    <cellStyle name="Note 2 2 5 8 8" xfId="48961"/>
    <cellStyle name="Note 2 2 5 8 9" xfId="48962"/>
    <cellStyle name="Note 2 2 5 9" xfId="48963"/>
    <cellStyle name="Note 2 2 6" xfId="9790"/>
    <cellStyle name="Note 2 2 6 10" xfId="48964"/>
    <cellStyle name="Note 2 2 6 11" xfId="48965"/>
    <cellStyle name="Note 2 2 6 12" xfId="48966"/>
    <cellStyle name="Note 2 2 6 13" xfId="48967"/>
    <cellStyle name="Note 2 2 6 14" xfId="48968"/>
    <cellStyle name="Note 2 2 6 15" xfId="48969"/>
    <cellStyle name="Note 2 2 6 16" xfId="48970"/>
    <cellStyle name="Note 2 2 6 17" xfId="48971"/>
    <cellStyle name="Note 2 2 6 18" xfId="48972"/>
    <cellStyle name="Note 2 2 6 19" xfId="48973"/>
    <cellStyle name="Note 2 2 6 2" xfId="48974"/>
    <cellStyle name="Note 2 2 6 2 10" xfId="48975"/>
    <cellStyle name="Note 2 2 6 2 11" xfId="48976"/>
    <cellStyle name="Note 2 2 6 2 12" xfId="48977"/>
    <cellStyle name="Note 2 2 6 2 13" xfId="48978"/>
    <cellStyle name="Note 2 2 6 2 14" xfId="48979"/>
    <cellStyle name="Note 2 2 6 2 15" xfId="48980"/>
    <cellStyle name="Note 2 2 6 2 16" xfId="48981"/>
    <cellStyle name="Note 2 2 6 2 17" xfId="48982"/>
    <cellStyle name="Note 2 2 6 2 18" xfId="48983"/>
    <cellStyle name="Note 2 2 6 2 19" xfId="48984"/>
    <cellStyle name="Note 2 2 6 2 2" xfId="48985"/>
    <cellStyle name="Note 2 2 6 2 2 10" xfId="48986"/>
    <cellStyle name="Note 2 2 6 2 2 11" xfId="48987"/>
    <cellStyle name="Note 2 2 6 2 2 12" xfId="48988"/>
    <cellStyle name="Note 2 2 6 2 2 13" xfId="48989"/>
    <cellStyle name="Note 2 2 6 2 2 2" xfId="48990"/>
    <cellStyle name="Note 2 2 6 2 2 2 10" xfId="48991"/>
    <cellStyle name="Note 2 2 6 2 2 2 2" xfId="48992"/>
    <cellStyle name="Note 2 2 6 2 2 2 2 2" xfId="48993"/>
    <cellStyle name="Note 2 2 6 2 2 2 2 3" xfId="48994"/>
    <cellStyle name="Note 2 2 6 2 2 2 2 4" xfId="48995"/>
    <cellStyle name="Note 2 2 6 2 2 2 2 5" xfId="48996"/>
    <cellStyle name="Note 2 2 6 2 2 2 2 6" xfId="48997"/>
    <cellStyle name="Note 2 2 6 2 2 2 2 7" xfId="48998"/>
    <cellStyle name="Note 2 2 6 2 2 2 2 8" xfId="48999"/>
    <cellStyle name="Note 2 2 6 2 2 2 2 9" xfId="49000"/>
    <cellStyle name="Note 2 2 6 2 2 2 3" xfId="49001"/>
    <cellStyle name="Note 2 2 6 2 2 2 4" xfId="49002"/>
    <cellStyle name="Note 2 2 6 2 2 2 5" xfId="49003"/>
    <cellStyle name="Note 2 2 6 2 2 2 6" xfId="49004"/>
    <cellStyle name="Note 2 2 6 2 2 2 7" xfId="49005"/>
    <cellStyle name="Note 2 2 6 2 2 2 8" xfId="49006"/>
    <cellStyle name="Note 2 2 6 2 2 2 9" xfId="49007"/>
    <cellStyle name="Note 2 2 6 2 2 3" xfId="49008"/>
    <cellStyle name="Note 2 2 6 2 2 3 2" xfId="49009"/>
    <cellStyle name="Note 2 2 6 2 2 3 3" xfId="49010"/>
    <cellStyle name="Note 2 2 6 2 2 3 4" xfId="49011"/>
    <cellStyle name="Note 2 2 6 2 2 3 5" xfId="49012"/>
    <cellStyle name="Note 2 2 6 2 2 3 6" xfId="49013"/>
    <cellStyle name="Note 2 2 6 2 2 3 7" xfId="49014"/>
    <cellStyle name="Note 2 2 6 2 2 3 8" xfId="49015"/>
    <cellStyle name="Note 2 2 6 2 2 4" xfId="49016"/>
    <cellStyle name="Note 2 2 6 2 2 4 2" xfId="49017"/>
    <cellStyle name="Note 2 2 6 2 2 4 3" xfId="49018"/>
    <cellStyle name="Note 2 2 6 2 2 4 4" xfId="49019"/>
    <cellStyle name="Note 2 2 6 2 2 4 5" xfId="49020"/>
    <cellStyle name="Note 2 2 6 2 2 4 6" xfId="49021"/>
    <cellStyle name="Note 2 2 6 2 2 4 7" xfId="49022"/>
    <cellStyle name="Note 2 2 6 2 2 4 8" xfId="49023"/>
    <cellStyle name="Note 2 2 6 2 2 4 9" xfId="49024"/>
    <cellStyle name="Note 2 2 6 2 2 5" xfId="49025"/>
    <cellStyle name="Note 2 2 6 2 2 6" xfId="49026"/>
    <cellStyle name="Note 2 2 6 2 2 7" xfId="49027"/>
    <cellStyle name="Note 2 2 6 2 2 8" xfId="49028"/>
    <cellStyle name="Note 2 2 6 2 2 9" xfId="49029"/>
    <cellStyle name="Note 2 2 6 2 3" xfId="49030"/>
    <cellStyle name="Note 2 2 6 2 3 10" xfId="49031"/>
    <cellStyle name="Note 2 2 6 2 3 11" xfId="49032"/>
    <cellStyle name="Note 2 2 6 2 3 12" xfId="49033"/>
    <cellStyle name="Note 2 2 6 2 3 13" xfId="49034"/>
    <cellStyle name="Note 2 2 6 2 3 2" xfId="49035"/>
    <cellStyle name="Note 2 2 6 2 3 2 10" xfId="49036"/>
    <cellStyle name="Note 2 2 6 2 3 2 2" xfId="49037"/>
    <cellStyle name="Note 2 2 6 2 3 2 2 2" xfId="49038"/>
    <cellStyle name="Note 2 2 6 2 3 2 2 3" xfId="49039"/>
    <cellStyle name="Note 2 2 6 2 3 2 2 4" xfId="49040"/>
    <cellStyle name="Note 2 2 6 2 3 2 2 5" xfId="49041"/>
    <cellStyle name="Note 2 2 6 2 3 2 2 6" xfId="49042"/>
    <cellStyle name="Note 2 2 6 2 3 2 2 7" xfId="49043"/>
    <cellStyle name="Note 2 2 6 2 3 2 2 8" xfId="49044"/>
    <cellStyle name="Note 2 2 6 2 3 2 2 9" xfId="49045"/>
    <cellStyle name="Note 2 2 6 2 3 2 3" xfId="49046"/>
    <cellStyle name="Note 2 2 6 2 3 2 4" xfId="49047"/>
    <cellStyle name="Note 2 2 6 2 3 2 5" xfId="49048"/>
    <cellStyle name="Note 2 2 6 2 3 2 6" xfId="49049"/>
    <cellStyle name="Note 2 2 6 2 3 2 7" xfId="49050"/>
    <cellStyle name="Note 2 2 6 2 3 2 8" xfId="49051"/>
    <cellStyle name="Note 2 2 6 2 3 2 9" xfId="49052"/>
    <cellStyle name="Note 2 2 6 2 3 3" xfId="49053"/>
    <cellStyle name="Note 2 2 6 2 3 3 2" xfId="49054"/>
    <cellStyle name="Note 2 2 6 2 3 3 3" xfId="49055"/>
    <cellStyle name="Note 2 2 6 2 3 3 4" xfId="49056"/>
    <cellStyle name="Note 2 2 6 2 3 3 5" xfId="49057"/>
    <cellStyle name="Note 2 2 6 2 3 3 6" xfId="49058"/>
    <cellStyle name="Note 2 2 6 2 3 3 7" xfId="49059"/>
    <cellStyle name="Note 2 2 6 2 3 3 8" xfId="49060"/>
    <cellStyle name="Note 2 2 6 2 3 4" xfId="49061"/>
    <cellStyle name="Note 2 2 6 2 3 4 2" xfId="49062"/>
    <cellStyle name="Note 2 2 6 2 3 4 3" xfId="49063"/>
    <cellStyle name="Note 2 2 6 2 3 4 4" xfId="49064"/>
    <cellStyle name="Note 2 2 6 2 3 4 5" xfId="49065"/>
    <cellStyle name="Note 2 2 6 2 3 4 6" xfId="49066"/>
    <cellStyle name="Note 2 2 6 2 3 4 7" xfId="49067"/>
    <cellStyle name="Note 2 2 6 2 3 4 8" xfId="49068"/>
    <cellStyle name="Note 2 2 6 2 3 4 9" xfId="49069"/>
    <cellStyle name="Note 2 2 6 2 3 5" xfId="49070"/>
    <cellStyle name="Note 2 2 6 2 3 6" xfId="49071"/>
    <cellStyle name="Note 2 2 6 2 3 7" xfId="49072"/>
    <cellStyle name="Note 2 2 6 2 3 8" xfId="49073"/>
    <cellStyle name="Note 2 2 6 2 3 9" xfId="49074"/>
    <cellStyle name="Note 2 2 6 2 4" xfId="49075"/>
    <cellStyle name="Note 2 2 6 2 4 10" xfId="49076"/>
    <cellStyle name="Note 2 2 6 2 4 11" xfId="49077"/>
    <cellStyle name="Note 2 2 6 2 4 12" xfId="49078"/>
    <cellStyle name="Note 2 2 6 2 4 13" xfId="49079"/>
    <cellStyle name="Note 2 2 6 2 4 2" xfId="49080"/>
    <cellStyle name="Note 2 2 6 2 4 2 10" xfId="49081"/>
    <cellStyle name="Note 2 2 6 2 4 2 2" xfId="49082"/>
    <cellStyle name="Note 2 2 6 2 4 2 2 2" xfId="49083"/>
    <cellStyle name="Note 2 2 6 2 4 2 2 3" xfId="49084"/>
    <cellStyle name="Note 2 2 6 2 4 2 2 4" xfId="49085"/>
    <cellStyle name="Note 2 2 6 2 4 2 2 5" xfId="49086"/>
    <cellStyle name="Note 2 2 6 2 4 2 2 6" xfId="49087"/>
    <cellStyle name="Note 2 2 6 2 4 2 2 7" xfId="49088"/>
    <cellStyle name="Note 2 2 6 2 4 2 2 8" xfId="49089"/>
    <cellStyle name="Note 2 2 6 2 4 2 2 9" xfId="49090"/>
    <cellStyle name="Note 2 2 6 2 4 2 3" xfId="49091"/>
    <cellStyle name="Note 2 2 6 2 4 2 4" xfId="49092"/>
    <cellStyle name="Note 2 2 6 2 4 2 5" xfId="49093"/>
    <cellStyle name="Note 2 2 6 2 4 2 6" xfId="49094"/>
    <cellStyle name="Note 2 2 6 2 4 2 7" xfId="49095"/>
    <cellStyle name="Note 2 2 6 2 4 2 8" xfId="49096"/>
    <cellStyle name="Note 2 2 6 2 4 2 9" xfId="49097"/>
    <cellStyle name="Note 2 2 6 2 4 3" xfId="49098"/>
    <cellStyle name="Note 2 2 6 2 4 3 2" xfId="49099"/>
    <cellStyle name="Note 2 2 6 2 4 3 3" xfId="49100"/>
    <cellStyle name="Note 2 2 6 2 4 3 4" xfId="49101"/>
    <cellStyle name="Note 2 2 6 2 4 3 5" xfId="49102"/>
    <cellStyle name="Note 2 2 6 2 4 3 6" xfId="49103"/>
    <cellStyle name="Note 2 2 6 2 4 3 7" xfId="49104"/>
    <cellStyle name="Note 2 2 6 2 4 3 8" xfId="49105"/>
    <cellStyle name="Note 2 2 6 2 4 4" xfId="49106"/>
    <cellStyle name="Note 2 2 6 2 4 4 2" xfId="49107"/>
    <cellStyle name="Note 2 2 6 2 4 4 3" xfId="49108"/>
    <cellStyle name="Note 2 2 6 2 4 4 4" xfId="49109"/>
    <cellStyle name="Note 2 2 6 2 4 4 5" xfId="49110"/>
    <cellStyle name="Note 2 2 6 2 4 4 6" xfId="49111"/>
    <cellStyle name="Note 2 2 6 2 4 4 7" xfId="49112"/>
    <cellStyle name="Note 2 2 6 2 4 4 8" xfId="49113"/>
    <cellStyle name="Note 2 2 6 2 4 4 9" xfId="49114"/>
    <cellStyle name="Note 2 2 6 2 4 5" xfId="49115"/>
    <cellStyle name="Note 2 2 6 2 4 6" xfId="49116"/>
    <cellStyle name="Note 2 2 6 2 4 7" xfId="49117"/>
    <cellStyle name="Note 2 2 6 2 4 8" xfId="49118"/>
    <cellStyle name="Note 2 2 6 2 4 9" xfId="49119"/>
    <cellStyle name="Note 2 2 6 2 5" xfId="49120"/>
    <cellStyle name="Note 2 2 6 2 5 10" xfId="49121"/>
    <cellStyle name="Note 2 2 6 2 5 11" xfId="49122"/>
    <cellStyle name="Note 2 2 6 2 5 12" xfId="49123"/>
    <cellStyle name="Note 2 2 6 2 5 13" xfId="49124"/>
    <cellStyle name="Note 2 2 6 2 5 2" xfId="49125"/>
    <cellStyle name="Note 2 2 6 2 5 2 10" xfId="49126"/>
    <cellStyle name="Note 2 2 6 2 5 2 2" xfId="49127"/>
    <cellStyle name="Note 2 2 6 2 5 2 2 2" xfId="49128"/>
    <cellStyle name="Note 2 2 6 2 5 2 2 3" xfId="49129"/>
    <cellStyle name="Note 2 2 6 2 5 2 2 4" xfId="49130"/>
    <cellStyle name="Note 2 2 6 2 5 2 2 5" xfId="49131"/>
    <cellStyle name="Note 2 2 6 2 5 2 2 6" xfId="49132"/>
    <cellStyle name="Note 2 2 6 2 5 2 2 7" xfId="49133"/>
    <cellStyle name="Note 2 2 6 2 5 2 2 8" xfId="49134"/>
    <cellStyle name="Note 2 2 6 2 5 2 2 9" xfId="49135"/>
    <cellStyle name="Note 2 2 6 2 5 2 3" xfId="49136"/>
    <cellStyle name="Note 2 2 6 2 5 2 4" xfId="49137"/>
    <cellStyle name="Note 2 2 6 2 5 2 5" xfId="49138"/>
    <cellStyle name="Note 2 2 6 2 5 2 6" xfId="49139"/>
    <cellStyle name="Note 2 2 6 2 5 2 7" xfId="49140"/>
    <cellStyle name="Note 2 2 6 2 5 2 8" xfId="49141"/>
    <cellStyle name="Note 2 2 6 2 5 2 9" xfId="49142"/>
    <cellStyle name="Note 2 2 6 2 5 3" xfId="49143"/>
    <cellStyle name="Note 2 2 6 2 5 3 2" xfId="49144"/>
    <cellStyle name="Note 2 2 6 2 5 3 3" xfId="49145"/>
    <cellStyle name="Note 2 2 6 2 5 3 4" xfId="49146"/>
    <cellStyle name="Note 2 2 6 2 5 3 5" xfId="49147"/>
    <cellStyle name="Note 2 2 6 2 5 3 6" xfId="49148"/>
    <cellStyle name="Note 2 2 6 2 5 3 7" xfId="49149"/>
    <cellStyle name="Note 2 2 6 2 5 3 8" xfId="49150"/>
    <cellStyle name="Note 2 2 6 2 5 4" xfId="49151"/>
    <cellStyle name="Note 2 2 6 2 5 4 2" xfId="49152"/>
    <cellStyle name="Note 2 2 6 2 5 4 3" xfId="49153"/>
    <cellStyle name="Note 2 2 6 2 5 4 4" xfId="49154"/>
    <cellStyle name="Note 2 2 6 2 5 4 5" xfId="49155"/>
    <cellStyle name="Note 2 2 6 2 5 4 6" xfId="49156"/>
    <cellStyle name="Note 2 2 6 2 5 4 7" xfId="49157"/>
    <cellStyle name="Note 2 2 6 2 5 4 8" xfId="49158"/>
    <cellStyle name="Note 2 2 6 2 5 4 9" xfId="49159"/>
    <cellStyle name="Note 2 2 6 2 5 5" xfId="49160"/>
    <cellStyle name="Note 2 2 6 2 5 6" xfId="49161"/>
    <cellStyle name="Note 2 2 6 2 5 7" xfId="49162"/>
    <cellStyle name="Note 2 2 6 2 5 8" xfId="49163"/>
    <cellStyle name="Note 2 2 6 2 5 9" xfId="49164"/>
    <cellStyle name="Note 2 2 6 2 6" xfId="49165"/>
    <cellStyle name="Note 2 2 6 2 6 10" xfId="49166"/>
    <cellStyle name="Note 2 2 6 2 6 2" xfId="49167"/>
    <cellStyle name="Note 2 2 6 2 6 2 2" xfId="49168"/>
    <cellStyle name="Note 2 2 6 2 6 2 3" xfId="49169"/>
    <cellStyle name="Note 2 2 6 2 6 2 4" xfId="49170"/>
    <cellStyle name="Note 2 2 6 2 6 2 5" xfId="49171"/>
    <cellStyle name="Note 2 2 6 2 6 2 6" xfId="49172"/>
    <cellStyle name="Note 2 2 6 2 6 2 7" xfId="49173"/>
    <cellStyle name="Note 2 2 6 2 6 2 8" xfId="49174"/>
    <cellStyle name="Note 2 2 6 2 6 2 9" xfId="49175"/>
    <cellStyle name="Note 2 2 6 2 6 3" xfId="49176"/>
    <cellStyle name="Note 2 2 6 2 6 4" xfId="49177"/>
    <cellStyle name="Note 2 2 6 2 6 5" xfId="49178"/>
    <cellStyle name="Note 2 2 6 2 6 6" xfId="49179"/>
    <cellStyle name="Note 2 2 6 2 6 7" xfId="49180"/>
    <cellStyle name="Note 2 2 6 2 6 8" xfId="49181"/>
    <cellStyle name="Note 2 2 6 2 6 9" xfId="49182"/>
    <cellStyle name="Note 2 2 6 2 7" xfId="49183"/>
    <cellStyle name="Note 2 2 6 2 7 2" xfId="49184"/>
    <cellStyle name="Note 2 2 6 2 7 3" xfId="49185"/>
    <cellStyle name="Note 2 2 6 2 7 4" xfId="49186"/>
    <cellStyle name="Note 2 2 6 2 7 5" xfId="49187"/>
    <cellStyle name="Note 2 2 6 2 7 6" xfId="49188"/>
    <cellStyle name="Note 2 2 6 2 7 7" xfId="49189"/>
    <cellStyle name="Note 2 2 6 2 7 8" xfId="49190"/>
    <cellStyle name="Note 2 2 6 2 8" xfId="49191"/>
    <cellStyle name="Note 2 2 6 2 8 2" xfId="49192"/>
    <cellStyle name="Note 2 2 6 2 8 3" xfId="49193"/>
    <cellStyle name="Note 2 2 6 2 8 4" xfId="49194"/>
    <cellStyle name="Note 2 2 6 2 8 5" xfId="49195"/>
    <cellStyle name="Note 2 2 6 2 8 6" xfId="49196"/>
    <cellStyle name="Note 2 2 6 2 8 7" xfId="49197"/>
    <cellStyle name="Note 2 2 6 2 8 8" xfId="49198"/>
    <cellStyle name="Note 2 2 6 2 8 9" xfId="49199"/>
    <cellStyle name="Note 2 2 6 2 9" xfId="49200"/>
    <cellStyle name="Note 2 2 6 3" xfId="49201"/>
    <cellStyle name="Note 2 2 6 3 10" xfId="49202"/>
    <cellStyle name="Note 2 2 6 3 11" xfId="49203"/>
    <cellStyle name="Note 2 2 6 3 12" xfId="49204"/>
    <cellStyle name="Note 2 2 6 3 13" xfId="49205"/>
    <cellStyle name="Note 2 2 6 3 14" xfId="49206"/>
    <cellStyle name="Note 2 2 6 3 15" xfId="49207"/>
    <cellStyle name="Note 2 2 6 3 16" xfId="49208"/>
    <cellStyle name="Note 2 2 6 3 17" xfId="49209"/>
    <cellStyle name="Note 2 2 6 3 18" xfId="49210"/>
    <cellStyle name="Note 2 2 6 3 2" xfId="49211"/>
    <cellStyle name="Note 2 2 6 3 2 10" xfId="49212"/>
    <cellStyle name="Note 2 2 6 3 2 11" xfId="49213"/>
    <cellStyle name="Note 2 2 6 3 2 12" xfId="49214"/>
    <cellStyle name="Note 2 2 6 3 2 13" xfId="49215"/>
    <cellStyle name="Note 2 2 6 3 2 2" xfId="49216"/>
    <cellStyle name="Note 2 2 6 3 2 2 10" xfId="49217"/>
    <cellStyle name="Note 2 2 6 3 2 2 2" xfId="49218"/>
    <cellStyle name="Note 2 2 6 3 2 2 2 2" xfId="49219"/>
    <cellStyle name="Note 2 2 6 3 2 2 2 3" xfId="49220"/>
    <cellStyle name="Note 2 2 6 3 2 2 2 4" xfId="49221"/>
    <cellStyle name="Note 2 2 6 3 2 2 2 5" xfId="49222"/>
    <cellStyle name="Note 2 2 6 3 2 2 2 6" xfId="49223"/>
    <cellStyle name="Note 2 2 6 3 2 2 2 7" xfId="49224"/>
    <cellStyle name="Note 2 2 6 3 2 2 2 8" xfId="49225"/>
    <cellStyle name="Note 2 2 6 3 2 2 2 9" xfId="49226"/>
    <cellStyle name="Note 2 2 6 3 2 2 3" xfId="49227"/>
    <cellStyle name="Note 2 2 6 3 2 2 4" xfId="49228"/>
    <cellStyle name="Note 2 2 6 3 2 2 5" xfId="49229"/>
    <cellStyle name="Note 2 2 6 3 2 2 6" xfId="49230"/>
    <cellStyle name="Note 2 2 6 3 2 2 7" xfId="49231"/>
    <cellStyle name="Note 2 2 6 3 2 2 8" xfId="49232"/>
    <cellStyle name="Note 2 2 6 3 2 2 9" xfId="49233"/>
    <cellStyle name="Note 2 2 6 3 2 3" xfId="49234"/>
    <cellStyle name="Note 2 2 6 3 2 3 2" xfId="49235"/>
    <cellStyle name="Note 2 2 6 3 2 3 3" xfId="49236"/>
    <cellStyle name="Note 2 2 6 3 2 3 4" xfId="49237"/>
    <cellStyle name="Note 2 2 6 3 2 3 5" xfId="49238"/>
    <cellStyle name="Note 2 2 6 3 2 3 6" xfId="49239"/>
    <cellStyle name="Note 2 2 6 3 2 3 7" xfId="49240"/>
    <cellStyle name="Note 2 2 6 3 2 3 8" xfId="49241"/>
    <cellStyle name="Note 2 2 6 3 2 4" xfId="49242"/>
    <cellStyle name="Note 2 2 6 3 2 4 2" xfId="49243"/>
    <cellStyle name="Note 2 2 6 3 2 4 3" xfId="49244"/>
    <cellStyle name="Note 2 2 6 3 2 4 4" xfId="49245"/>
    <cellStyle name="Note 2 2 6 3 2 4 5" xfId="49246"/>
    <cellStyle name="Note 2 2 6 3 2 4 6" xfId="49247"/>
    <cellStyle name="Note 2 2 6 3 2 4 7" xfId="49248"/>
    <cellStyle name="Note 2 2 6 3 2 4 8" xfId="49249"/>
    <cellStyle name="Note 2 2 6 3 2 4 9" xfId="49250"/>
    <cellStyle name="Note 2 2 6 3 2 5" xfId="49251"/>
    <cellStyle name="Note 2 2 6 3 2 6" xfId="49252"/>
    <cellStyle name="Note 2 2 6 3 2 7" xfId="49253"/>
    <cellStyle name="Note 2 2 6 3 2 8" xfId="49254"/>
    <cellStyle name="Note 2 2 6 3 2 9" xfId="49255"/>
    <cellStyle name="Note 2 2 6 3 3" xfId="49256"/>
    <cellStyle name="Note 2 2 6 3 3 10" xfId="49257"/>
    <cellStyle name="Note 2 2 6 3 3 11" xfId="49258"/>
    <cellStyle name="Note 2 2 6 3 3 12" xfId="49259"/>
    <cellStyle name="Note 2 2 6 3 3 13" xfId="49260"/>
    <cellStyle name="Note 2 2 6 3 3 2" xfId="49261"/>
    <cellStyle name="Note 2 2 6 3 3 2 10" xfId="49262"/>
    <cellStyle name="Note 2 2 6 3 3 2 2" xfId="49263"/>
    <cellStyle name="Note 2 2 6 3 3 2 2 2" xfId="49264"/>
    <cellStyle name="Note 2 2 6 3 3 2 2 3" xfId="49265"/>
    <cellStyle name="Note 2 2 6 3 3 2 2 4" xfId="49266"/>
    <cellStyle name="Note 2 2 6 3 3 2 2 5" xfId="49267"/>
    <cellStyle name="Note 2 2 6 3 3 2 2 6" xfId="49268"/>
    <cellStyle name="Note 2 2 6 3 3 2 2 7" xfId="49269"/>
    <cellStyle name="Note 2 2 6 3 3 2 2 8" xfId="49270"/>
    <cellStyle name="Note 2 2 6 3 3 2 2 9" xfId="49271"/>
    <cellStyle name="Note 2 2 6 3 3 2 3" xfId="49272"/>
    <cellStyle name="Note 2 2 6 3 3 2 4" xfId="49273"/>
    <cellStyle name="Note 2 2 6 3 3 2 5" xfId="49274"/>
    <cellStyle name="Note 2 2 6 3 3 2 6" xfId="49275"/>
    <cellStyle name="Note 2 2 6 3 3 2 7" xfId="49276"/>
    <cellStyle name="Note 2 2 6 3 3 2 8" xfId="49277"/>
    <cellStyle name="Note 2 2 6 3 3 2 9" xfId="49278"/>
    <cellStyle name="Note 2 2 6 3 3 3" xfId="49279"/>
    <cellStyle name="Note 2 2 6 3 3 3 2" xfId="49280"/>
    <cellStyle name="Note 2 2 6 3 3 3 3" xfId="49281"/>
    <cellStyle name="Note 2 2 6 3 3 3 4" xfId="49282"/>
    <cellStyle name="Note 2 2 6 3 3 3 5" xfId="49283"/>
    <cellStyle name="Note 2 2 6 3 3 3 6" xfId="49284"/>
    <cellStyle name="Note 2 2 6 3 3 3 7" xfId="49285"/>
    <cellStyle name="Note 2 2 6 3 3 3 8" xfId="49286"/>
    <cellStyle name="Note 2 2 6 3 3 4" xfId="49287"/>
    <cellStyle name="Note 2 2 6 3 3 4 2" xfId="49288"/>
    <cellStyle name="Note 2 2 6 3 3 4 3" xfId="49289"/>
    <cellStyle name="Note 2 2 6 3 3 4 4" xfId="49290"/>
    <cellStyle name="Note 2 2 6 3 3 4 5" xfId="49291"/>
    <cellStyle name="Note 2 2 6 3 3 4 6" xfId="49292"/>
    <cellStyle name="Note 2 2 6 3 3 4 7" xfId="49293"/>
    <cellStyle name="Note 2 2 6 3 3 4 8" xfId="49294"/>
    <cellStyle name="Note 2 2 6 3 3 4 9" xfId="49295"/>
    <cellStyle name="Note 2 2 6 3 3 5" xfId="49296"/>
    <cellStyle name="Note 2 2 6 3 3 6" xfId="49297"/>
    <cellStyle name="Note 2 2 6 3 3 7" xfId="49298"/>
    <cellStyle name="Note 2 2 6 3 3 8" xfId="49299"/>
    <cellStyle name="Note 2 2 6 3 3 9" xfId="49300"/>
    <cellStyle name="Note 2 2 6 3 4" xfId="49301"/>
    <cellStyle name="Note 2 2 6 3 4 10" xfId="49302"/>
    <cellStyle name="Note 2 2 6 3 4 11" xfId="49303"/>
    <cellStyle name="Note 2 2 6 3 4 12" xfId="49304"/>
    <cellStyle name="Note 2 2 6 3 4 13" xfId="49305"/>
    <cellStyle name="Note 2 2 6 3 4 2" xfId="49306"/>
    <cellStyle name="Note 2 2 6 3 4 2 10" xfId="49307"/>
    <cellStyle name="Note 2 2 6 3 4 2 2" xfId="49308"/>
    <cellStyle name="Note 2 2 6 3 4 2 2 2" xfId="49309"/>
    <cellStyle name="Note 2 2 6 3 4 2 2 3" xfId="49310"/>
    <cellStyle name="Note 2 2 6 3 4 2 2 4" xfId="49311"/>
    <cellStyle name="Note 2 2 6 3 4 2 2 5" xfId="49312"/>
    <cellStyle name="Note 2 2 6 3 4 2 2 6" xfId="49313"/>
    <cellStyle name="Note 2 2 6 3 4 2 2 7" xfId="49314"/>
    <cellStyle name="Note 2 2 6 3 4 2 2 8" xfId="49315"/>
    <cellStyle name="Note 2 2 6 3 4 2 2 9" xfId="49316"/>
    <cellStyle name="Note 2 2 6 3 4 2 3" xfId="49317"/>
    <cellStyle name="Note 2 2 6 3 4 2 4" xfId="49318"/>
    <cellStyle name="Note 2 2 6 3 4 2 5" xfId="49319"/>
    <cellStyle name="Note 2 2 6 3 4 2 6" xfId="49320"/>
    <cellStyle name="Note 2 2 6 3 4 2 7" xfId="49321"/>
    <cellStyle name="Note 2 2 6 3 4 2 8" xfId="49322"/>
    <cellStyle name="Note 2 2 6 3 4 2 9" xfId="49323"/>
    <cellStyle name="Note 2 2 6 3 4 3" xfId="49324"/>
    <cellStyle name="Note 2 2 6 3 4 3 2" xfId="49325"/>
    <cellStyle name="Note 2 2 6 3 4 3 3" xfId="49326"/>
    <cellStyle name="Note 2 2 6 3 4 3 4" xfId="49327"/>
    <cellStyle name="Note 2 2 6 3 4 3 5" xfId="49328"/>
    <cellStyle name="Note 2 2 6 3 4 3 6" xfId="49329"/>
    <cellStyle name="Note 2 2 6 3 4 3 7" xfId="49330"/>
    <cellStyle name="Note 2 2 6 3 4 3 8" xfId="49331"/>
    <cellStyle name="Note 2 2 6 3 4 4" xfId="49332"/>
    <cellStyle name="Note 2 2 6 3 4 4 2" xfId="49333"/>
    <cellStyle name="Note 2 2 6 3 4 4 3" xfId="49334"/>
    <cellStyle name="Note 2 2 6 3 4 4 4" xfId="49335"/>
    <cellStyle name="Note 2 2 6 3 4 4 5" xfId="49336"/>
    <cellStyle name="Note 2 2 6 3 4 4 6" xfId="49337"/>
    <cellStyle name="Note 2 2 6 3 4 4 7" xfId="49338"/>
    <cellStyle name="Note 2 2 6 3 4 4 8" xfId="49339"/>
    <cellStyle name="Note 2 2 6 3 4 4 9" xfId="49340"/>
    <cellStyle name="Note 2 2 6 3 4 5" xfId="49341"/>
    <cellStyle name="Note 2 2 6 3 4 6" xfId="49342"/>
    <cellStyle name="Note 2 2 6 3 4 7" xfId="49343"/>
    <cellStyle name="Note 2 2 6 3 4 8" xfId="49344"/>
    <cellStyle name="Note 2 2 6 3 4 9" xfId="49345"/>
    <cellStyle name="Note 2 2 6 3 5" xfId="49346"/>
    <cellStyle name="Note 2 2 6 3 5 10" xfId="49347"/>
    <cellStyle name="Note 2 2 6 3 5 11" xfId="49348"/>
    <cellStyle name="Note 2 2 6 3 5 12" xfId="49349"/>
    <cellStyle name="Note 2 2 6 3 5 13" xfId="49350"/>
    <cellStyle name="Note 2 2 6 3 5 2" xfId="49351"/>
    <cellStyle name="Note 2 2 6 3 5 2 10" xfId="49352"/>
    <cellStyle name="Note 2 2 6 3 5 2 2" xfId="49353"/>
    <cellStyle name="Note 2 2 6 3 5 2 2 2" xfId="49354"/>
    <cellStyle name="Note 2 2 6 3 5 2 2 3" xfId="49355"/>
    <cellStyle name="Note 2 2 6 3 5 2 2 4" xfId="49356"/>
    <cellStyle name="Note 2 2 6 3 5 2 2 5" xfId="49357"/>
    <cellStyle name="Note 2 2 6 3 5 2 2 6" xfId="49358"/>
    <cellStyle name="Note 2 2 6 3 5 2 2 7" xfId="49359"/>
    <cellStyle name="Note 2 2 6 3 5 2 2 8" xfId="49360"/>
    <cellStyle name="Note 2 2 6 3 5 2 2 9" xfId="49361"/>
    <cellStyle name="Note 2 2 6 3 5 2 3" xfId="49362"/>
    <cellStyle name="Note 2 2 6 3 5 2 4" xfId="49363"/>
    <cellStyle name="Note 2 2 6 3 5 2 5" xfId="49364"/>
    <cellStyle name="Note 2 2 6 3 5 2 6" xfId="49365"/>
    <cellStyle name="Note 2 2 6 3 5 2 7" xfId="49366"/>
    <cellStyle name="Note 2 2 6 3 5 2 8" xfId="49367"/>
    <cellStyle name="Note 2 2 6 3 5 2 9" xfId="49368"/>
    <cellStyle name="Note 2 2 6 3 5 3" xfId="49369"/>
    <cellStyle name="Note 2 2 6 3 5 3 2" xfId="49370"/>
    <cellStyle name="Note 2 2 6 3 5 3 3" xfId="49371"/>
    <cellStyle name="Note 2 2 6 3 5 3 4" xfId="49372"/>
    <cellStyle name="Note 2 2 6 3 5 3 5" xfId="49373"/>
    <cellStyle name="Note 2 2 6 3 5 3 6" xfId="49374"/>
    <cellStyle name="Note 2 2 6 3 5 3 7" xfId="49375"/>
    <cellStyle name="Note 2 2 6 3 5 3 8" xfId="49376"/>
    <cellStyle name="Note 2 2 6 3 5 4" xfId="49377"/>
    <cellStyle name="Note 2 2 6 3 5 4 2" xfId="49378"/>
    <cellStyle name="Note 2 2 6 3 5 4 3" xfId="49379"/>
    <cellStyle name="Note 2 2 6 3 5 4 4" xfId="49380"/>
    <cellStyle name="Note 2 2 6 3 5 4 5" xfId="49381"/>
    <cellStyle name="Note 2 2 6 3 5 4 6" xfId="49382"/>
    <cellStyle name="Note 2 2 6 3 5 4 7" xfId="49383"/>
    <cellStyle name="Note 2 2 6 3 5 4 8" xfId="49384"/>
    <cellStyle name="Note 2 2 6 3 5 4 9" xfId="49385"/>
    <cellStyle name="Note 2 2 6 3 5 5" xfId="49386"/>
    <cellStyle name="Note 2 2 6 3 5 6" xfId="49387"/>
    <cellStyle name="Note 2 2 6 3 5 7" xfId="49388"/>
    <cellStyle name="Note 2 2 6 3 5 8" xfId="49389"/>
    <cellStyle name="Note 2 2 6 3 5 9" xfId="49390"/>
    <cellStyle name="Note 2 2 6 3 6" xfId="49391"/>
    <cellStyle name="Note 2 2 6 3 6 10" xfId="49392"/>
    <cellStyle name="Note 2 2 6 3 6 2" xfId="49393"/>
    <cellStyle name="Note 2 2 6 3 6 2 2" xfId="49394"/>
    <cellStyle name="Note 2 2 6 3 6 2 3" xfId="49395"/>
    <cellStyle name="Note 2 2 6 3 6 2 4" xfId="49396"/>
    <cellStyle name="Note 2 2 6 3 6 2 5" xfId="49397"/>
    <cellStyle name="Note 2 2 6 3 6 2 6" xfId="49398"/>
    <cellStyle name="Note 2 2 6 3 6 2 7" xfId="49399"/>
    <cellStyle name="Note 2 2 6 3 6 2 8" xfId="49400"/>
    <cellStyle name="Note 2 2 6 3 6 2 9" xfId="49401"/>
    <cellStyle name="Note 2 2 6 3 6 3" xfId="49402"/>
    <cellStyle name="Note 2 2 6 3 6 4" xfId="49403"/>
    <cellStyle name="Note 2 2 6 3 6 5" xfId="49404"/>
    <cellStyle name="Note 2 2 6 3 6 6" xfId="49405"/>
    <cellStyle name="Note 2 2 6 3 6 7" xfId="49406"/>
    <cellStyle name="Note 2 2 6 3 6 8" xfId="49407"/>
    <cellStyle name="Note 2 2 6 3 6 9" xfId="49408"/>
    <cellStyle name="Note 2 2 6 3 7" xfId="49409"/>
    <cellStyle name="Note 2 2 6 3 7 2" xfId="49410"/>
    <cellStyle name="Note 2 2 6 3 7 3" xfId="49411"/>
    <cellStyle name="Note 2 2 6 3 7 4" xfId="49412"/>
    <cellStyle name="Note 2 2 6 3 7 5" xfId="49413"/>
    <cellStyle name="Note 2 2 6 3 7 6" xfId="49414"/>
    <cellStyle name="Note 2 2 6 3 7 7" xfId="49415"/>
    <cellStyle name="Note 2 2 6 3 7 8" xfId="49416"/>
    <cellStyle name="Note 2 2 6 3 8" xfId="49417"/>
    <cellStyle name="Note 2 2 6 3 8 2" xfId="49418"/>
    <cellStyle name="Note 2 2 6 3 8 3" xfId="49419"/>
    <cellStyle name="Note 2 2 6 3 8 4" xfId="49420"/>
    <cellStyle name="Note 2 2 6 3 8 5" xfId="49421"/>
    <cellStyle name="Note 2 2 6 3 8 6" xfId="49422"/>
    <cellStyle name="Note 2 2 6 3 8 7" xfId="49423"/>
    <cellStyle name="Note 2 2 6 3 8 8" xfId="49424"/>
    <cellStyle name="Note 2 2 6 3 8 9" xfId="49425"/>
    <cellStyle name="Note 2 2 6 3 9" xfId="49426"/>
    <cellStyle name="Note 2 2 6 4" xfId="49427"/>
    <cellStyle name="Note 2 2 6 4 10" xfId="49428"/>
    <cellStyle name="Note 2 2 6 4 11" xfId="49429"/>
    <cellStyle name="Note 2 2 6 4 12" xfId="49430"/>
    <cellStyle name="Note 2 2 6 4 13" xfId="49431"/>
    <cellStyle name="Note 2 2 6 4 14" xfId="49432"/>
    <cellStyle name="Note 2 2 6 4 2" xfId="49433"/>
    <cellStyle name="Note 2 2 6 4 2 10" xfId="49434"/>
    <cellStyle name="Note 2 2 6 4 2 2" xfId="49435"/>
    <cellStyle name="Note 2 2 6 4 2 2 2" xfId="49436"/>
    <cellStyle name="Note 2 2 6 4 2 2 3" xfId="49437"/>
    <cellStyle name="Note 2 2 6 4 2 2 4" xfId="49438"/>
    <cellStyle name="Note 2 2 6 4 2 2 5" xfId="49439"/>
    <cellStyle name="Note 2 2 6 4 2 2 6" xfId="49440"/>
    <cellStyle name="Note 2 2 6 4 2 2 7" xfId="49441"/>
    <cellStyle name="Note 2 2 6 4 2 2 8" xfId="49442"/>
    <cellStyle name="Note 2 2 6 4 2 2 9" xfId="49443"/>
    <cellStyle name="Note 2 2 6 4 2 3" xfId="49444"/>
    <cellStyle name="Note 2 2 6 4 2 4" xfId="49445"/>
    <cellStyle name="Note 2 2 6 4 2 5" xfId="49446"/>
    <cellStyle name="Note 2 2 6 4 2 6" xfId="49447"/>
    <cellStyle name="Note 2 2 6 4 2 7" xfId="49448"/>
    <cellStyle name="Note 2 2 6 4 2 8" xfId="49449"/>
    <cellStyle name="Note 2 2 6 4 2 9" xfId="49450"/>
    <cellStyle name="Note 2 2 6 4 3" xfId="49451"/>
    <cellStyle name="Note 2 2 6 4 3 2" xfId="49452"/>
    <cellStyle name="Note 2 2 6 4 3 3" xfId="49453"/>
    <cellStyle name="Note 2 2 6 4 3 4" xfId="49454"/>
    <cellStyle name="Note 2 2 6 4 3 5" xfId="49455"/>
    <cellStyle name="Note 2 2 6 4 3 6" xfId="49456"/>
    <cellStyle name="Note 2 2 6 4 3 7" xfId="49457"/>
    <cellStyle name="Note 2 2 6 4 3 8" xfId="49458"/>
    <cellStyle name="Note 2 2 6 4 4" xfId="49459"/>
    <cellStyle name="Note 2 2 6 4 4 2" xfId="49460"/>
    <cellStyle name="Note 2 2 6 4 4 3" xfId="49461"/>
    <cellStyle name="Note 2 2 6 4 4 4" xfId="49462"/>
    <cellStyle name="Note 2 2 6 4 4 5" xfId="49463"/>
    <cellStyle name="Note 2 2 6 4 4 6" xfId="49464"/>
    <cellStyle name="Note 2 2 6 4 4 7" xfId="49465"/>
    <cellStyle name="Note 2 2 6 4 4 8" xfId="49466"/>
    <cellStyle name="Note 2 2 6 4 4 9" xfId="49467"/>
    <cellStyle name="Note 2 2 6 4 5" xfId="49468"/>
    <cellStyle name="Note 2 2 6 4 6" xfId="49469"/>
    <cellStyle name="Note 2 2 6 4 7" xfId="49470"/>
    <cellStyle name="Note 2 2 6 4 8" xfId="49471"/>
    <cellStyle name="Note 2 2 6 4 9" xfId="49472"/>
    <cellStyle name="Note 2 2 6 5" xfId="49473"/>
    <cellStyle name="Note 2 2 6 5 10" xfId="49474"/>
    <cellStyle name="Note 2 2 6 5 11" xfId="49475"/>
    <cellStyle name="Note 2 2 6 5 12" xfId="49476"/>
    <cellStyle name="Note 2 2 6 5 13" xfId="49477"/>
    <cellStyle name="Note 2 2 6 5 2" xfId="49478"/>
    <cellStyle name="Note 2 2 6 5 2 10" xfId="49479"/>
    <cellStyle name="Note 2 2 6 5 2 2" xfId="49480"/>
    <cellStyle name="Note 2 2 6 5 2 2 2" xfId="49481"/>
    <cellStyle name="Note 2 2 6 5 2 2 3" xfId="49482"/>
    <cellStyle name="Note 2 2 6 5 2 2 4" xfId="49483"/>
    <cellStyle name="Note 2 2 6 5 2 2 5" xfId="49484"/>
    <cellStyle name="Note 2 2 6 5 2 2 6" xfId="49485"/>
    <cellStyle name="Note 2 2 6 5 2 2 7" xfId="49486"/>
    <cellStyle name="Note 2 2 6 5 2 2 8" xfId="49487"/>
    <cellStyle name="Note 2 2 6 5 2 2 9" xfId="49488"/>
    <cellStyle name="Note 2 2 6 5 2 3" xfId="49489"/>
    <cellStyle name="Note 2 2 6 5 2 4" xfId="49490"/>
    <cellStyle name="Note 2 2 6 5 2 5" xfId="49491"/>
    <cellStyle name="Note 2 2 6 5 2 6" xfId="49492"/>
    <cellStyle name="Note 2 2 6 5 2 7" xfId="49493"/>
    <cellStyle name="Note 2 2 6 5 2 8" xfId="49494"/>
    <cellStyle name="Note 2 2 6 5 2 9" xfId="49495"/>
    <cellStyle name="Note 2 2 6 5 3" xfId="49496"/>
    <cellStyle name="Note 2 2 6 5 3 2" xfId="49497"/>
    <cellStyle name="Note 2 2 6 5 3 3" xfId="49498"/>
    <cellStyle name="Note 2 2 6 5 3 4" xfId="49499"/>
    <cellStyle name="Note 2 2 6 5 3 5" xfId="49500"/>
    <cellStyle name="Note 2 2 6 5 3 6" xfId="49501"/>
    <cellStyle name="Note 2 2 6 5 3 7" xfId="49502"/>
    <cellStyle name="Note 2 2 6 5 3 8" xfId="49503"/>
    <cellStyle name="Note 2 2 6 5 4" xfId="49504"/>
    <cellStyle name="Note 2 2 6 5 4 2" xfId="49505"/>
    <cellStyle name="Note 2 2 6 5 4 3" xfId="49506"/>
    <cellStyle name="Note 2 2 6 5 4 4" xfId="49507"/>
    <cellStyle name="Note 2 2 6 5 4 5" xfId="49508"/>
    <cellStyle name="Note 2 2 6 5 4 6" xfId="49509"/>
    <cellStyle name="Note 2 2 6 5 4 7" xfId="49510"/>
    <cellStyle name="Note 2 2 6 5 4 8" xfId="49511"/>
    <cellStyle name="Note 2 2 6 5 4 9" xfId="49512"/>
    <cellStyle name="Note 2 2 6 5 5" xfId="49513"/>
    <cellStyle name="Note 2 2 6 5 6" xfId="49514"/>
    <cellStyle name="Note 2 2 6 5 7" xfId="49515"/>
    <cellStyle name="Note 2 2 6 5 8" xfId="49516"/>
    <cellStyle name="Note 2 2 6 5 9" xfId="49517"/>
    <cellStyle name="Note 2 2 6 6" xfId="49518"/>
    <cellStyle name="Note 2 2 6 6 2" xfId="49519"/>
    <cellStyle name="Note 2 2 6 6 3" xfId="49520"/>
    <cellStyle name="Note 2 2 6 6 4" xfId="49521"/>
    <cellStyle name="Note 2 2 6 6 5" xfId="49522"/>
    <cellStyle name="Note 2 2 6 6 6" xfId="49523"/>
    <cellStyle name="Note 2 2 6 6 7" xfId="49524"/>
    <cellStyle name="Note 2 2 6 6 8" xfId="49525"/>
    <cellStyle name="Note 2 2 6 6 9" xfId="49526"/>
    <cellStyle name="Note 2 2 6 7" xfId="49527"/>
    <cellStyle name="Note 2 2 6 8" xfId="49528"/>
    <cellStyle name="Note 2 2 6 9" xfId="49529"/>
    <cellStyle name="Note 2 2 7" xfId="9884"/>
    <cellStyle name="Note 2 2 7 10" xfId="49530"/>
    <cellStyle name="Note 2 2 7 11" xfId="49531"/>
    <cellStyle name="Note 2 2 7 12" xfId="49532"/>
    <cellStyle name="Note 2 2 7 13" xfId="49533"/>
    <cellStyle name="Note 2 2 7 14" xfId="49534"/>
    <cellStyle name="Note 2 2 7 15" xfId="49535"/>
    <cellStyle name="Note 2 2 7 16" xfId="49536"/>
    <cellStyle name="Note 2 2 7 17" xfId="49537"/>
    <cellStyle name="Note 2 2 7 18" xfId="49538"/>
    <cellStyle name="Note 2 2 7 19" xfId="49539"/>
    <cellStyle name="Note 2 2 7 2" xfId="49540"/>
    <cellStyle name="Note 2 2 7 2 10" xfId="49541"/>
    <cellStyle name="Note 2 2 7 2 11" xfId="49542"/>
    <cellStyle name="Note 2 2 7 2 12" xfId="49543"/>
    <cellStyle name="Note 2 2 7 2 13" xfId="49544"/>
    <cellStyle name="Note 2 2 7 2 2" xfId="49545"/>
    <cellStyle name="Note 2 2 7 2 2 10" xfId="49546"/>
    <cellStyle name="Note 2 2 7 2 2 2" xfId="49547"/>
    <cellStyle name="Note 2 2 7 2 2 2 2" xfId="49548"/>
    <cellStyle name="Note 2 2 7 2 2 2 3" xfId="49549"/>
    <cellStyle name="Note 2 2 7 2 2 2 4" xfId="49550"/>
    <cellStyle name="Note 2 2 7 2 2 2 5" xfId="49551"/>
    <cellStyle name="Note 2 2 7 2 2 2 6" xfId="49552"/>
    <cellStyle name="Note 2 2 7 2 2 2 7" xfId="49553"/>
    <cellStyle name="Note 2 2 7 2 2 2 8" xfId="49554"/>
    <cellStyle name="Note 2 2 7 2 2 2 9" xfId="49555"/>
    <cellStyle name="Note 2 2 7 2 2 3" xfId="49556"/>
    <cellStyle name="Note 2 2 7 2 2 4" xfId="49557"/>
    <cellStyle name="Note 2 2 7 2 2 5" xfId="49558"/>
    <cellStyle name="Note 2 2 7 2 2 6" xfId="49559"/>
    <cellStyle name="Note 2 2 7 2 2 7" xfId="49560"/>
    <cellStyle name="Note 2 2 7 2 2 8" xfId="49561"/>
    <cellStyle name="Note 2 2 7 2 2 9" xfId="49562"/>
    <cellStyle name="Note 2 2 7 2 3" xfId="49563"/>
    <cellStyle name="Note 2 2 7 2 3 2" xfId="49564"/>
    <cellStyle name="Note 2 2 7 2 3 3" xfId="49565"/>
    <cellStyle name="Note 2 2 7 2 3 4" xfId="49566"/>
    <cellStyle name="Note 2 2 7 2 3 5" xfId="49567"/>
    <cellStyle name="Note 2 2 7 2 3 6" xfId="49568"/>
    <cellStyle name="Note 2 2 7 2 3 7" xfId="49569"/>
    <cellStyle name="Note 2 2 7 2 3 8" xfId="49570"/>
    <cellStyle name="Note 2 2 7 2 4" xfId="49571"/>
    <cellStyle name="Note 2 2 7 2 4 2" xfId="49572"/>
    <cellStyle name="Note 2 2 7 2 4 3" xfId="49573"/>
    <cellStyle name="Note 2 2 7 2 4 4" xfId="49574"/>
    <cellStyle name="Note 2 2 7 2 4 5" xfId="49575"/>
    <cellStyle name="Note 2 2 7 2 4 6" xfId="49576"/>
    <cellStyle name="Note 2 2 7 2 4 7" xfId="49577"/>
    <cellStyle name="Note 2 2 7 2 4 8" xfId="49578"/>
    <cellStyle name="Note 2 2 7 2 4 9" xfId="49579"/>
    <cellStyle name="Note 2 2 7 2 5" xfId="49580"/>
    <cellStyle name="Note 2 2 7 2 6" xfId="49581"/>
    <cellStyle name="Note 2 2 7 2 7" xfId="49582"/>
    <cellStyle name="Note 2 2 7 2 8" xfId="49583"/>
    <cellStyle name="Note 2 2 7 2 9" xfId="49584"/>
    <cellStyle name="Note 2 2 7 3" xfId="49585"/>
    <cellStyle name="Note 2 2 7 3 10" xfId="49586"/>
    <cellStyle name="Note 2 2 7 3 11" xfId="49587"/>
    <cellStyle name="Note 2 2 7 3 12" xfId="49588"/>
    <cellStyle name="Note 2 2 7 3 13" xfId="49589"/>
    <cellStyle name="Note 2 2 7 3 2" xfId="49590"/>
    <cellStyle name="Note 2 2 7 3 2 10" xfId="49591"/>
    <cellStyle name="Note 2 2 7 3 2 2" xfId="49592"/>
    <cellStyle name="Note 2 2 7 3 2 2 2" xfId="49593"/>
    <cellStyle name="Note 2 2 7 3 2 2 3" xfId="49594"/>
    <cellStyle name="Note 2 2 7 3 2 2 4" xfId="49595"/>
    <cellStyle name="Note 2 2 7 3 2 2 5" xfId="49596"/>
    <cellStyle name="Note 2 2 7 3 2 2 6" xfId="49597"/>
    <cellStyle name="Note 2 2 7 3 2 2 7" xfId="49598"/>
    <cellStyle name="Note 2 2 7 3 2 2 8" xfId="49599"/>
    <cellStyle name="Note 2 2 7 3 2 2 9" xfId="49600"/>
    <cellStyle name="Note 2 2 7 3 2 3" xfId="49601"/>
    <cellStyle name="Note 2 2 7 3 2 4" xfId="49602"/>
    <cellStyle name="Note 2 2 7 3 2 5" xfId="49603"/>
    <cellStyle name="Note 2 2 7 3 2 6" xfId="49604"/>
    <cellStyle name="Note 2 2 7 3 2 7" xfId="49605"/>
    <cellStyle name="Note 2 2 7 3 2 8" xfId="49606"/>
    <cellStyle name="Note 2 2 7 3 2 9" xfId="49607"/>
    <cellStyle name="Note 2 2 7 3 3" xfId="49608"/>
    <cellStyle name="Note 2 2 7 3 3 2" xfId="49609"/>
    <cellStyle name="Note 2 2 7 3 3 3" xfId="49610"/>
    <cellStyle name="Note 2 2 7 3 3 4" xfId="49611"/>
    <cellStyle name="Note 2 2 7 3 3 5" xfId="49612"/>
    <cellStyle name="Note 2 2 7 3 3 6" xfId="49613"/>
    <cellStyle name="Note 2 2 7 3 3 7" xfId="49614"/>
    <cellStyle name="Note 2 2 7 3 3 8" xfId="49615"/>
    <cellStyle name="Note 2 2 7 3 4" xfId="49616"/>
    <cellStyle name="Note 2 2 7 3 4 2" xfId="49617"/>
    <cellStyle name="Note 2 2 7 3 4 3" xfId="49618"/>
    <cellStyle name="Note 2 2 7 3 4 4" xfId="49619"/>
    <cellStyle name="Note 2 2 7 3 4 5" xfId="49620"/>
    <cellStyle name="Note 2 2 7 3 4 6" xfId="49621"/>
    <cellStyle name="Note 2 2 7 3 4 7" xfId="49622"/>
    <cellStyle name="Note 2 2 7 3 4 8" xfId="49623"/>
    <cellStyle name="Note 2 2 7 3 4 9" xfId="49624"/>
    <cellStyle name="Note 2 2 7 3 5" xfId="49625"/>
    <cellStyle name="Note 2 2 7 3 6" xfId="49626"/>
    <cellStyle name="Note 2 2 7 3 7" xfId="49627"/>
    <cellStyle name="Note 2 2 7 3 8" xfId="49628"/>
    <cellStyle name="Note 2 2 7 3 9" xfId="49629"/>
    <cellStyle name="Note 2 2 7 4" xfId="49630"/>
    <cellStyle name="Note 2 2 7 4 10" xfId="49631"/>
    <cellStyle name="Note 2 2 7 4 11" xfId="49632"/>
    <cellStyle name="Note 2 2 7 4 12" xfId="49633"/>
    <cellStyle name="Note 2 2 7 4 13" xfId="49634"/>
    <cellStyle name="Note 2 2 7 4 2" xfId="49635"/>
    <cellStyle name="Note 2 2 7 4 2 10" xfId="49636"/>
    <cellStyle name="Note 2 2 7 4 2 2" xfId="49637"/>
    <cellStyle name="Note 2 2 7 4 2 2 2" xfId="49638"/>
    <cellStyle name="Note 2 2 7 4 2 2 3" xfId="49639"/>
    <cellStyle name="Note 2 2 7 4 2 2 4" xfId="49640"/>
    <cellStyle name="Note 2 2 7 4 2 2 5" xfId="49641"/>
    <cellStyle name="Note 2 2 7 4 2 2 6" xfId="49642"/>
    <cellStyle name="Note 2 2 7 4 2 2 7" xfId="49643"/>
    <cellStyle name="Note 2 2 7 4 2 2 8" xfId="49644"/>
    <cellStyle name="Note 2 2 7 4 2 2 9" xfId="49645"/>
    <cellStyle name="Note 2 2 7 4 2 3" xfId="49646"/>
    <cellStyle name="Note 2 2 7 4 2 4" xfId="49647"/>
    <cellStyle name="Note 2 2 7 4 2 5" xfId="49648"/>
    <cellStyle name="Note 2 2 7 4 2 6" xfId="49649"/>
    <cellStyle name="Note 2 2 7 4 2 7" xfId="49650"/>
    <cellStyle name="Note 2 2 7 4 2 8" xfId="49651"/>
    <cellStyle name="Note 2 2 7 4 2 9" xfId="49652"/>
    <cellStyle name="Note 2 2 7 4 3" xfId="49653"/>
    <cellStyle name="Note 2 2 7 4 3 2" xfId="49654"/>
    <cellStyle name="Note 2 2 7 4 3 3" xfId="49655"/>
    <cellStyle name="Note 2 2 7 4 3 4" xfId="49656"/>
    <cellStyle name="Note 2 2 7 4 3 5" xfId="49657"/>
    <cellStyle name="Note 2 2 7 4 3 6" xfId="49658"/>
    <cellStyle name="Note 2 2 7 4 3 7" xfId="49659"/>
    <cellStyle name="Note 2 2 7 4 3 8" xfId="49660"/>
    <cellStyle name="Note 2 2 7 4 4" xfId="49661"/>
    <cellStyle name="Note 2 2 7 4 4 2" xfId="49662"/>
    <cellStyle name="Note 2 2 7 4 4 3" xfId="49663"/>
    <cellStyle name="Note 2 2 7 4 4 4" xfId="49664"/>
    <cellStyle name="Note 2 2 7 4 4 5" xfId="49665"/>
    <cellStyle name="Note 2 2 7 4 4 6" xfId="49666"/>
    <cellStyle name="Note 2 2 7 4 4 7" xfId="49667"/>
    <cellStyle name="Note 2 2 7 4 4 8" xfId="49668"/>
    <cellStyle name="Note 2 2 7 4 4 9" xfId="49669"/>
    <cellStyle name="Note 2 2 7 4 5" xfId="49670"/>
    <cellStyle name="Note 2 2 7 4 6" xfId="49671"/>
    <cellStyle name="Note 2 2 7 4 7" xfId="49672"/>
    <cellStyle name="Note 2 2 7 4 8" xfId="49673"/>
    <cellStyle name="Note 2 2 7 4 9" xfId="49674"/>
    <cellStyle name="Note 2 2 7 5" xfId="49675"/>
    <cellStyle name="Note 2 2 7 5 10" xfId="49676"/>
    <cellStyle name="Note 2 2 7 5 11" xfId="49677"/>
    <cellStyle name="Note 2 2 7 5 12" xfId="49678"/>
    <cellStyle name="Note 2 2 7 5 13" xfId="49679"/>
    <cellStyle name="Note 2 2 7 5 2" xfId="49680"/>
    <cellStyle name="Note 2 2 7 5 2 10" xfId="49681"/>
    <cellStyle name="Note 2 2 7 5 2 2" xfId="49682"/>
    <cellStyle name="Note 2 2 7 5 2 2 2" xfId="49683"/>
    <cellStyle name="Note 2 2 7 5 2 2 3" xfId="49684"/>
    <cellStyle name="Note 2 2 7 5 2 2 4" xfId="49685"/>
    <cellStyle name="Note 2 2 7 5 2 2 5" xfId="49686"/>
    <cellStyle name="Note 2 2 7 5 2 2 6" xfId="49687"/>
    <cellStyle name="Note 2 2 7 5 2 2 7" xfId="49688"/>
    <cellStyle name="Note 2 2 7 5 2 2 8" xfId="49689"/>
    <cellStyle name="Note 2 2 7 5 2 2 9" xfId="49690"/>
    <cellStyle name="Note 2 2 7 5 2 3" xfId="49691"/>
    <cellStyle name="Note 2 2 7 5 2 4" xfId="49692"/>
    <cellStyle name="Note 2 2 7 5 2 5" xfId="49693"/>
    <cellStyle name="Note 2 2 7 5 2 6" xfId="49694"/>
    <cellStyle name="Note 2 2 7 5 2 7" xfId="49695"/>
    <cellStyle name="Note 2 2 7 5 2 8" xfId="49696"/>
    <cellStyle name="Note 2 2 7 5 2 9" xfId="49697"/>
    <cellStyle name="Note 2 2 7 5 3" xfId="49698"/>
    <cellStyle name="Note 2 2 7 5 3 2" xfId="49699"/>
    <cellStyle name="Note 2 2 7 5 3 3" xfId="49700"/>
    <cellStyle name="Note 2 2 7 5 3 4" xfId="49701"/>
    <cellStyle name="Note 2 2 7 5 3 5" xfId="49702"/>
    <cellStyle name="Note 2 2 7 5 3 6" xfId="49703"/>
    <cellStyle name="Note 2 2 7 5 3 7" xfId="49704"/>
    <cellStyle name="Note 2 2 7 5 3 8" xfId="49705"/>
    <cellStyle name="Note 2 2 7 5 4" xfId="49706"/>
    <cellStyle name="Note 2 2 7 5 4 2" xfId="49707"/>
    <cellStyle name="Note 2 2 7 5 4 3" xfId="49708"/>
    <cellStyle name="Note 2 2 7 5 4 4" xfId="49709"/>
    <cellStyle name="Note 2 2 7 5 4 5" xfId="49710"/>
    <cellStyle name="Note 2 2 7 5 4 6" xfId="49711"/>
    <cellStyle name="Note 2 2 7 5 4 7" xfId="49712"/>
    <cellStyle name="Note 2 2 7 5 4 8" xfId="49713"/>
    <cellStyle name="Note 2 2 7 5 4 9" xfId="49714"/>
    <cellStyle name="Note 2 2 7 5 5" xfId="49715"/>
    <cellStyle name="Note 2 2 7 5 6" xfId="49716"/>
    <cellStyle name="Note 2 2 7 5 7" xfId="49717"/>
    <cellStyle name="Note 2 2 7 5 8" xfId="49718"/>
    <cellStyle name="Note 2 2 7 5 9" xfId="49719"/>
    <cellStyle name="Note 2 2 7 6" xfId="49720"/>
    <cellStyle name="Note 2 2 7 6 10" xfId="49721"/>
    <cellStyle name="Note 2 2 7 6 2" xfId="49722"/>
    <cellStyle name="Note 2 2 7 6 2 2" xfId="49723"/>
    <cellStyle name="Note 2 2 7 6 2 3" xfId="49724"/>
    <cellStyle name="Note 2 2 7 6 2 4" xfId="49725"/>
    <cellStyle name="Note 2 2 7 6 2 5" xfId="49726"/>
    <cellStyle name="Note 2 2 7 6 2 6" xfId="49727"/>
    <cellStyle name="Note 2 2 7 6 2 7" xfId="49728"/>
    <cellStyle name="Note 2 2 7 6 2 8" xfId="49729"/>
    <cellStyle name="Note 2 2 7 6 2 9" xfId="49730"/>
    <cellStyle name="Note 2 2 7 6 3" xfId="49731"/>
    <cellStyle name="Note 2 2 7 6 4" xfId="49732"/>
    <cellStyle name="Note 2 2 7 6 5" xfId="49733"/>
    <cellStyle name="Note 2 2 7 6 6" xfId="49734"/>
    <cellStyle name="Note 2 2 7 6 7" xfId="49735"/>
    <cellStyle name="Note 2 2 7 6 8" xfId="49736"/>
    <cellStyle name="Note 2 2 7 6 9" xfId="49737"/>
    <cellStyle name="Note 2 2 7 7" xfId="49738"/>
    <cellStyle name="Note 2 2 7 7 2" xfId="49739"/>
    <cellStyle name="Note 2 2 7 7 3" xfId="49740"/>
    <cellStyle name="Note 2 2 7 7 4" xfId="49741"/>
    <cellStyle name="Note 2 2 7 7 5" xfId="49742"/>
    <cellStyle name="Note 2 2 7 7 6" xfId="49743"/>
    <cellStyle name="Note 2 2 7 7 7" xfId="49744"/>
    <cellStyle name="Note 2 2 7 7 8" xfId="49745"/>
    <cellStyle name="Note 2 2 7 8" xfId="49746"/>
    <cellStyle name="Note 2 2 7 8 2" xfId="49747"/>
    <cellStyle name="Note 2 2 7 8 3" xfId="49748"/>
    <cellStyle name="Note 2 2 7 8 4" xfId="49749"/>
    <cellStyle name="Note 2 2 7 8 5" xfId="49750"/>
    <cellStyle name="Note 2 2 7 8 6" xfId="49751"/>
    <cellStyle name="Note 2 2 7 8 7" xfId="49752"/>
    <cellStyle name="Note 2 2 7 8 8" xfId="49753"/>
    <cellStyle name="Note 2 2 7 8 9" xfId="49754"/>
    <cellStyle name="Note 2 2 7 9" xfId="49755"/>
    <cellStyle name="Note 2 2 8" xfId="9826"/>
    <cellStyle name="Note 2 2 8 10" xfId="49756"/>
    <cellStyle name="Note 2 2 8 11" xfId="49757"/>
    <cellStyle name="Note 2 2 8 12" xfId="49758"/>
    <cellStyle name="Note 2 2 8 13" xfId="49759"/>
    <cellStyle name="Note 2 2 8 14" xfId="49760"/>
    <cellStyle name="Note 2 2 8 15" xfId="49761"/>
    <cellStyle name="Note 2 2 8 16" xfId="49762"/>
    <cellStyle name="Note 2 2 8 17" xfId="49763"/>
    <cellStyle name="Note 2 2 8 18" xfId="49764"/>
    <cellStyle name="Note 2 2 8 19" xfId="49765"/>
    <cellStyle name="Note 2 2 8 2" xfId="49766"/>
    <cellStyle name="Note 2 2 8 2 10" xfId="49767"/>
    <cellStyle name="Note 2 2 8 2 11" xfId="49768"/>
    <cellStyle name="Note 2 2 8 2 12" xfId="49769"/>
    <cellStyle name="Note 2 2 8 2 13" xfId="49770"/>
    <cellStyle name="Note 2 2 8 2 2" xfId="49771"/>
    <cellStyle name="Note 2 2 8 2 2 10" xfId="49772"/>
    <cellStyle name="Note 2 2 8 2 2 2" xfId="49773"/>
    <cellStyle name="Note 2 2 8 2 2 2 2" xfId="49774"/>
    <cellStyle name="Note 2 2 8 2 2 2 3" xfId="49775"/>
    <cellStyle name="Note 2 2 8 2 2 2 4" xfId="49776"/>
    <cellStyle name="Note 2 2 8 2 2 2 5" xfId="49777"/>
    <cellStyle name="Note 2 2 8 2 2 2 6" xfId="49778"/>
    <cellStyle name="Note 2 2 8 2 2 2 7" xfId="49779"/>
    <cellStyle name="Note 2 2 8 2 2 2 8" xfId="49780"/>
    <cellStyle name="Note 2 2 8 2 2 2 9" xfId="49781"/>
    <cellStyle name="Note 2 2 8 2 2 3" xfId="49782"/>
    <cellStyle name="Note 2 2 8 2 2 4" xfId="49783"/>
    <cellStyle name="Note 2 2 8 2 2 5" xfId="49784"/>
    <cellStyle name="Note 2 2 8 2 2 6" xfId="49785"/>
    <cellStyle name="Note 2 2 8 2 2 7" xfId="49786"/>
    <cellStyle name="Note 2 2 8 2 2 8" xfId="49787"/>
    <cellStyle name="Note 2 2 8 2 2 9" xfId="49788"/>
    <cellStyle name="Note 2 2 8 2 3" xfId="49789"/>
    <cellStyle name="Note 2 2 8 2 3 2" xfId="49790"/>
    <cellStyle name="Note 2 2 8 2 3 3" xfId="49791"/>
    <cellStyle name="Note 2 2 8 2 3 4" xfId="49792"/>
    <cellStyle name="Note 2 2 8 2 3 5" xfId="49793"/>
    <cellStyle name="Note 2 2 8 2 3 6" xfId="49794"/>
    <cellStyle name="Note 2 2 8 2 3 7" xfId="49795"/>
    <cellStyle name="Note 2 2 8 2 3 8" xfId="49796"/>
    <cellStyle name="Note 2 2 8 2 4" xfId="49797"/>
    <cellStyle name="Note 2 2 8 2 4 2" xfId="49798"/>
    <cellStyle name="Note 2 2 8 2 4 3" xfId="49799"/>
    <cellStyle name="Note 2 2 8 2 4 4" xfId="49800"/>
    <cellStyle name="Note 2 2 8 2 4 5" xfId="49801"/>
    <cellStyle name="Note 2 2 8 2 4 6" xfId="49802"/>
    <cellStyle name="Note 2 2 8 2 4 7" xfId="49803"/>
    <cellStyle name="Note 2 2 8 2 4 8" xfId="49804"/>
    <cellStyle name="Note 2 2 8 2 4 9" xfId="49805"/>
    <cellStyle name="Note 2 2 8 2 5" xfId="49806"/>
    <cellStyle name="Note 2 2 8 2 6" xfId="49807"/>
    <cellStyle name="Note 2 2 8 2 7" xfId="49808"/>
    <cellStyle name="Note 2 2 8 2 8" xfId="49809"/>
    <cellStyle name="Note 2 2 8 2 9" xfId="49810"/>
    <cellStyle name="Note 2 2 8 3" xfId="49811"/>
    <cellStyle name="Note 2 2 8 3 10" xfId="49812"/>
    <cellStyle name="Note 2 2 8 3 11" xfId="49813"/>
    <cellStyle name="Note 2 2 8 3 12" xfId="49814"/>
    <cellStyle name="Note 2 2 8 3 13" xfId="49815"/>
    <cellStyle name="Note 2 2 8 3 2" xfId="49816"/>
    <cellStyle name="Note 2 2 8 3 2 10" xfId="49817"/>
    <cellStyle name="Note 2 2 8 3 2 2" xfId="49818"/>
    <cellStyle name="Note 2 2 8 3 2 2 2" xfId="49819"/>
    <cellStyle name="Note 2 2 8 3 2 2 3" xfId="49820"/>
    <cellStyle name="Note 2 2 8 3 2 2 4" xfId="49821"/>
    <cellStyle name="Note 2 2 8 3 2 2 5" xfId="49822"/>
    <cellStyle name="Note 2 2 8 3 2 2 6" xfId="49823"/>
    <cellStyle name="Note 2 2 8 3 2 2 7" xfId="49824"/>
    <cellStyle name="Note 2 2 8 3 2 2 8" xfId="49825"/>
    <cellStyle name="Note 2 2 8 3 2 2 9" xfId="49826"/>
    <cellStyle name="Note 2 2 8 3 2 3" xfId="49827"/>
    <cellStyle name="Note 2 2 8 3 2 4" xfId="49828"/>
    <cellStyle name="Note 2 2 8 3 2 5" xfId="49829"/>
    <cellStyle name="Note 2 2 8 3 2 6" xfId="49830"/>
    <cellStyle name="Note 2 2 8 3 2 7" xfId="49831"/>
    <cellStyle name="Note 2 2 8 3 2 8" xfId="49832"/>
    <cellStyle name="Note 2 2 8 3 2 9" xfId="49833"/>
    <cellStyle name="Note 2 2 8 3 3" xfId="49834"/>
    <cellStyle name="Note 2 2 8 3 3 2" xfId="49835"/>
    <cellStyle name="Note 2 2 8 3 3 3" xfId="49836"/>
    <cellStyle name="Note 2 2 8 3 3 4" xfId="49837"/>
    <cellStyle name="Note 2 2 8 3 3 5" xfId="49838"/>
    <cellStyle name="Note 2 2 8 3 3 6" xfId="49839"/>
    <cellStyle name="Note 2 2 8 3 3 7" xfId="49840"/>
    <cellStyle name="Note 2 2 8 3 3 8" xfId="49841"/>
    <cellStyle name="Note 2 2 8 3 4" xfId="49842"/>
    <cellStyle name="Note 2 2 8 3 4 2" xfId="49843"/>
    <cellStyle name="Note 2 2 8 3 4 3" xfId="49844"/>
    <cellStyle name="Note 2 2 8 3 4 4" xfId="49845"/>
    <cellStyle name="Note 2 2 8 3 4 5" xfId="49846"/>
    <cellStyle name="Note 2 2 8 3 4 6" xfId="49847"/>
    <cellStyle name="Note 2 2 8 3 4 7" xfId="49848"/>
    <cellStyle name="Note 2 2 8 3 4 8" xfId="49849"/>
    <cellStyle name="Note 2 2 8 3 4 9" xfId="49850"/>
    <cellStyle name="Note 2 2 8 3 5" xfId="49851"/>
    <cellStyle name="Note 2 2 8 3 6" xfId="49852"/>
    <cellStyle name="Note 2 2 8 3 7" xfId="49853"/>
    <cellStyle name="Note 2 2 8 3 8" xfId="49854"/>
    <cellStyle name="Note 2 2 8 3 9" xfId="49855"/>
    <cellStyle name="Note 2 2 8 4" xfId="49856"/>
    <cellStyle name="Note 2 2 8 4 10" xfId="49857"/>
    <cellStyle name="Note 2 2 8 4 11" xfId="49858"/>
    <cellStyle name="Note 2 2 8 4 12" xfId="49859"/>
    <cellStyle name="Note 2 2 8 4 13" xfId="49860"/>
    <cellStyle name="Note 2 2 8 4 2" xfId="49861"/>
    <cellStyle name="Note 2 2 8 4 2 10" xfId="49862"/>
    <cellStyle name="Note 2 2 8 4 2 2" xfId="49863"/>
    <cellStyle name="Note 2 2 8 4 2 2 2" xfId="49864"/>
    <cellStyle name="Note 2 2 8 4 2 2 3" xfId="49865"/>
    <cellStyle name="Note 2 2 8 4 2 2 4" xfId="49866"/>
    <cellStyle name="Note 2 2 8 4 2 2 5" xfId="49867"/>
    <cellStyle name="Note 2 2 8 4 2 2 6" xfId="49868"/>
    <cellStyle name="Note 2 2 8 4 2 2 7" xfId="49869"/>
    <cellStyle name="Note 2 2 8 4 2 2 8" xfId="49870"/>
    <cellStyle name="Note 2 2 8 4 2 2 9" xfId="49871"/>
    <cellStyle name="Note 2 2 8 4 2 3" xfId="49872"/>
    <cellStyle name="Note 2 2 8 4 2 4" xfId="49873"/>
    <cellStyle name="Note 2 2 8 4 2 5" xfId="49874"/>
    <cellStyle name="Note 2 2 8 4 2 6" xfId="49875"/>
    <cellStyle name="Note 2 2 8 4 2 7" xfId="49876"/>
    <cellStyle name="Note 2 2 8 4 2 8" xfId="49877"/>
    <cellStyle name="Note 2 2 8 4 2 9" xfId="49878"/>
    <cellStyle name="Note 2 2 8 4 3" xfId="49879"/>
    <cellStyle name="Note 2 2 8 4 3 2" xfId="49880"/>
    <cellStyle name="Note 2 2 8 4 3 3" xfId="49881"/>
    <cellStyle name="Note 2 2 8 4 3 4" xfId="49882"/>
    <cellStyle name="Note 2 2 8 4 3 5" xfId="49883"/>
    <cellStyle name="Note 2 2 8 4 3 6" xfId="49884"/>
    <cellStyle name="Note 2 2 8 4 3 7" xfId="49885"/>
    <cellStyle name="Note 2 2 8 4 3 8" xfId="49886"/>
    <cellStyle name="Note 2 2 8 4 4" xfId="49887"/>
    <cellStyle name="Note 2 2 8 4 4 2" xfId="49888"/>
    <cellStyle name="Note 2 2 8 4 4 3" xfId="49889"/>
    <cellStyle name="Note 2 2 8 4 4 4" xfId="49890"/>
    <cellStyle name="Note 2 2 8 4 4 5" xfId="49891"/>
    <cellStyle name="Note 2 2 8 4 4 6" xfId="49892"/>
    <cellStyle name="Note 2 2 8 4 4 7" xfId="49893"/>
    <cellStyle name="Note 2 2 8 4 4 8" xfId="49894"/>
    <cellStyle name="Note 2 2 8 4 4 9" xfId="49895"/>
    <cellStyle name="Note 2 2 8 4 5" xfId="49896"/>
    <cellStyle name="Note 2 2 8 4 6" xfId="49897"/>
    <cellStyle name="Note 2 2 8 4 7" xfId="49898"/>
    <cellStyle name="Note 2 2 8 4 8" xfId="49899"/>
    <cellStyle name="Note 2 2 8 4 9" xfId="49900"/>
    <cellStyle name="Note 2 2 8 5" xfId="49901"/>
    <cellStyle name="Note 2 2 8 5 10" xfId="49902"/>
    <cellStyle name="Note 2 2 8 5 11" xfId="49903"/>
    <cellStyle name="Note 2 2 8 5 12" xfId="49904"/>
    <cellStyle name="Note 2 2 8 5 13" xfId="49905"/>
    <cellStyle name="Note 2 2 8 5 2" xfId="49906"/>
    <cellStyle name="Note 2 2 8 5 2 10" xfId="49907"/>
    <cellStyle name="Note 2 2 8 5 2 2" xfId="49908"/>
    <cellStyle name="Note 2 2 8 5 2 2 2" xfId="49909"/>
    <cellStyle name="Note 2 2 8 5 2 2 3" xfId="49910"/>
    <cellStyle name="Note 2 2 8 5 2 2 4" xfId="49911"/>
    <cellStyle name="Note 2 2 8 5 2 2 5" xfId="49912"/>
    <cellStyle name="Note 2 2 8 5 2 2 6" xfId="49913"/>
    <cellStyle name="Note 2 2 8 5 2 2 7" xfId="49914"/>
    <cellStyle name="Note 2 2 8 5 2 2 8" xfId="49915"/>
    <cellStyle name="Note 2 2 8 5 2 2 9" xfId="49916"/>
    <cellStyle name="Note 2 2 8 5 2 3" xfId="49917"/>
    <cellStyle name="Note 2 2 8 5 2 4" xfId="49918"/>
    <cellStyle name="Note 2 2 8 5 2 5" xfId="49919"/>
    <cellStyle name="Note 2 2 8 5 2 6" xfId="49920"/>
    <cellStyle name="Note 2 2 8 5 2 7" xfId="49921"/>
    <cellStyle name="Note 2 2 8 5 2 8" xfId="49922"/>
    <cellStyle name="Note 2 2 8 5 2 9" xfId="49923"/>
    <cellStyle name="Note 2 2 8 5 3" xfId="49924"/>
    <cellStyle name="Note 2 2 8 5 3 2" xfId="49925"/>
    <cellStyle name="Note 2 2 8 5 3 3" xfId="49926"/>
    <cellStyle name="Note 2 2 8 5 3 4" xfId="49927"/>
    <cellStyle name="Note 2 2 8 5 3 5" xfId="49928"/>
    <cellStyle name="Note 2 2 8 5 3 6" xfId="49929"/>
    <cellStyle name="Note 2 2 8 5 3 7" xfId="49930"/>
    <cellStyle name="Note 2 2 8 5 3 8" xfId="49931"/>
    <cellStyle name="Note 2 2 8 5 4" xfId="49932"/>
    <cellStyle name="Note 2 2 8 5 4 2" xfId="49933"/>
    <cellStyle name="Note 2 2 8 5 4 3" xfId="49934"/>
    <cellStyle name="Note 2 2 8 5 4 4" xfId="49935"/>
    <cellStyle name="Note 2 2 8 5 4 5" xfId="49936"/>
    <cellStyle name="Note 2 2 8 5 4 6" xfId="49937"/>
    <cellStyle name="Note 2 2 8 5 4 7" xfId="49938"/>
    <cellStyle name="Note 2 2 8 5 4 8" xfId="49939"/>
    <cellStyle name="Note 2 2 8 5 4 9" xfId="49940"/>
    <cellStyle name="Note 2 2 8 5 5" xfId="49941"/>
    <cellStyle name="Note 2 2 8 5 6" xfId="49942"/>
    <cellStyle name="Note 2 2 8 5 7" xfId="49943"/>
    <cellStyle name="Note 2 2 8 5 8" xfId="49944"/>
    <cellStyle name="Note 2 2 8 5 9" xfId="49945"/>
    <cellStyle name="Note 2 2 8 6" xfId="49946"/>
    <cellStyle name="Note 2 2 8 6 10" xfId="49947"/>
    <cellStyle name="Note 2 2 8 6 2" xfId="49948"/>
    <cellStyle name="Note 2 2 8 6 2 2" xfId="49949"/>
    <cellStyle name="Note 2 2 8 6 2 3" xfId="49950"/>
    <cellStyle name="Note 2 2 8 6 2 4" xfId="49951"/>
    <cellStyle name="Note 2 2 8 6 2 5" xfId="49952"/>
    <cellStyle name="Note 2 2 8 6 2 6" xfId="49953"/>
    <cellStyle name="Note 2 2 8 6 2 7" xfId="49954"/>
    <cellStyle name="Note 2 2 8 6 2 8" xfId="49955"/>
    <cellStyle name="Note 2 2 8 6 2 9" xfId="49956"/>
    <cellStyle name="Note 2 2 8 6 3" xfId="49957"/>
    <cellStyle name="Note 2 2 8 6 4" xfId="49958"/>
    <cellStyle name="Note 2 2 8 6 5" xfId="49959"/>
    <cellStyle name="Note 2 2 8 6 6" xfId="49960"/>
    <cellStyle name="Note 2 2 8 6 7" xfId="49961"/>
    <cellStyle name="Note 2 2 8 6 8" xfId="49962"/>
    <cellStyle name="Note 2 2 8 6 9" xfId="49963"/>
    <cellStyle name="Note 2 2 8 7" xfId="49964"/>
    <cellStyle name="Note 2 2 8 7 2" xfId="49965"/>
    <cellStyle name="Note 2 2 8 7 3" xfId="49966"/>
    <cellStyle name="Note 2 2 8 7 4" xfId="49967"/>
    <cellStyle name="Note 2 2 8 7 5" xfId="49968"/>
    <cellStyle name="Note 2 2 8 7 6" xfId="49969"/>
    <cellStyle name="Note 2 2 8 7 7" xfId="49970"/>
    <cellStyle name="Note 2 2 8 7 8" xfId="49971"/>
    <cellStyle name="Note 2 2 8 8" xfId="49972"/>
    <cellStyle name="Note 2 2 8 8 2" xfId="49973"/>
    <cellStyle name="Note 2 2 8 8 3" xfId="49974"/>
    <cellStyle name="Note 2 2 8 8 4" xfId="49975"/>
    <cellStyle name="Note 2 2 8 8 5" xfId="49976"/>
    <cellStyle name="Note 2 2 8 8 6" xfId="49977"/>
    <cellStyle name="Note 2 2 8 8 7" xfId="49978"/>
    <cellStyle name="Note 2 2 8 8 8" xfId="49979"/>
    <cellStyle name="Note 2 2 8 8 9" xfId="49980"/>
    <cellStyle name="Note 2 2 8 9" xfId="49981"/>
    <cellStyle name="Note 2 2 9" xfId="49982"/>
    <cellStyle name="Note 2 2 9 10" xfId="49983"/>
    <cellStyle name="Note 2 2 9 11" xfId="49984"/>
    <cellStyle name="Note 2 2 9 12" xfId="49985"/>
    <cellStyle name="Note 2 2 9 13" xfId="49986"/>
    <cellStyle name="Note 2 2 9 14" xfId="49987"/>
    <cellStyle name="Note 2 2 9 15" xfId="49988"/>
    <cellStyle name="Note 2 2 9 16" xfId="49989"/>
    <cellStyle name="Note 2 2 9 17" xfId="49990"/>
    <cellStyle name="Note 2 2 9 18" xfId="49991"/>
    <cellStyle name="Note 2 2 9 19" xfId="49992"/>
    <cellStyle name="Note 2 2 9 2" xfId="49993"/>
    <cellStyle name="Note 2 2 9 2 10" xfId="49994"/>
    <cellStyle name="Note 2 2 9 2 2" xfId="49995"/>
    <cellStyle name="Note 2 2 9 2 2 2" xfId="49996"/>
    <cellStyle name="Note 2 2 9 2 2 3" xfId="49997"/>
    <cellStyle name="Note 2 2 9 2 2 4" xfId="49998"/>
    <cellStyle name="Note 2 2 9 2 2 5" xfId="49999"/>
    <cellStyle name="Note 2 2 9 2 2 6" xfId="50000"/>
    <cellStyle name="Note 2 2 9 2 2 7" xfId="50001"/>
    <cellStyle name="Note 2 2 9 2 2 8" xfId="50002"/>
    <cellStyle name="Note 2 2 9 2 2 9" xfId="50003"/>
    <cellStyle name="Note 2 2 9 2 3" xfId="50004"/>
    <cellStyle name="Note 2 2 9 2 4" xfId="50005"/>
    <cellStyle name="Note 2 2 9 2 5" xfId="50006"/>
    <cellStyle name="Note 2 2 9 2 6" xfId="50007"/>
    <cellStyle name="Note 2 2 9 2 7" xfId="50008"/>
    <cellStyle name="Note 2 2 9 2 8" xfId="50009"/>
    <cellStyle name="Note 2 2 9 2 9" xfId="50010"/>
    <cellStyle name="Note 2 2 9 3" xfId="50011"/>
    <cellStyle name="Note 2 2 9 3 2" xfId="50012"/>
    <cellStyle name="Note 2 2 9 3 3" xfId="50013"/>
    <cellStyle name="Note 2 2 9 3 4" xfId="50014"/>
    <cellStyle name="Note 2 2 9 3 5" xfId="50015"/>
    <cellStyle name="Note 2 2 9 3 6" xfId="50016"/>
    <cellStyle name="Note 2 2 9 3 7" xfId="50017"/>
    <cellStyle name="Note 2 2 9 3 8" xfId="50018"/>
    <cellStyle name="Note 2 2 9 4" xfId="50019"/>
    <cellStyle name="Note 2 2 9 4 2" xfId="50020"/>
    <cellStyle name="Note 2 2 9 4 3" xfId="50021"/>
    <cellStyle name="Note 2 2 9 4 4" xfId="50022"/>
    <cellStyle name="Note 2 2 9 4 5" xfId="50023"/>
    <cellStyle name="Note 2 2 9 4 6" xfId="50024"/>
    <cellStyle name="Note 2 2 9 4 7" xfId="50025"/>
    <cellStyle name="Note 2 2 9 4 8" xfId="50026"/>
    <cellStyle name="Note 2 2 9 4 9" xfId="50027"/>
    <cellStyle name="Note 2 2 9 5" xfId="50028"/>
    <cellStyle name="Note 2 2 9 6" xfId="50029"/>
    <cellStyle name="Note 2 2 9 7" xfId="50030"/>
    <cellStyle name="Note 2 2 9 8" xfId="50031"/>
    <cellStyle name="Note 2 2 9 9" xfId="50032"/>
    <cellStyle name="Note 2 20" xfId="50033"/>
    <cellStyle name="Note 2 20 2" xfId="50034"/>
    <cellStyle name="Note 2 21" xfId="50035"/>
    <cellStyle name="Note 2 22" xfId="50036"/>
    <cellStyle name="Note 2 23" xfId="50037"/>
    <cellStyle name="Note 2 24" xfId="50038"/>
    <cellStyle name="Note 2 25" xfId="50039"/>
    <cellStyle name="Note 2 26" xfId="50040"/>
    <cellStyle name="Note 2 27" xfId="50041"/>
    <cellStyle name="Note 2 28" xfId="50042"/>
    <cellStyle name="Note 2 29" xfId="50043"/>
    <cellStyle name="Note 2 3" xfId="81"/>
    <cellStyle name="Note 2 3 10" xfId="50044"/>
    <cellStyle name="Note 2 3 10 2" xfId="50045"/>
    <cellStyle name="Note 2 3 10 3" xfId="50046"/>
    <cellStyle name="Note 2 3 10 4" xfId="50047"/>
    <cellStyle name="Note 2 3 10 5" xfId="50048"/>
    <cellStyle name="Note 2 3 10 6" xfId="50049"/>
    <cellStyle name="Note 2 3 10 7" xfId="50050"/>
    <cellStyle name="Note 2 3 10 8" xfId="50051"/>
    <cellStyle name="Note 2 3 10 9" xfId="50052"/>
    <cellStyle name="Note 2 3 11" xfId="50053"/>
    <cellStyle name="Note 2 3 12" xfId="50054"/>
    <cellStyle name="Note 2 3 13" xfId="50055"/>
    <cellStyle name="Note 2 3 14" xfId="50056"/>
    <cellStyle name="Note 2 3 15" xfId="50057"/>
    <cellStyle name="Note 2 3 16" xfId="50058"/>
    <cellStyle name="Note 2 3 17" xfId="50059"/>
    <cellStyle name="Note 2 3 18" xfId="50060"/>
    <cellStyle name="Note 2 3 19" xfId="50061"/>
    <cellStyle name="Note 2 3 2" xfId="4559"/>
    <cellStyle name="Note 2 3 2 10" xfId="50062"/>
    <cellStyle name="Note 2 3 2 10 2" xfId="50063"/>
    <cellStyle name="Note 2 3 2 10 3" xfId="50064"/>
    <cellStyle name="Note 2 3 2 10 4" xfId="50065"/>
    <cellStyle name="Note 2 3 2 10 5" xfId="50066"/>
    <cellStyle name="Note 2 3 2 10 6" xfId="50067"/>
    <cellStyle name="Note 2 3 2 10 7" xfId="50068"/>
    <cellStyle name="Note 2 3 2 10 8" xfId="50069"/>
    <cellStyle name="Note 2 3 2 10 9" xfId="50070"/>
    <cellStyle name="Note 2 3 2 11" xfId="50071"/>
    <cellStyle name="Note 2 3 2 12" xfId="50072"/>
    <cellStyle name="Note 2 3 2 13" xfId="50073"/>
    <cellStyle name="Note 2 3 2 14" xfId="50074"/>
    <cellStyle name="Note 2 3 2 15" xfId="50075"/>
    <cellStyle name="Note 2 3 2 16" xfId="50076"/>
    <cellStyle name="Note 2 3 2 17" xfId="50077"/>
    <cellStyle name="Note 2 3 2 18" xfId="50078"/>
    <cellStyle name="Note 2 3 2 19" xfId="50079"/>
    <cellStyle name="Note 2 3 2 2" xfId="50080"/>
    <cellStyle name="Note 2 3 2 2 10" xfId="50081"/>
    <cellStyle name="Note 2 3 2 2 11" xfId="50082"/>
    <cellStyle name="Note 2 3 2 2 12" xfId="50083"/>
    <cellStyle name="Note 2 3 2 2 13" xfId="50084"/>
    <cellStyle name="Note 2 3 2 2 14" xfId="50085"/>
    <cellStyle name="Note 2 3 2 2 15" xfId="50086"/>
    <cellStyle name="Note 2 3 2 2 16" xfId="50087"/>
    <cellStyle name="Note 2 3 2 2 17" xfId="50088"/>
    <cellStyle name="Note 2 3 2 2 18" xfId="50089"/>
    <cellStyle name="Note 2 3 2 2 19" xfId="50090"/>
    <cellStyle name="Note 2 3 2 2 2" xfId="50091"/>
    <cellStyle name="Note 2 3 2 2 2 10" xfId="50092"/>
    <cellStyle name="Note 2 3 2 2 2 10 2" xfId="50093"/>
    <cellStyle name="Note 2 3 2 2 2 10 3" xfId="50094"/>
    <cellStyle name="Note 2 3 2 2 2 10 4" xfId="50095"/>
    <cellStyle name="Note 2 3 2 2 2 10 5" xfId="50096"/>
    <cellStyle name="Note 2 3 2 2 2 10 6" xfId="50097"/>
    <cellStyle name="Note 2 3 2 2 2 10 7" xfId="50098"/>
    <cellStyle name="Note 2 3 2 2 2 10 8" xfId="50099"/>
    <cellStyle name="Note 2 3 2 2 2 11" xfId="50100"/>
    <cellStyle name="Note 2 3 2 2 2 12" xfId="50101"/>
    <cellStyle name="Note 2 3 2 2 2 13" xfId="50102"/>
    <cellStyle name="Note 2 3 2 2 2 14" xfId="50103"/>
    <cellStyle name="Note 2 3 2 2 2 15" xfId="50104"/>
    <cellStyle name="Note 2 3 2 2 2 16" xfId="50105"/>
    <cellStyle name="Note 2 3 2 2 2 17" xfId="50106"/>
    <cellStyle name="Note 2 3 2 2 2 18" xfId="50107"/>
    <cellStyle name="Note 2 3 2 2 2 19" xfId="50108"/>
    <cellStyle name="Note 2 3 2 2 2 2" xfId="50109"/>
    <cellStyle name="Note 2 3 2 2 2 2 10" xfId="50110"/>
    <cellStyle name="Note 2 3 2 2 2 2 11" xfId="50111"/>
    <cellStyle name="Note 2 3 2 2 2 2 12" xfId="50112"/>
    <cellStyle name="Note 2 3 2 2 2 2 13" xfId="50113"/>
    <cellStyle name="Note 2 3 2 2 2 2 14" xfId="50114"/>
    <cellStyle name="Note 2 3 2 2 2 2 15" xfId="50115"/>
    <cellStyle name="Note 2 3 2 2 2 2 16" xfId="50116"/>
    <cellStyle name="Note 2 3 2 2 2 2 17" xfId="50117"/>
    <cellStyle name="Note 2 3 2 2 2 2 18" xfId="50118"/>
    <cellStyle name="Note 2 3 2 2 2 2 19" xfId="50119"/>
    <cellStyle name="Note 2 3 2 2 2 2 2" xfId="50120"/>
    <cellStyle name="Note 2 3 2 2 2 2 2 10" xfId="50121"/>
    <cellStyle name="Note 2 3 2 2 2 2 2 2" xfId="50122"/>
    <cellStyle name="Note 2 3 2 2 2 2 2 2 2" xfId="50123"/>
    <cellStyle name="Note 2 3 2 2 2 2 2 2 3" xfId="50124"/>
    <cellStyle name="Note 2 3 2 2 2 2 2 2 4" xfId="50125"/>
    <cellStyle name="Note 2 3 2 2 2 2 2 2 5" xfId="50126"/>
    <cellStyle name="Note 2 3 2 2 2 2 2 2 6" xfId="50127"/>
    <cellStyle name="Note 2 3 2 2 2 2 2 2 7" xfId="50128"/>
    <cellStyle name="Note 2 3 2 2 2 2 2 2 8" xfId="50129"/>
    <cellStyle name="Note 2 3 2 2 2 2 2 2 9" xfId="50130"/>
    <cellStyle name="Note 2 3 2 2 2 2 2 3" xfId="50131"/>
    <cellStyle name="Note 2 3 2 2 2 2 2 3 2" xfId="50132"/>
    <cellStyle name="Note 2 3 2 2 2 2 2 4" xfId="50133"/>
    <cellStyle name="Note 2 3 2 2 2 2 2 4 2" xfId="50134"/>
    <cellStyle name="Note 2 3 2 2 2 2 2 5" xfId="50135"/>
    <cellStyle name="Note 2 3 2 2 2 2 2 6" xfId="50136"/>
    <cellStyle name="Note 2 3 2 2 2 2 2 7" xfId="50137"/>
    <cellStyle name="Note 2 3 2 2 2 2 2 8" xfId="50138"/>
    <cellStyle name="Note 2 3 2 2 2 2 2 9" xfId="50139"/>
    <cellStyle name="Note 2 3 2 2 2 2 20" xfId="50140"/>
    <cellStyle name="Note 2 3 2 2 2 2 21" xfId="50141"/>
    <cellStyle name="Note 2 3 2 2 2 2 22" xfId="50142"/>
    <cellStyle name="Note 2 3 2 2 2 2 23" xfId="50143"/>
    <cellStyle name="Note 2 3 2 2 2 2 24" xfId="50144"/>
    <cellStyle name="Note 2 3 2 2 2 2 25" xfId="50145"/>
    <cellStyle name="Note 2 3 2 2 2 2 3" xfId="50146"/>
    <cellStyle name="Note 2 3 2 2 2 2 3 2" xfId="50147"/>
    <cellStyle name="Note 2 3 2 2 2 2 3 3" xfId="50148"/>
    <cellStyle name="Note 2 3 2 2 2 2 3 4" xfId="50149"/>
    <cellStyle name="Note 2 3 2 2 2 2 3 5" xfId="50150"/>
    <cellStyle name="Note 2 3 2 2 2 2 3 6" xfId="50151"/>
    <cellStyle name="Note 2 3 2 2 2 2 3 7" xfId="50152"/>
    <cellStyle name="Note 2 3 2 2 2 2 3 8" xfId="50153"/>
    <cellStyle name="Note 2 3 2 2 2 2 3 9" xfId="50154"/>
    <cellStyle name="Note 2 3 2 2 2 2 4" xfId="50155"/>
    <cellStyle name="Note 2 3 2 2 2 2 4 2" xfId="50156"/>
    <cellStyle name="Note 2 3 2 2 2 2 4 3" xfId="50157"/>
    <cellStyle name="Note 2 3 2 2 2 2 4 4" xfId="50158"/>
    <cellStyle name="Note 2 3 2 2 2 2 4 5" xfId="50159"/>
    <cellStyle name="Note 2 3 2 2 2 2 4 6" xfId="50160"/>
    <cellStyle name="Note 2 3 2 2 2 2 4 7" xfId="50161"/>
    <cellStyle name="Note 2 3 2 2 2 2 4 8" xfId="50162"/>
    <cellStyle name="Note 2 3 2 2 2 2 4 9" xfId="50163"/>
    <cellStyle name="Note 2 3 2 2 2 2 5" xfId="50164"/>
    <cellStyle name="Note 2 3 2 2 2 2 5 2" xfId="50165"/>
    <cellStyle name="Note 2 3 2 2 2 2 5 3" xfId="50166"/>
    <cellStyle name="Note 2 3 2 2 2 2 5 4" xfId="50167"/>
    <cellStyle name="Note 2 3 2 2 2 2 5 5" xfId="50168"/>
    <cellStyle name="Note 2 3 2 2 2 2 5 6" xfId="50169"/>
    <cellStyle name="Note 2 3 2 2 2 2 5 7" xfId="50170"/>
    <cellStyle name="Note 2 3 2 2 2 2 5 8" xfId="50171"/>
    <cellStyle name="Note 2 3 2 2 2 2 5 9" xfId="50172"/>
    <cellStyle name="Note 2 3 2 2 2 2 6" xfId="50173"/>
    <cellStyle name="Note 2 3 2 2 2 2 6 2" xfId="50174"/>
    <cellStyle name="Note 2 3 2 2 2 2 6 3" xfId="50175"/>
    <cellStyle name="Note 2 3 2 2 2 2 6 4" xfId="50176"/>
    <cellStyle name="Note 2 3 2 2 2 2 6 5" xfId="50177"/>
    <cellStyle name="Note 2 3 2 2 2 2 6 6" xfId="50178"/>
    <cellStyle name="Note 2 3 2 2 2 2 6 7" xfId="50179"/>
    <cellStyle name="Note 2 3 2 2 2 2 6 8" xfId="50180"/>
    <cellStyle name="Note 2 3 2 2 2 2 6 9" xfId="50181"/>
    <cellStyle name="Note 2 3 2 2 2 2 7" xfId="50182"/>
    <cellStyle name="Note 2 3 2 2 2 2 7 2" xfId="50183"/>
    <cellStyle name="Note 2 3 2 2 2 2 7 3" xfId="50184"/>
    <cellStyle name="Note 2 3 2 2 2 2 7 4" xfId="50185"/>
    <cellStyle name="Note 2 3 2 2 2 2 7 5" xfId="50186"/>
    <cellStyle name="Note 2 3 2 2 2 2 7 6" xfId="50187"/>
    <cellStyle name="Note 2 3 2 2 2 2 7 7" xfId="50188"/>
    <cellStyle name="Note 2 3 2 2 2 2 7 8" xfId="50189"/>
    <cellStyle name="Note 2 3 2 2 2 2 8" xfId="50190"/>
    <cellStyle name="Note 2 3 2 2 2 2 9" xfId="50191"/>
    <cellStyle name="Note 2 3 2 2 2 20" xfId="50192"/>
    <cellStyle name="Note 2 3 2 2 2 21" xfId="50193"/>
    <cellStyle name="Note 2 3 2 2 2 22" xfId="50194"/>
    <cellStyle name="Note 2 3 2 2 2 23" xfId="50195"/>
    <cellStyle name="Note 2 3 2 2 2 24" xfId="50196"/>
    <cellStyle name="Note 2 3 2 2 2 25" xfId="50197"/>
    <cellStyle name="Note 2 3 2 2 2 26" xfId="50198"/>
    <cellStyle name="Note 2 3 2 2 2 27" xfId="50199"/>
    <cellStyle name="Note 2 3 2 2 2 3" xfId="50200"/>
    <cellStyle name="Note 2 3 2 2 2 3 10" xfId="50201"/>
    <cellStyle name="Note 2 3 2 2 2 3 11" xfId="50202"/>
    <cellStyle name="Note 2 3 2 2 2 3 12" xfId="50203"/>
    <cellStyle name="Note 2 3 2 2 2 3 13" xfId="50204"/>
    <cellStyle name="Note 2 3 2 2 2 3 14" xfId="50205"/>
    <cellStyle name="Note 2 3 2 2 2 3 15" xfId="50206"/>
    <cellStyle name="Note 2 3 2 2 2 3 16" xfId="50207"/>
    <cellStyle name="Note 2 3 2 2 2 3 17" xfId="50208"/>
    <cellStyle name="Note 2 3 2 2 2 3 18" xfId="50209"/>
    <cellStyle name="Note 2 3 2 2 2 3 19" xfId="50210"/>
    <cellStyle name="Note 2 3 2 2 2 3 2" xfId="50211"/>
    <cellStyle name="Note 2 3 2 2 2 3 2 10" xfId="50212"/>
    <cellStyle name="Note 2 3 2 2 2 3 2 2" xfId="50213"/>
    <cellStyle name="Note 2 3 2 2 2 3 2 2 2" xfId="50214"/>
    <cellStyle name="Note 2 3 2 2 2 3 2 2 3" xfId="50215"/>
    <cellStyle name="Note 2 3 2 2 2 3 2 2 4" xfId="50216"/>
    <cellStyle name="Note 2 3 2 2 2 3 2 2 5" xfId="50217"/>
    <cellStyle name="Note 2 3 2 2 2 3 2 2 6" xfId="50218"/>
    <cellStyle name="Note 2 3 2 2 2 3 2 2 7" xfId="50219"/>
    <cellStyle name="Note 2 3 2 2 2 3 2 2 8" xfId="50220"/>
    <cellStyle name="Note 2 3 2 2 2 3 2 2 9" xfId="50221"/>
    <cellStyle name="Note 2 3 2 2 2 3 2 3" xfId="50222"/>
    <cellStyle name="Note 2 3 2 2 2 3 2 4" xfId="50223"/>
    <cellStyle name="Note 2 3 2 2 2 3 2 5" xfId="50224"/>
    <cellStyle name="Note 2 3 2 2 2 3 2 6" xfId="50225"/>
    <cellStyle name="Note 2 3 2 2 2 3 2 7" xfId="50226"/>
    <cellStyle name="Note 2 3 2 2 2 3 2 8" xfId="50227"/>
    <cellStyle name="Note 2 3 2 2 2 3 2 9" xfId="50228"/>
    <cellStyle name="Note 2 3 2 2 2 3 20" xfId="50229"/>
    <cellStyle name="Note 2 3 2 2 2 3 21" xfId="50230"/>
    <cellStyle name="Note 2 3 2 2 2 3 22" xfId="50231"/>
    <cellStyle name="Note 2 3 2 2 2 3 23" xfId="50232"/>
    <cellStyle name="Note 2 3 2 2 2 3 24" xfId="50233"/>
    <cellStyle name="Note 2 3 2 2 2 3 3" xfId="50234"/>
    <cellStyle name="Note 2 3 2 2 2 3 3 2" xfId="50235"/>
    <cellStyle name="Note 2 3 2 2 2 3 3 3" xfId="50236"/>
    <cellStyle name="Note 2 3 2 2 2 3 3 4" xfId="50237"/>
    <cellStyle name="Note 2 3 2 2 2 3 3 5" xfId="50238"/>
    <cellStyle name="Note 2 3 2 2 2 3 3 6" xfId="50239"/>
    <cellStyle name="Note 2 3 2 2 2 3 3 7" xfId="50240"/>
    <cellStyle name="Note 2 3 2 2 2 3 3 8" xfId="50241"/>
    <cellStyle name="Note 2 3 2 2 2 3 4" xfId="50242"/>
    <cellStyle name="Note 2 3 2 2 2 3 4 2" xfId="50243"/>
    <cellStyle name="Note 2 3 2 2 2 3 4 3" xfId="50244"/>
    <cellStyle name="Note 2 3 2 2 2 3 4 4" xfId="50245"/>
    <cellStyle name="Note 2 3 2 2 2 3 4 5" xfId="50246"/>
    <cellStyle name="Note 2 3 2 2 2 3 4 6" xfId="50247"/>
    <cellStyle name="Note 2 3 2 2 2 3 4 7" xfId="50248"/>
    <cellStyle name="Note 2 3 2 2 2 3 4 8" xfId="50249"/>
    <cellStyle name="Note 2 3 2 2 2 3 4 9" xfId="50250"/>
    <cellStyle name="Note 2 3 2 2 2 3 5" xfId="50251"/>
    <cellStyle name="Note 2 3 2 2 2 3 5 2" xfId="50252"/>
    <cellStyle name="Note 2 3 2 2 2 3 5 3" xfId="50253"/>
    <cellStyle name="Note 2 3 2 2 2 3 5 4" xfId="50254"/>
    <cellStyle name="Note 2 3 2 2 2 3 5 5" xfId="50255"/>
    <cellStyle name="Note 2 3 2 2 2 3 5 6" xfId="50256"/>
    <cellStyle name="Note 2 3 2 2 2 3 5 7" xfId="50257"/>
    <cellStyle name="Note 2 3 2 2 2 3 5 8" xfId="50258"/>
    <cellStyle name="Note 2 3 2 2 2 3 6" xfId="50259"/>
    <cellStyle name="Note 2 3 2 2 2 3 6 2" xfId="50260"/>
    <cellStyle name="Note 2 3 2 2 2 3 6 3" xfId="50261"/>
    <cellStyle name="Note 2 3 2 2 2 3 6 4" xfId="50262"/>
    <cellStyle name="Note 2 3 2 2 2 3 6 5" xfId="50263"/>
    <cellStyle name="Note 2 3 2 2 2 3 6 6" xfId="50264"/>
    <cellStyle name="Note 2 3 2 2 2 3 6 7" xfId="50265"/>
    <cellStyle name="Note 2 3 2 2 2 3 6 8" xfId="50266"/>
    <cellStyle name="Note 2 3 2 2 2 3 7" xfId="50267"/>
    <cellStyle name="Note 2 3 2 2 2 3 7 2" xfId="50268"/>
    <cellStyle name="Note 2 3 2 2 2 3 7 3" xfId="50269"/>
    <cellStyle name="Note 2 3 2 2 2 3 7 4" xfId="50270"/>
    <cellStyle name="Note 2 3 2 2 2 3 7 5" xfId="50271"/>
    <cellStyle name="Note 2 3 2 2 2 3 7 6" xfId="50272"/>
    <cellStyle name="Note 2 3 2 2 2 3 7 7" xfId="50273"/>
    <cellStyle name="Note 2 3 2 2 2 3 7 8" xfId="50274"/>
    <cellStyle name="Note 2 3 2 2 2 3 8" xfId="50275"/>
    <cellStyle name="Note 2 3 2 2 2 3 9" xfId="50276"/>
    <cellStyle name="Note 2 3 2 2 2 4" xfId="50277"/>
    <cellStyle name="Note 2 3 2 2 2 4 10" xfId="50278"/>
    <cellStyle name="Note 2 3 2 2 2 4 11" xfId="50279"/>
    <cellStyle name="Note 2 3 2 2 2 4 12" xfId="50280"/>
    <cellStyle name="Note 2 3 2 2 2 4 13" xfId="50281"/>
    <cellStyle name="Note 2 3 2 2 2 4 14" xfId="50282"/>
    <cellStyle name="Note 2 3 2 2 2 4 15" xfId="50283"/>
    <cellStyle name="Note 2 3 2 2 2 4 16" xfId="50284"/>
    <cellStyle name="Note 2 3 2 2 2 4 17" xfId="50285"/>
    <cellStyle name="Note 2 3 2 2 2 4 18" xfId="50286"/>
    <cellStyle name="Note 2 3 2 2 2 4 2" xfId="50287"/>
    <cellStyle name="Note 2 3 2 2 2 4 2 10" xfId="50288"/>
    <cellStyle name="Note 2 3 2 2 2 4 2 2" xfId="50289"/>
    <cellStyle name="Note 2 3 2 2 2 4 2 2 2" xfId="50290"/>
    <cellStyle name="Note 2 3 2 2 2 4 2 2 3" xfId="50291"/>
    <cellStyle name="Note 2 3 2 2 2 4 2 2 4" xfId="50292"/>
    <cellStyle name="Note 2 3 2 2 2 4 2 2 5" xfId="50293"/>
    <cellStyle name="Note 2 3 2 2 2 4 2 2 6" xfId="50294"/>
    <cellStyle name="Note 2 3 2 2 2 4 2 2 7" xfId="50295"/>
    <cellStyle name="Note 2 3 2 2 2 4 2 2 8" xfId="50296"/>
    <cellStyle name="Note 2 3 2 2 2 4 2 2 9" xfId="50297"/>
    <cellStyle name="Note 2 3 2 2 2 4 2 3" xfId="50298"/>
    <cellStyle name="Note 2 3 2 2 2 4 2 4" xfId="50299"/>
    <cellStyle name="Note 2 3 2 2 2 4 2 5" xfId="50300"/>
    <cellStyle name="Note 2 3 2 2 2 4 2 6" xfId="50301"/>
    <cellStyle name="Note 2 3 2 2 2 4 2 7" xfId="50302"/>
    <cellStyle name="Note 2 3 2 2 2 4 2 8" xfId="50303"/>
    <cellStyle name="Note 2 3 2 2 2 4 2 9" xfId="50304"/>
    <cellStyle name="Note 2 3 2 2 2 4 3" xfId="50305"/>
    <cellStyle name="Note 2 3 2 2 2 4 3 2" xfId="50306"/>
    <cellStyle name="Note 2 3 2 2 2 4 3 3" xfId="50307"/>
    <cellStyle name="Note 2 3 2 2 2 4 3 4" xfId="50308"/>
    <cellStyle name="Note 2 3 2 2 2 4 3 5" xfId="50309"/>
    <cellStyle name="Note 2 3 2 2 2 4 3 6" xfId="50310"/>
    <cellStyle name="Note 2 3 2 2 2 4 3 7" xfId="50311"/>
    <cellStyle name="Note 2 3 2 2 2 4 3 8" xfId="50312"/>
    <cellStyle name="Note 2 3 2 2 2 4 4" xfId="50313"/>
    <cellStyle name="Note 2 3 2 2 2 4 4 2" xfId="50314"/>
    <cellStyle name="Note 2 3 2 2 2 4 4 3" xfId="50315"/>
    <cellStyle name="Note 2 3 2 2 2 4 4 4" xfId="50316"/>
    <cellStyle name="Note 2 3 2 2 2 4 4 5" xfId="50317"/>
    <cellStyle name="Note 2 3 2 2 2 4 4 6" xfId="50318"/>
    <cellStyle name="Note 2 3 2 2 2 4 4 7" xfId="50319"/>
    <cellStyle name="Note 2 3 2 2 2 4 4 8" xfId="50320"/>
    <cellStyle name="Note 2 3 2 2 2 4 4 9" xfId="50321"/>
    <cellStyle name="Note 2 3 2 2 2 4 5" xfId="50322"/>
    <cellStyle name="Note 2 3 2 2 2 4 6" xfId="50323"/>
    <cellStyle name="Note 2 3 2 2 2 4 7" xfId="50324"/>
    <cellStyle name="Note 2 3 2 2 2 4 8" xfId="50325"/>
    <cellStyle name="Note 2 3 2 2 2 4 9" xfId="50326"/>
    <cellStyle name="Note 2 3 2 2 2 5" xfId="50327"/>
    <cellStyle name="Note 2 3 2 2 2 5 10" xfId="50328"/>
    <cellStyle name="Note 2 3 2 2 2 5 11" xfId="50329"/>
    <cellStyle name="Note 2 3 2 2 2 5 12" xfId="50330"/>
    <cellStyle name="Note 2 3 2 2 2 5 13" xfId="50331"/>
    <cellStyle name="Note 2 3 2 2 2 5 14" xfId="50332"/>
    <cellStyle name="Note 2 3 2 2 2 5 15" xfId="50333"/>
    <cellStyle name="Note 2 3 2 2 2 5 16" xfId="50334"/>
    <cellStyle name="Note 2 3 2 2 2 5 17" xfId="50335"/>
    <cellStyle name="Note 2 3 2 2 2 5 18" xfId="50336"/>
    <cellStyle name="Note 2 3 2 2 2 5 2" xfId="50337"/>
    <cellStyle name="Note 2 3 2 2 2 5 2 10" xfId="50338"/>
    <cellStyle name="Note 2 3 2 2 2 5 2 2" xfId="50339"/>
    <cellStyle name="Note 2 3 2 2 2 5 2 2 2" xfId="50340"/>
    <cellStyle name="Note 2 3 2 2 2 5 2 2 3" xfId="50341"/>
    <cellStyle name="Note 2 3 2 2 2 5 2 2 4" xfId="50342"/>
    <cellStyle name="Note 2 3 2 2 2 5 2 2 5" xfId="50343"/>
    <cellStyle name="Note 2 3 2 2 2 5 2 2 6" xfId="50344"/>
    <cellStyle name="Note 2 3 2 2 2 5 2 2 7" xfId="50345"/>
    <cellStyle name="Note 2 3 2 2 2 5 2 2 8" xfId="50346"/>
    <cellStyle name="Note 2 3 2 2 2 5 2 2 9" xfId="50347"/>
    <cellStyle name="Note 2 3 2 2 2 5 2 3" xfId="50348"/>
    <cellStyle name="Note 2 3 2 2 2 5 2 4" xfId="50349"/>
    <cellStyle name="Note 2 3 2 2 2 5 2 5" xfId="50350"/>
    <cellStyle name="Note 2 3 2 2 2 5 2 6" xfId="50351"/>
    <cellStyle name="Note 2 3 2 2 2 5 2 7" xfId="50352"/>
    <cellStyle name="Note 2 3 2 2 2 5 2 8" xfId="50353"/>
    <cellStyle name="Note 2 3 2 2 2 5 2 9" xfId="50354"/>
    <cellStyle name="Note 2 3 2 2 2 5 3" xfId="50355"/>
    <cellStyle name="Note 2 3 2 2 2 5 3 2" xfId="50356"/>
    <cellStyle name="Note 2 3 2 2 2 5 3 3" xfId="50357"/>
    <cellStyle name="Note 2 3 2 2 2 5 3 4" xfId="50358"/>
    <cellStyle name="Note 2 3 2 2 2 5 3 5" xfId="50359"/>
    <cellStyle name="Note 2 3 2 2 2 5 3 6" xfId="50360"/>
    <cellStyle name="Note 2 3 2 2 2 5 3 7" xfId="50361"/>
    <cellStyle name="Note 2 3 2 2 2 5 3 8" xfId="50362"/>
    <cellStyle name="Note 2 3 2 2 2 5 4" xfId="50363"/>
    <cellStyle name="Note 2 3 2 2 2 5 4 2" xfId="50364"/>
    <cellStyle name="Note 2 3 2 2 2 5 4 3" xfId="50365"/>
    <cellStyle name="Note 2 3 2 2 2 5 4 4" xfId="50366"/>
    <cellStyle name="Note 2 3 2 2 2 5 4 5" xfId="50367"/>
    <cellStyle name="Note 2 3 2 2 2 5 4 6" xfId="50368"/>
    <cellStyle name="Note 2 3 2 2 2 5 4 7" xfId="50369"/>
    <cellStyle name="Note 2 3 2 2 2 5 4 8" xfId="50370"/>
    <cellStyle name="Note 2 3 2 2 2 5 4 9" xfId="50371"/>
    <cellStyle name="Note 2 3 2 2 2 5 5" xfId="50372"/>
    <cellStyle name="Note 2 3 2 2 2 5 6" xfId="50373"/>
    <cellStyle name="Note 2 3 2 2 2 5 7" xfId="50374"/>
    <cellStyle name="Note 2 3 2 2 2 5 8" xfId="50375"/>
    <cellStyle name="Note 2 3 2 2 2 5 9" xfId="50376"/>
    <cellStyle name="Note 2 3 2 2 2 6" xfId="50377"/>
    <cellStyle name="Note 2 3 2 2 2 6 10" xfId="50378"/>
    <cellStyle name="Note 2 3 2 2 2 6 11" xfId="50379"/>
    <cellStyle name="Note 2 3 2 2 2 6 12" xfId="50380"/>
    <cellStyle name="Note 2 3 2 2 2 6 13" xfId="50381"/>
    <cellStyle name="Note 2 3 2 2 2 6 14" xfId="50382"/>
    <cellStyle name="Note 2 3 2 2 2 6 15" xfId="50383"/>
    <cellStyle name="Note 2 3 2 2 2 6 16" xfId="50384"/>
    <cellStyle name="Note 2 3 2 2 2 6 17" xfId="50385"/>
    <cellStyle name="Note 2 3 2 2 2 6 18" xfId="50386"/>
    <cellStyle name="Note 2 3 2 2 2 6 2" xfId="50387"/>
    <cellStyle name="Note 2 3 2 2 2 6 2 2" xfId="50388"/>
    <cellStyle name="Note 2 3 2 2 2 6 2 3" xfId="50389"/>
    <cellStyle name="Note 2 3 2 2 2 6 2 4" xfId="50390"/>
    <cellStyle name="Note 2 3 2 2 2 6 2 5" xfId="50391"/>
    <cellStyle name="Note 2 3 2 2 2 6 2 6" xfId="50392"/>
    <cellStyle name="Note 2 3 2 2 2 6 2 7" xfId="50393"/>
    <cellStyle name="Note 2 3 2 2 2 6 2 8" xfId="50394"/>
    <cellStyle name="Note 2 3 2 2 2 6 2 9" xfId="50395"/>
    <cellStyle name="Note 2 3 2 2 2 6 3" xfId="50396"/>
    <cellStyle name="Note 2 3 2 2 2 6 4" xfId="50397"/>
    <cellStyle name="Note 2 3 2 2 2 6 5" xfId="50398"/>
    <cellStyle name="Note 2 3 2 2 2 6 6" xfId="50399"/>
    <cellStyle name="Note 2 3 2 2 2 6 7" xfId="50400"/>
    <cellStyle name="Note 2 3 2 2 2 6 8" xfId="50401"/>
    <cellStyle name="Note 2 3 2 2 2 6 9" xfId="50402"/>
    <cellStyle name="Note 2 3 2 2 2 7" xfId="50403"/>
    <cellStyle name="Note 2 3 2 2 2 7 2" xfId="50404"/>
    <cellStyle name="Note 2 3 2 2 2 7 3" xfId="50405"/>
    <cellStyle name="Note 2 3 2 2 2 7 4" xfId="50406"/>
    <cellStyle name="Note 2 3 2 2 2 7 5" xfId="50407"/>
    <cellStyle name="Note 2 3 2 2 2 7 6" xfId="50408"/>
    <cellStyle name="Note 2 3 2 2 2 7 7" xfId="50409"/>
    <cellStyle name="Note 2 3 2 2 2 7 8" xfId="50410"/>
    <cellStyle name="Note 2 3 2 2 2 7 9" xfId="50411"/>
    <cellStyle name="Note 2 3 2 2 2 8" xfId="50412"/>
    <cellStyle name="Note 2 3 2 2 2 8 2" xfId="50413"/>
    <cellStyle name="Note 2 3 2 2 2 8 3" xfId="50414"/>
    <cellStyle name="Note 2 3 2 2 2 8 4" xfId="50415"/>
    <cellStyle name="Note 2 3 2 2 2 8 5" xfId="50416"/>
    <cellStyle name="Note 2 3 2 2 2 8 6" xfId="50417"/>
    <cellStyle name="Note 2 3 2 2 2 8 7" xfId="50418"/>
    <cellStyle name="Note 2 3 2 2 2 8 8" xfId="50419"/>
    <cellStyle name="Note 2 3 2 2 2 8 9" xfId="50420"/>
    <cellStyle name="Note 2 3 2 2 2 9" xfId="50421"/>
    <cellStyle name="Note 2 3 2 2 2 9 2" xfId="50422"/>
    <cellStyle name="Note 2 3 2 2 2 9 3" xfId="50423"/>
    <cellStyle name="Note 2 3 2 2 2 9 4" xfId="50424"/>
    <cellStyle name="Note 2 3 2 2 2 9 5" xfId="50425"/>
    <cellStyle name="Note 2 3 2 2 2 9 6" xfId="50426"/>
    <cellStyle name="Note 2 3 2 2 2 9 7" xfId="50427"/>
    <cellStyle name="Note 2 3 2 2 2 9 8" xfId="50428"/>
    <cellStyle name="Note 2 3 2 2 20" xfId="50429"/>
    <cellStyle name="Note 2 3 2 2 21" xfId="50430"/>
    <cellStyle name="Note 2 3 2 2 22" xfId="50431"/>
    <cellStyle name="Note 2 3 2 2 23" xfId="50432"/>
    <cellStyle name="Note 2 3 2 2 24" xfId="50433"/>
    <cellStyle name="Note 2 3 2 2 25" xfId="50434"/>
    <cellStyle name="Note 2 3 2 2 26" xfId="50435"/>
    <cellStyle name="Note 2 3 2 2 27" xfId="50436"/>
    <cellStyle name="Note 2 3 2 2 3" xfId="50437"/>
    <cellStyle name="Note 2 3 2 2 3 10" xfId="50438"/>
    <cellStyle name="Note 2 3 2 2 3 11" xfId="50439"/>
    <cellStyle name="Note 2 3 2 2 3 12" xfId="50440"/>
    <cellStyle name="Note 2 3 2 2 3 13" xfId="50441"/>
    <cellStyle name="Note 2 3 2 2 3 14" xfId="50442"/>
    <cellStyle name="Note 2 3 2 2 3 15" xfId="50443"/>
    <cellStyle name="Note 2 3 2 2 3 16" xfId="50444"/>
    <cellStyle name="Note 2 3 2 2 3 17" xfId="50445"/>
    <cellStyle name="Note 2 3 2 2 3 18" xfId="50446"/>
    <cellStyle name="Note 2 3 2 2 3 19" xfId="50447"/>
    <cellStyle name="Note 2 3 2 2 3 2" xfId="50448"/>
    <cellStyle name="Note 2 3 2 2 3 2 10" xfId="50449"/>
    <cellStyle name="Note 2 3 2 2 3 2 11" xfId="50450"/>
    <cellStyle name="Note 2 3 2 2 3 2 12" xfId="50451"/>
    <cellStyle name="Note 2 3 2 2 3 2 13" xfId="50452"/>
    <cellStyle name="Note 2 3 2 2 3 2 2" xfId="50453"/>
    <cellStyle name="Note 2 3 2 2 3 2 2 10" xfId="50454"/>
    <cellStyle name="Note 2 3 2 2 3 2 2 2" xfId="50455"/>
    <cellStyle name="Note 2 3 2 2 3 2 2 2 2" xfId="50456"/>
    <cellStyle name="Note 2 3 2 2 3 2 2 2 3" xfId="50457"/>
    <cellStyle name="Note 2 3 2 2 3 2 2 2 4" xfId="50458"/>
    <cellStyle name="Note 2 3 2 2 3 2 2 2 5" xfId="50459"/>
    <cellStyle name="Note 2 3 2 2 3 2 2 2 6" xfId="50460"/>
    <cellStyle name="Note 2 3 2 2 3 2 2 2 7" xfId="50461"/>
    <cellStyle name="Note 2 3 2 2 3 2 2 2 8" xfId="50462"/>
    <cellStyle name="Note 2 3 2 2 3 2 2 2 9" xfId="50463"/>
    <cellStyle name="Note 2 3 2 2 3 2 2 3" xfId="50464"/>
    <cellStyle name="Note 2 3 2 2 3 2 2 4" xfId="50465"/>
    <cellStyle name="Note 2 3 2 2 3 2 2 5" xfId="50466"/>
    <cellStyle name="Note 2 3 2 2 3 2 2 6" xfId="50467"/>
    <cellStyle name="Note 2 3 2 2 3 2 2 7" xfId="50468"/>
    <cellStyle name="Note 2 3 2 2 3 2 2 8" xfId="50469"/>
    <cellStyle name="Note 2 3 2 2 3 2 2 9" xfId="50470"/>
    <cellStyle name="Note 2 3 2 2 3 2 3" xfId="50471"/>
    <cellStyle name="Note 2 3 2 2 3 2 3 2" xfId="50472"/>
    <cellStyle name="Note 2 3 2 2 3 2 3 3" xfId="50473"/>
    <cellStyle name="Note 2 3 2 2 3 2 3 4" xfId="50474"/>
    <cellStyle name="Note 2 3 2 2 3 2 3 5" xfId="50475"/>
    <cellStyle name="Note 2 3 2 2 3 2 3 6" xfId="50476"/>
    <cellStyle name="Note 2 3 2 2 3 2 3 7" xfId="50477"/>
    <cellStyle name="Note 2 3 2 2 3 2 3 8" xfId="50478"/>
    <cellStyle name="Note 2 3 2 2 3 2 4" xfId="50479"/>
    <cellStyle name="Note 2 3 2 2 3 2 4 2" xfId="50480"/>
    <cellStyle name="Note 2 3 2 2 3 2 4 3" xfId="50481"/>
    <cellStyle name="Note 2 3 2 2 3 2 4 4" xfId="50482"/>
    <cellStyle name="Note 2 3 2 2 3 2 4 5" xfId="50483"/>
    <cellStyle name="Note 2 3 2 2 3 2 4 6" xfId="50484"/>
    <cellStyle name="Note 2 3 2 2 3 2 4 7" xfId="50485"/>
    <cellStyle name="Note 2 3 2 2 3 2 4 8" xfId="50486"/>
    <cellStyle name="Note 2 3 2 2 3 2 4 9" xfId="50487"/>
    <cellStyle name="Note 2 3 2 2 3 2 5" xfId="50488"/>
    <cellStyle name="Note 2 3 2 2 3 2 6" xfId="50489"/>
    <cellStyle name="Note 2 3 2 2 3 2 7" xfId="50490"/>
    <cellStyle name="Note 2 3 2 2 3 2 8" xfId="50491"/>
    <cellStyle name="Note 2 3 2 2 3 2 9" xfId="50492"/>
    <cellStyle name="Note 2 3 2 2 3 20" xfId="50493"/>
    <cellStyle name="Note 2 3 2 2 3 21" xfId="50494"/>
    <cellStyle name="Note 2 3 2 2 3 22" xfId="50495"/>
    <cellStyle name="Note 2 3 2 2 3 23" xfId="50496"/>
    <cellStyle name="Note 2 3 2 2 3 24" xfId="50497"/>
    <cellStyle name="Note 2 3 2 2 3 25" xfId="50498"/>
    <cellStyle name="Note 2 3 2 2 3 3" xfId="50499"/>
    <cellStyle name="Note 2 3 2 2 3 3 10" xfId="50500"/>
    <cellStyle name="Note 2 3 2 2 3 3 11" xfId="50501"/>
    <cellStyle name="Note 2 3 2 2 3 3 12" xfId="50502"/>
    <cellStyle name="Note 2 3 2 2 3 3 13" xfId="50503"/>
    <cellStyle name="Note 2 3 2 2 3 3 2" xfId="50504"/>
    <cellStyle name="Note 2 3 2 2 3 3 2 10" xfId="50505"/>
    <cellStyle name="Note 2 3 2 2 3 3 2 2" xfId="50506"/>
    <cellStyle name="Note 2 3 2 2 3 3 2 2 2" xfId="50507"/>
    <cellStyle name="Note 2 3 2 2 3 3 2 2 3" xfId="50508"/>
    <cellStyle name="Note 2 3 2 2 3 3 2 2 4" xfId="50509"/>
    <cellStyle name="Note 2 3 2 2 3 3 2 2 5" xfId="50510"/>
    <cellStyle name="Note 2 3 2 2 3 3 2 2 6" xfId="50511"/>
    <cellStyle name="Note 2 3 2 2 3 3 2 2 7" xfId="50512"/>
    <cellStyle name="Note 2 3 2 2 3 3 2 2 8" xfId="50513"/>
    <cellStyle name="Note 2 3 2 2 3 3 2 2 9" xfId="50514"/>
    <cellStyle name="Note 2 3 2 2 3 3 2 3" xfId="50515"/>
    <cellStyle name="Note 2 3 2 2 3 3 2 4" xfId="50516"/>
    <cellStyle name="Note 2 3 2 2 3 3 2 5" xfId="50517"/>
    <cellStyle name="Note 2 3 2 2 3 3 2 6" xfId="50518"/>
    <cellStyle name="Note 2 3 2 2 3 3 2 7" xfId="50519"/>
    <cellStyle name="Note 2 3 2 2 3 3 2 8" xfId="50520"/>
    <cellStyle name="Note 2 3 2 2 3 3 2 9" xfId="50521"/>
    <cellStyle name="Note 2 3 2 2 3 3 3" xfId="50522"/>
    <cellStyle name="Note 2 3 2 2 3 3 3 2" xfId="50523"/>
    <cellStyle name="Note 2 3 2 2 3 3 3 3" xfId="50524"/>
    <cellStyle name="Note 2 3 2 2 3 3 3 4" xfId="50525"/>
    <cellStyle name="Note 2 3 2 2 3 3 3 5" xfId="50526"/>
    <cellStyle name="Note 2 3 2 2 3 3 3 6" xfId="50527"/>
    <cellStyle name="Note 2 3 2 2 3 3 3 7" xfId="50528"/>
    <cellStyle name="Note 2 3 2 2 3 3 3 8" xfId="50529"/>
    <cellStyle name="Note 2 3 2 2 3 3 4" xfId="50530"/>
    <cellStyle name="Note 2 3 2 2 3 3 4 2" xfId="50531"/>
    <cellStyle name="Note 2 3 2 2 3 3 4 3" xfId="50532"/>
    <cellStyle name="Note 2 3 2 2 3 3 4 4" xfId="50533"/>
    <cellStyle name="Note 2 3 2 2 3 3 4 5" xfId="50534"/>
    <cellStyle name="Note 2 3 2 2 3 3 4 6" xfId="50535"/>
    <cellStyle name="Note 2 3 2 2 3 3 4 7" xfId="50536"/>
    <cellStyle name="Note 2 3 2 2 3 3 4 8" xfId="50537"/>
    <cellStyle name="Note 2 3 2 2 3 3 4 9" xfId="50538"/>
    <cellStyle name="Note 2 3 2 2 3 3 5" xfId="50539"/>
    <cellStyle name="Note 2 3 2 2 3 3 6" xfId="50540"/>
    <cellStyle name="Note 2 3 2 2 3 3 7" xfId="50541"/>
    <cellStyle name="Note 2 3 2 2 3 3 8" xfId="50542"/>
    <cellStyle name="Note 2 3 2 2 3 3 9" xfId="50543"/>
    <cellStyle name="Note 2 3 2 2 3 4" xfId="50544"/>
    <cellStyle name="Note 2 3 2 2 3 4 10" xfId="50545"/>
    <cellStyle name="Note 2 3 2 2 3 4 11" xfId="50546"/>
    <cellStyle name="Note 2 3 2 2 3 4 12" xfId="50547"/>
    <cellStyle name="Note 2 3 2 2 3 4 13" xfId="50548"/>
    <cellStyle name="Note 2 3 2 2 3 4 2" xfId="50549"/>
    <cellStyle name="Note 2 3 2 2 3 4 2 10" xfId="50550"/>
    <cellStyle name="Note 2 3 2 2 3 4 2 2" xfId="50551"/>
    <cellStyle name="Note 2 3 2 2 3 4 2 2 2" xfId="50552"/>
    <cellStyle name="Note 2 3 2 2 3 4 2 2 3" xfId="50553"/>
    <cellStyle name="Note 2 3 2 2 3 4 2 2 4" xfId="50554"/>
    <cellStyle name="Note 2 3 2 2 3 4 2 2 5" xfId="50555"/>
    <cellStyle name="Note 2 3 2 2 3 4 2 2 6" xfId="50556"/>
    <cellStyle name="Note 2 3 2 2 3 4 2 2 7" xfId="50557"/>
    <cellStyle name="Note 2 3 2 2 3 4 2 2 8" xfId="50558"/>
    <cellStyle name="Note 2 3 2 2 3 4 2 2 9" xfId="50559"/>
    <cellStyle name="Note 2 3 2 2 3 4 2 3" xfId="50560"/>
    <cellStyle name="Note 2 3 2 2 3 4 2 4" xfId="50561"/>
    <cellStyle name="Note 2 3 2 2 3 4 2 5" xfId="50562"/>
    <cellStyle name="Note 2 3 2 2 3 4 2 6" xfId="50563"/>
    <cellStyle name="Note 2 3 2 2 3 4 2 7" xfId="50564"/>
    <cellStyle name="Note 2 3 2 2 3 4 2 8" xfId="50565"/>
    <cellStyle name="Note 2 3 2 2 3 4 2 9" xfId="50566"/>
    <cellStyle name="Note 2 3 2 2 3 4 3" xfId="50567"/>
    <cellStyle name="Note 2 3 2 2 3 4 3 2" xfId="50568"/>
    <cellStyle name="Note 2 3 2 2 3 4 3 3" xfId="50569"/>
    <cellStyle name="Note 2 3 2 2 3 4 3 4" xfId="50570"/>
    <cellStyle name="Note 2 3 2 2 3 4 3 5" xfId="50571"/>
    <cellStyle name="Note 2 3 2 2 3 4 3 6" xfId="50572"/>
    <cellStyle name="Note 2 3 2 2 3 4 3 7" xfId="50573"/>
    <cellStyle name="Note 2 3 2 2 3 4 3 8" xfId="50574"/>
    <cellStyle name="Note 2 3 2 2 3 4 4" xfId="50575"/>
    <cellStyle name="Note 2 3 2 2 3 4 4 2" xfId="50576"/>
    <cellStyle name="Note 2 3 2 2 3 4 4 3" xfId="50577"/>
    <cellStyle name="Note 2 3 2 2 3 4 4 4" xfId="50578"/>
    <cellStyle name="Note 2 3 2 2 3 4 4 5" xfId="50579"/>
    <cellStyle name="Note 2 3 2 2 3 4 4 6" xfId="50580"/>
    <cellStyle name="Note 2 3 2 2 3 4 4 7" xfId="50581"/>
    <cellStyle name="Note 2 3 2 2 3 4 4 8" xfId="50582"/>
    <cellStyle name="Note 2 3 2 2 3 4 4 9" xfId="50583"/>
    <cellStyle name="Note 2 3 2 2 3 4 5" xfId="50584"/>
    <cellStyle name="Note 2 3 2 2 3 4 6" xfId="50585"/>
    <cellStyle name="Note 2 3 2 2 3 4 7" xfId="50586"/>
    <cellStyle name="Note 2 3 2 2 3 4 8" xfId="50587"/>
    <cellStyle name="Note 2 3 2 2 3 4 9" xfId="50588"/>
    <cellStyle name="Note 2 3 2 2 3 5" xfId="50589"/>
    <cellStyle name="Note 2 3 2 2 3 5 10" xfId="50590"/>
    <cellStyle name="Note 2 3 2 2 3 5 11" xfId="50591"/>
    <cellStyle name="Note 2 3 2 2 3 5 12" xfId="50592"/>
    <cellStyle name="Note 2 3 2 2 3 5 13" xfId="50593"/>
    <cellStyle name="Note 2 3 2 2 3 5 2" xfId="50594"/>
    <cellStyle name="Note 2 3 2 2 3 5 2 10" xfId="50595"/>
    <cellStyle name="Note 2 3 2 2 3 5 2 2" xfId="50596"/>
    <cellStyle name="Note 2 3 2 2 3 5 2 2 2" xfId="50597"/>
    <cellStyle name="Note 2 3 2 2 3 5 2 2 3" xfId="50598"/>
    <cellStyle name="Note 2 3 2 2 3 5 2 2 4" xfId="50599"/>
    <cellStyle name="Note 2 3 2 2 3 5 2 2 5" xfId="50600"/>
    <cellStyle name="Note 2 3 2 2 3 5 2 2 6" xfId="50601"/>
    <cellStyle name="Note 2 3 2 2 3 5 2 2 7" xfId="50602"/>
    <cellStyle name="Note 2 3 2 2 3 5 2 2 8" xfId="50603"/>
    <cellStyle name="Note 2 3 2 2 3 5 2 2 9" xfId="50604"/>
    <cellStyle name="Note 2 3 2 2 3 5 2 3" xfId="50605"/>
    <cellStyle name="Note 2 3 2 2 3 5 2 4" xfId="50606"/>
    <cellStyle name="Note 2 3 2 2 3 5 2 5" xfId="50607"/>
    <cellStyle name="Note 2 3 2 2 3 5 2 6" xfId="50608"/>
    <cellStyle name="Note 2 3 2 2 3 5 2 7" xfId="50609"/>
    <cellStyle name="Note 2 3 2 2 3 5 2 8" xfId="50610"/>
    <cellStyle name="Note 2 3 2 2 3 5 2 9" xfId="50611"/>
    <cellStyle name="Note 2 3 2 2 3 5 3" xfId="50612"/>
    <cellStyle name="Note 2 3 2 2 3 5 3 2" xfId="50613"/>
    <cellStyle name="Note 2 3 2 2 3 5 3 3" xfId="50614"/>
    <cellStyle name="Note 2 3 2 2 3 5 3 4" xfId="50615"/>
    <cellStyle name="Note 2 3 2 2 3 5 3 5" xfId="50616"/>
    <cellStyle name="Note 2 3 2 2 3 5 3 6" xfId="50617"/>
    <cellStyle name="Note 2 3 2 2 3 5 3 7" xfId="50618"/>
    <cellStyle name="Note 2 3 2 2 3 5 3 8" xfId="50619"/>
    <cellStyle name="Note 2 3 2 2 3 5 4" xfId="50620"/>
    <cellStyle name="Note 2 3 2 2 3 5 4 2" xfId="50621"/>
    <cellStyle name="Note 2 3 2 2 3 5 4 3" xfId="50622"/>
    <cellStyle name="Note 2 3 2 2 3 5 4 4" xfId="50623"/>
    <cellStyle name="Note 2 3 2 2 3 5 4 5" xfId="50624"/>
    <cellStyle name="Note 2 3 2 2 3 5 4 6" xfId="50625"/>
    <cellStyle name="Note 2 3 2 2 3 5 4 7" xfId="50626"/>
    <cellStyle name="Note 2 3 2 2 3 5 4 8" xfId="50627"/>
    <cellStyle name="Note 2 3 2 2 3 5 4 9" xfId="50628"/>
    <cellStyle name="Note 2 3 2 2 3 5 5" xfId="50629"/>
    <cellStyle name="Note 2 3 2 2 3 5 6" xfId="50630"/>
    <cellStyle name="Note 2 3 2 2 3 5 7" xfId="50631"/>
    <cellStyle name="Note 2 3 2 2 3 5 8" xfId="50632"/>
    <cellStyle name="Note 2 3 2 2 3 5 9" xfId="50633"/>
    <cellStyle name="Note 2 3 2 2 3 6" xfId="50634"/>
    <cellStyle name="Note 2 3 2 2 3 6 10" xfId="50635"/>
    <cellStyle name="Note 2 3 2 2 3 6 2" xfId="50636"/>
    <cellStyle name="Note 2 3 2 2 3 6 2 2" xfId="50637"/>
    <cellStyle name="Note 2 3 2 2 3 6 2 3" xfId="50638"/>
    <cellStyle name="Note 2 3 2 2 3 6 2 4" xfId="50639"/>
    <cellStyle name="Note 2 3 2 2 3 6 2 5" xfId="50640"/>
    <cellStyle name="Note 2 3 2 2 3 6 2 6" xfId="50641"/>
    <cellStyle name="Note 2 3 2 2 3 6 2 7" xfId="50642"/>
    <cellStyle name="Note 2 3 2 2 3 6 2 8" xfId="50643"/>
    <cellStyle name="Note 2 3 2 2 3 6 2 9" xfId="50644"/>
    <cellStyle name="Note 2 3 2 2 3 6 3" xfId="50645"/>
    <cellStyle name="Note 2 3 2 2 3 6 4" xfId="50646"/>
    <cellStyle name="Note 2 3 2 2 3 6 5" xfId="50647"/>
    <cellStyle name="Note 2 3 2 2 3 6 6" xfId="50648"/>
    <cellStyle name="Note 2 3 2 2 3 6 7" xfId="50649"/>
    <cellStyle name="Note 2 3 2 2 3 6 8" xfId="50650"/>
    <cellStyle name="Note 2 3 2 2 3 6 9" xfId="50651"/>
    <cellStyle name="Note 2 3 2 2 3 7" xfId="50652"/>
    <cellStyle name="Note 2 3 2 2 3 7 2" xfId="50653"/>
    <cellStyle name="Note 2 3 2 2 3 7 3" xfId="50654"/>
    <cellStyle name="Note 2 3 2 2 3 7 4" xfId="50655"/>
    <cellStyle name="Note 2 3 2 2 3 7 5" xfId="50656"/>
    <cellStyle name="Note 2 3 2 2 3 7 6" xfId="50657"/>
    <cellStyle name="Note 2 3 2 2 3 7 7" xfId="50658"/>
    <cellStyle name="Note 2 3 2 2 3 7 8" xfId="50659"/>
    <cellStyle name="Note 2 3 2 2 3 8" xfId="50660"/>
    <cellStyle name="Note 2 3 2 2 3 8 2" xfId="50661"/>
    <cellStyle name="Note 2 3 2 2 3 8 3" xfId="50662"/>
    <cellStyle name="Note 2 3 2 2 3 8 4" xfId="50663"/>
    <cellStyle name="Note 2 3 2 2 3 8 5" xfId="50664"/>
    <cellStyle name="Note 2 3 2 2 3 8 6" xfId="50665"/>
    <cellStyle name="Note 2 3 2 2 3 8 7" xfId="50666"/>
    <cellStyle name="Note 2 3 2 2 3 8 8" xfId="50667"/>
    <cellStyle name="Note 2 3 2 2 3 8 9" xfId="50668"/>
    <cellStyle name="Note 2 3 2 2 3 9" xfId="50669"/>
    <cellStyle name="Note 2 3 2 2 4" xfId="50670"/>
    <cellStyle name="Note 2 3 2 2 4 10" xfId="50671"/>
    <cellStyle name="Note 2 3 2 2 4 11" xfId="50672"/>
    <cellStyle name="Note 2 3 2 2 4 12" xfId="50673"/>
    <cellStyle name="Note 2 3 2 2 4 13" xfId="50674"/>
    <cellStyle name="Note 2 3 2 2 4 14" xfId="50675"/>
    <cellStyle name="Note 2 3 2 2 4 15" xfId="50676"/>
    <cellStyle name="Note 2 3 2 2 4 16" xfId="50677"/>
    <cellStyle name="Note 2 3 2 2 4 17" xfId="50678"/>
    <cellStyle name="Note 2 3 2 2 4 18" xfId="50679"/>
    <cellStyle name="Note 2 3 2 2 4 2" xfId="50680"/>
    <cellStyle name="Note 2 3 2 2 4 2 10" xfId="50681"/>
    <cellStyle name="Note 2 3 2 2 4 2 2" xfId="50682"/>
    <cellStyle name="Note 2 3 2 2 4 2 2 2" xfId="50683"/>
    <cellStyle name="Note 2 3 2 2 4 2 2 3" xfId="50684"/>
    <cellStyle name="Note 2 3 2 2 4 2 2 4" xfId="50685"/>
    <cellStyle name="Note 2 3 2 2 4 2 2 5" xfId="50686"/>
    <cellStyle name="Note 2 3 2 2 4 2 2 6" xfId="50687"/>
    <cellStyle name="Note 2 3 2 2 4 2 2 7" xfId="50688"/>
    <cellStyle name="Note 2 3 2 2 4 2 2 8" xfId="50689"/>
    <cellStyle name="Note 2 3 2 2 4 2 2 9" xfId="50690"/>
    <cellStyle name="Note 2 3 2 2 4 2 3" xfId="50691"/>
    <cellStyle name="Note 2 3 2 2 4 2 4" xfId="50692"/>
    <cellStyle name="Note 2 3 2 2 4 2 5" xfId="50693"/>
    <cellStyle name="Note 2 3 2 2 4 2 6" xfId="50694"/>
    <cellStyle name="Note 2 3 2 2 4 2 7" xfId="50695"/>
    <cellStyle name="Note 2 3 2 2 4 2 8" xfId="50696"/>
    <cellStyle name="Note 2 3 2 2 4 2 9" xfId="50697"/>
    <cellStyle name="Note 2 3 2 2 4 3" xfId="50698"/>
    <cellStyle name="Note 2 3 2 2 4 3 2" xfId="50699"/>
    <cellStyle name="Note 2 3 2 2 4 3 3" xfId="50700"/>
    <cellStyle name="Note 2 3 2 2 4 3 4" xfId="50701"/>
    <cellStyle name="Note 2 3 2 2 4 3 5" xfId="50702"/>
    <cellStyle name="Note 2 3 2 2 4 3 6" xfId="50703"/>
    <cellStyle name="Note 2 3 2 2 4 3 7" xfId="50704"/>
    <cellStyle name="Note 2 3 2 2 4 3 8" xfId="50705"/>
    <cellStyle name="Note 2 3 2 2 4 4" xfId="50706"/>
    <cellStyle name="Note 2 3 2 2 4 4 2" xfId="50707"/>
    <cellStyle name="Note 2 3 2 2 4 4 3" xfId="50708"/>
    <cellStyle name="Note 2 3 2 2 4 4 4" xfId="50709"/>
    <cellStyle name="Note 2 3 2 2 4 4 5" xfId="50710"/>
    <cellStyle name="Note 2 3 2 2 4 4 6" xfId="50711"/>
    <cellStyle name="Note 2 3 2 2 4 4 7" xfId="50712"/>
    <cellStyle name="Note 2 3 2 2 4 4 8" xfId="50713"/>
    <cellStyle name="Note 2 3 2 2 4 4 9" xfId="50714"/>
    <cellStyle name="Note 2 3 2 2 4 5" xfId="50715"/>
    <cellStyle name="Note 2 3 2 2 4 6" xfId="50716"/>
    <cellStyle name="Note 2 3 2 2 4 7" xfId="50717"/>
    <cellStyle name="Note 2 3 2 2 4 8" xfId="50718"/>
    <cellStyle name="Note 2 3 2 2 4 9" xfId="50719"/>
    <cellStyle name="Note 2 3 2 2 5" xfId="50720"/>
    <cellStyle name="Note 2 3 2 2 5 10" xfId="50721"/>
    <cellStyle name="Note 2 3 2 2 5 11" xfId="50722"/>
    <cellStyle name="Note 2 3 2 2 5 12" xfId="50723"/>
    <cellStyle name="Note 2 3 2 2 5 13" xfId="50724"/>
    <cellStyle name="Note 2 3 2 2 5 14" xfId="50725"/>
    <cellStyle name="Note 2 3 2 2 5 15" xfId="50726"/>
    <cellStyle name="Note 2 3 2 2 5 16" xfId="50727"/>
    <cellStyle name="Note 2 3 2 2 5 17" xfId="50728"/>
    <cellStyle name="Note 2 3 2 2 5 18" xfId="50729"/>
    <cellStyle name="Note 2 3 2 2 5 2" xfId="50730"/>
    <cellStyle name="Note 2 3 2 2 5 3" xfId="50731"/>
    <cellStyle name="Note 2 3 2 2 5 4" xfId="50732"/>
    <cellStyle name="Note 2 3 2 2 5 5" xfId="50733"/>
    <cellStyle name="Note 2 3 2 2 5 6" xfId="50734"/>
    <cellStyle name="Note 2 3 2 2 5 7" xfId="50735"/>
    <cellStyle name="Note 2 3 2 2 5 8" xfId="50736"/>
    <cellStyle name="Note 2 3 2 2 5 9" xfId="50737"/>
    <cellStyle name="Note 2 3 2 2 6" xfId="50738"/>
    <cellStyle name="Note 2 3 2 2 6 10" xfId="50739"/>
    <cellStyle name="Note 2 3 2 2 6 11" xfId="50740"/>
    <cellStyle name="Note 2 3 2 2 6 12" xfId="50741"/>
    <cellStyle name="Note 2 3 2 2 6 13" xfId="50742"/>
    <cellStyle name="Note 2 3 2 2 6 14" xfId="50743"/>
    <cellStyle name="Note 2 3 2 2 6 15" xfId="50744"/>
    <cellStyle name="Note 2 3 2 2 6 16" xfId="50745"/>
    <cellStyle name="Note 2 3 2 2 6 17" xfId="50746"/>
    <cellStyle name="Note 2 3 2 2 6 18" xfId="50747"/>
    <cellStyle name="Note 2 3 2 2 6 2" xfId="50748"/>
    <cellStyle name="Note 2 3 2 2 6 3" xfId="50749"/>
    <cellStyle name="Note 2 3 2 2 6 4" xfId="50750"/>
    <cellStyle name="Note 2 3 2 2 6 5" xfId="50751"/>
    <cellStyle name="Note 2 3 2 2 6 6" xfId="50752"/>
    <cellStyle name="Note 2 3 2 2 6 7" xfId="50753"/>
    <cellStyle name="Note 2 3 2 2 6 8" xfId="50754"/>
    <cellStyle name="Note 2 3 2 2 6 9" xfId="50755"/>
    <cellStyle name="Note 2 3 2 2 7" xfId="50756"/>
    <cellStyle name="Note 2 3 2 2 7 10" xfId="50757"/>
    <cellStyle name="Note 2 3 2 2 7 11" xfId="50758"/>
    <cellStyle name="Note 2 3 2 2 7 12" xfId="50759"/>
    <cellStyle name="Note 2 3 2 2 7 13" xfId="50760"/>
    <cellStyle name="Note 2 3 2 2 7 14" xfId="50761"/>
    <cellStyle name="Note 2 3 2 2 7 15" xfId="50762"/>
    <cellStyle name="Note 2 3 2 2 7 16" xfId="50763"/>
    <cellStyle name="Note 2 3 2 2 7 17" xfId="50764"/>
    <cellStyle name="Note 2 3 2 2 7 18" xfId="50765"/>
    <cellStyle name="Note 2 3 2 2 7 2" xfId="50766"/>
    <cellStyle name="Note 2 3 2 2 7 3" xfId="50767"/>
    <cellStyle name="Note 2 3 2 2 7 4" xfId="50768"/>
    <cellStyle name="Note 2 3 2 2 7 5" xfId="50769"/>
    <cellStyle name="Note 2 3 2 2 7 6" xfId="50770"/>
    <cellStyle name="Note 2 3 2 2 7 7" xfId="50771"/>
    <cellStyle name="Note 2 3 2 2 7 8" xfId="50772"/>
    <cellStyle name="Note 2 3 2 2 7 9" xfId="50773"/>
    <cellStyle name="Note 2 3 2 2 8" xfId="50774"/>
    <cellStyle name="Note 2 3 2 2 8 2" xfId="50775"/>
    <cellStyle name="Note 2 3 2 2 8 3" xfId="50776"/>
    <cellStyle name="Note 2 3 2 2 8 4" xfId="50777"/>
    <cellStyle name="Note 2 3 2 2 8 5" xfId="50778"/>
    <cellStyle name="Note 2 3 2 2 8 6" xfId="50779"/>
    <cellStyle name="Note 2 3 2 2 8 7" xfId="50780"/>
    <cellStyle name="Note 2 3 2 2 8 8" xfId="50781"/>
    <cellStyle name="Note 2 3 2 2 8 9" xfId="50782"/>
    <cellStyle name="Note 2 3 2 2 9" xfId="50783"/>
    <cellStyle name="Note 2 3 2 2 9 2" xfId="50784"/>
    <cellStyle name="Note 2 3 2 2 9 3" xfId="50785"/>
    <cellStyle name="Note 2 3 2 2 9 4" xfId="50786"/>
    <cellStyle name="Note 2 3 2 2 9 5" xfId="50787"/>
    <cellStyle name="Note 2 3 2 2 9 6" xfId="50788"/>
    <cellStyle name="Note 2 3 2 2 9 7" xfId="50789"/>
    <cellStyle name="Note 2 3 2 2 9 8" xfId="50790"/>
    <cellStyle name="Note 2 3 2 2 9 9" xfId="50791"/>
    <cellStyle name="Note 2 3 2 20" xfId="50792"/>
    <cellStyle name="Note 2 3 2 21" xfId="50793"/>
    <cellStyle name="Note 2 3 2 22" xfId="50794"/>
    <cellStyle name="Note 2 3 2 23" xfId="50795"/>
    <cellStyle name="Note 2 3 2 24" xfId="50796"/>
    <cellStyle name="Note 2 3 2 25" xfId="50797"/>
    <cellStyle name="Note 2 3 2 26" xfId="50798"/>
    <cellStyle name="Note 2 3 2 27" xfId="50799"/>
    <cellStyle name="Note 2 3 2 28" xfId="50800"/>
    <cellStyle name="Note 2 3 2 29" xfId="50801"/>
    <cellStyle name="Note 2 3 2 3" xfId="50802"/>
    <cellStyle name="Note 2 3 2 3 10" xfId="50803"/>
    <cellStyle name="Note 2 3 2 3 10 2" xfId="50804"/>
    <cellStyle name="Note 2 3 2 3 10 3" xfId="50805"/>
    <cellStyle name="Note 2 3 2 3 10 4" xfId="50806"/>
    <cellStyle name="Note 2 3 2 3 10 5" xfId="50807"/>
    <cellStyle name="Note 2 3 2 3 10 6" xfId="50808"/>
    <cellStyle name="Note 2 3 2 3 10 7" xfId="50809"/>
    <cellStyle name="Note 2 3 2 3 10 8" xfId="50810"/>
    <cellStyle name="Note 2 3 2 3 11" xfId="50811"/>
    <cellStyle name="Note 2 3 2 3 12" xfId="50812"/>
    <cellStyle name="Note 2 3 2 3 13" xfId="50813"/>
    <cellStyle name="Note 2 3 2 3 14" xfId="50814"/>
    <cellStyle name="Note 2 3 2 3 15" xfId="50815"/>
    <cellStyle name="Note 2 3 2 3 16" xfId="50816"/>
    <cellStyle name="Note 2 3 2 3 17" xfId="50817"/>
    <cellStyle name="Note 2 3 2 3 18" xfId="50818"/>
    <cellStyle name="Note 2 3 2 3 19" xfId="50819"/>
    <cellStyle name="Note 2 3 2 3 2" xfId="50820"/>
    <cellStyle name="Note 2 3 2 3 2 10" xfId="50821"/>
    <cellStyle name="Note 2 3 2 3 2 11" xfId="50822"/>
    <cellStyle name="Note 2 3 2 3 2 12" xfId="50823"/>
    <cellStyle name="Note 2 3 2 3 2 13" xfId="50824"/>
    <cellStyle name="Note 2 3 2 3 2 14" xfId="50825"/>
    <cellStyle name="Note 2 3 2 3 2 15" xfId="50826"/>
    <cellStyle name="Note 2 3 2 3 2 16" xfId="50827"/>
    <cellStyle name="Note 2 3 2 3 2 17" xfId="50828"/>
    <cellStyle name="Note 2 3 2 3 2 18" xfId="50829"/>
    <cellStyle name="Note 2 3 2 3 2 19" xfId="50830"/>
    <cellStyle name="Note 2 3 2 3 2 2" xfId="50831"/>
    <cellStyle name="Note 2 3 2 3 2 2 10" xfId="50832"/>
    <cellStyle name="Note 2 3 2 3 2 2 2" xfId="50833"/>
    <cellStyle name="Note 2 3 2 3 2 2 2 2" xfId="50834"/>
    <cellStyle name="Note 2 3 2 3 2 2 2 3" xfId="50835"/>
    <cellStyle name="Note 2 3 2 3 2 2 2 4" xfId="50836"/>
    <cellStyle name="Note 2 3 2 3 2 2 2 5" xfId="50837"/>
    <cellStyle name="Note 2 3 2 3 2 2 2 6" xfId="50838"/>
    <cellStyle name="Note 2 3 2 3 2 2 2 7" xfId="50839"/>
    <cellStyle name="Note 2 3 2 3 2 2 2 8" xfId="50840"/>
    <cellStyle name="Note 2 3 2 3 2 2 2 9" xfId="50841"/>
    <cellStyle name="Note 2 3 2 3 2 2 3" xfId="50842"/>
    <cellStyle name="Note 2 3 2 3 2 2 3 2" xfId="50843"/>
    <cellStyle name="Note 2 3 2 3 2 2 4" xfId="50844"/>
    <cellStyle name="Note 2 3 2 3 2 2 4 2" xfId="50845"/>
    <cellStyle name="Note 2 3 2 3 2 2 5" xfId="50846"/>
    <cellStyle name="Note 2 3 2 3 2 2 6" xfId="50847"/>
    <cellStyle name="Note 2 3 2 3 2 2 7" xfId="50848"/>
    <cellStyle name="Note 2 3 2 3 2 2 8" xfId="50849"/>
    <cellStyle name="Note 2 3 2 3 2 2 9" xfId="50850"/>
    <cellStyle name="Note 2 3 2 3 2 20" xfId="50851"/>
    <cellStyle name="Note 2 3 2 3 2 21" xfId="50852"/>
    <cellStyle name="Note 2 3 2 3 2 22" xfId="50853"/>
    <cellStyle name="Note 2 3 2 3 2 23" xfId="50854"/>
    <cellStyle name="Note 2 3 2 3 2 24" xfId="50855"/>
    <cellStyle name="Note 2 3 2 3 2 25" xfId="50856"/>
    <cellStyle name="Note 2 3 2 3 2 3" xfId="50857"/>
    <cellStyle name="Note 2 3 2 3 2 3 2" xfId="50858"/>
    <cellStyle name="Note 2 3 2 3 2 3 3" xfId="50859"/>
    <cellStyle name="Note 2 3 2 3 2 3 4" xfId="50860"/>
    <cellStyle name="Note 2 3 2 3 2 3 5" xfId="50861"/>
    <cellStyle name="Note 2 3 2 3 2 3 6" xfId="50862"/>
    <cellStyle name="Note 2 3 2 3 2 3 7" xfId="50863"/>
    <cellStyle name="Note 2 3 2 3 2 3 8" xfId="50864"/>
    <cellStyle name="Note 2 3 2 3 2 3 9" xfId="50865"/>
    <cellStyle name="Note 2 3 2 3 2 4" xfId="50866"/>
    <cellStyle name="Note 2 3 2 3 2 4 2" xfId="50867"/>
    <cellStyle name="Note 2 3 2 3 2 4 3" xfId="50868"/>
    <cellStyle name="Note 2 3 2 3 2 4 4" xfId="50869"/>
    <cellStyle name="Note 2 3 2 3 2 4 5" xfId="50870"/>
    <cellStyle name="Note 2 3 2 3 2 4 6" xfId="50871"/>
    <cellStyle name="Note 2 3 2 3 2 4 7" xfId="50872"/>
    <cellStyle name="Note 2 3 2 3 2 4 8" xfId="50873"/>
    <cellStyle name="Note 2 3 2 3 2 4 9" xfId="50874"/>
    <cellStyle name="Note 2 3 2 3 2 5" xfId="50875"/>
    <cellStyle name="Note 2 3 2 3 2 5 2" xfId="50876"/>
    <cellStyle name="Note 2 3 2 3 2 5 3" xfId="50877"/>
    <cellStyle name="Note 2 3 2 3 2 5 4" xfId="50878"/>
    <cellStyle name="Note 2 3 2 3 2 5 5" xfId="50879"/>
    <cellStyle name="Note 2 3 2 3 2 5 6" xfId="50880"/>
    <cellStyle name="Note 2 3 2 3 2 5 7" xfId="50881"/>
    <cellStyle name="Note 2 3 2 3 2 5 8" xfId="50882"/>
    <cellStyle name="Note 2 3 2 3 2 5 9" xfId="50883"/>
    <cellStyle name="Note 2 3 2 3 2 6" xfId="50884"/>
    <cellStyle name="Note 2 3 2 3 2 6 2" xfId="50885"/>
    <cellStyle name="Note 2 3 2 3 2 6 3" xfId="50886"/>
    <cellStyle name="Note 2 3 2 3 2 6 4" xfId="50887"/>
    <cellStyle name="Note 2 3 2 3 2 6 5" xfId="50888"/>
    <cellStyle name="Note 2 3 2 3 2 6 6" xfId="50889"/>
    <cellStyle name="Note 2 3 2 3 2 6 7" xfId="50890"/>
    <cellStyle name="Note 2 3 2 3 2 6 8" xfId="50891"/>
    <cellStyle name="Note 2 3 2 3 2 6 9" xfId="50892"/>
    <cellStyle name="Note 2 3 2 3 2 7" xfId="50893"/>
    <cellStyle name="Note 2 3 2 3 2 7 2" xfId="50894"/>
    <cellStyle name="Note 2 3 2 3 2 7 3" xfId="50895"/>
    <cellStyle name="Note 2 3 2 3 2 7 4" xfId="50896"/>
    <cellStyle name="Note 2 3 2 3 2 7 5" xfId="50897"/>
    <cellStyle name="Note 2 3 2 3 2 7 6" xfId="50898"/>
    <cellStyle name="Note 2 3 2 3 2 7 7" xfId="50899"/>
    <cellStyle name="Note 2 3 2 3 2 7 8" xfId="50900"/>
    <cellStyle name="Note 2 3 2 3 2 8" xfId="50901"/>
    <cellStyle name="Note 2 3 2 3 2 9" xfId="50902"/>
    <cellStyle name="Note 2 3 2 3 20" xfId="50903"/>
    <cellStyle name="Note 2 3 2 3 21" xfId="50904"/>
    <cellStyle name="Note 2 3 2 3 22" xfId="50905"/>
    <cellStyle name="Note 2 3 2 3 23" xfId="50906"/>
    <cellStyle name="Note 2 3 2 3 24" xfId="50907"/>
    <cellStyle name="Note 2 3 2 3 25" xfId="50908"/>
    <cellStyle name="Note 2 3 2 3 26" xfId="50909"/>
    <cellStyle name="Note 2 3 2 3 27" xfId="50910"/>
    <cellStyle name="Note 2 3 2 3 3" xfId="50911"/>
    <cellStyle name="Note 2 3 2 3 3 10" xfId="50912"/>
    <cellStyle name="Note 2 3 2 3 3 11" xfId="50913"/>
    <cellStyle name="Note 2 3 2 3 3 12" xfId="50914"/>
    <cellStyle name="Note 2 3 2 3 3 13" xfId="50915"/>
    <cellStyle name="Note 2 3 2 3 3 14" xfId="50916"/>
    <cellStyle name="Note 2 3 2 3 3 15" xfId="50917"/>
    <cellStyle name="Note 2 3 2 3 3 16" xfId="50918"/>
    <cellStyle name="Note 2 3 2 3 3 17" xfId="50919"/>
    <cellStyle name="Note 2 3 2 3 3 18" xfId="50920"/>
    <cellStyle name="Note 2 3 2 3 3 19" xfId="50921"/>
    <cellStyle name="Note 2 3 2 3 3 2" xfId="50922"/>
    <cellStyle name="Note 2 3 2 3 3 2 10" xfId="50923"/>
    <cellStyle name="Note 2 3 2 3 3 2 2" xfId="50924"/>
    <cellStyle name="Note 2 3 2 3 3 2 2 2" xfId="50925"/>
    <cellStyle name="Note 2 3 2 3 3 2 2 3" xfId="50926"/>
    <cellStyle name="Note 2 3 2 3 3 2 2 4" xfId="50927"/>
    <cellStyle name="Note 2 3 2 3 3 2 2 5" xfId="50928"/>
    <cellStyle name="Note 2 3 2 3 3 2 2 6" xfId="50929"/>
    <cellStyle name="Note 2 3 2 3 3 2 2 7" xfId="50930"/>
    <cellStyle name="Note 2 3 2 3 3 2 2 8" xfId="50931"/>
    <cellStyle name="Note 2 3 2 3 3 2 2 9" xfId="50932"/>
    <cellStyle name="Note 2 3 2 3 3 2 3" xfId="50933"/>
    <cellStyle name="Note 2 3 2 3 3 2 4" xfId="50934"/>
    <cellStyle name="Note 2 3 2 3 3 2 5" xfId="50935"/>
    <cellStyle name="Note 2 3 2 3 3 2 6" xfId="50936"/>
    <cellStyle name="Note 2 3 2 3 3 2 7" xfId="50937"/>
    <cellStyle name="Note 2 3 2 3 3 2 8" xfId="50938"/>
    <cellStyle name="Note 2 3 2 3 3 2 9" xfId="50939"/>
    <cellStyle name="Note 2 3 2 3 3 20" xfId="50940"/>
    <cellStyle name="Note 2 3 2 3 3 21" xfId="50941"/>
    <cellStyle name="Note 2 3 2 3 3 22" xfId="50942"/>
    <cellStyle name="Note 2 3 2 3 3 23" xfId="50943"/>
    <cellStyle name="Note 2 3 2 3 3 24" xfId="50944"/>
    <cellStyle name="Note 2 3 2 3 3 3" xfId="50945"/>
    <cellStyle name="Note 2 3 2 3 3 3 2" xfId="50946"/>
    <cellStyle name="Note 2 3 2 3 3 3 3" xfId="50947"/>
    <cellStyle name="Note 2 3 2 3 3 3 4" xfId="50948"/>
    <cellStyle name="Note 2 3 2 3 3 3 5" xfId="50949"/>
    <cellStyle name="Note 2 3 2 3 3 3 6" xfId="50950"/>
    <cellStyle name="Note 2 3 2 3 3 3 7" xfId="50951"/>
    <cellStyle name="Note 2 3 2 3 3 3 8" xfId="50952"/>
    <cellStyle name="Note 2 3 2 3 3 4" xfId="50953"/>
    <cellStyle name="Note 2 3 2 3 3 4 2" xfId="50954"/>
    <cellStyle name="Note 2 3 2 3 3 4 3" xfId="50955"/>
    <cellStyle name="Note 2 3 2 3 3 4 4" xfId="50956"/>
    <cellStyle name="Note 2 3 2 3 3 4 5" xfId="50957"/>
    <cellStyle name="Note 2 3 2 3 3 4 6" xfId="50958"/>
    <cellStyle name="Note 2 3 2 3 3 4 7" xfId="50959"/>
    <cellStyle name="Note 2 3 2 3 3 4 8" xfId="50960"/>
    <cellStyle name="Note 2 3 2 3 3 4 9" xfId="50961"/>
    <cellStyle name="Note 2 3 2 3 3 5" xfId="50962"/>
    <cellStyle name="Note 2 3 2 3 3 5 2" xfId="50963"/>
    <cellStyle name="Note 2 3 2 3 3 5 3" xfId="50964"/>
    <cellStyle name="Note 2 3 2 3 3 5 4" xfId="50965"/>
    <cellStyle name="Note 2 3 2 3 3 5 5" xfId="50966"/>
    <cellStyle name="Note 2 3 2 3 3 5 6" xfId="50967"/>
    <cellStyle name="Note 2 3 2 3 3 5 7" xfId="50968"/>
    <cellStyle name="Note 2 3 2 3 3 5 8" xfId="50969"/>
    <cellStyle name="Note 2 3 2 3 3 6" xfId="50970"/>
    <cellStyle name="Note 2 3 2 3 3 6 2" xfId="50971"/>
    <cellStyle name="Note 2 3 2 3 3 6 3" xfId="50972"/>
    <cellStyle name="Note 2 3 2 3 3 6 4" xfId="50973"/>
    <cellStyle name="Note 2 3 2 3 3 6 5" xfId="50974"/>
    <cellStyle name="Note 2 3 2 3 3 6 6" xfId="50975"/>
    <cellStyle name="Note 2 3 2 3 3 6 7" xfId="50976"/>
    <cellStyle name="Note 2 3 2 3 3 6 8" xfId="50977"/>
    <cellStyle name="Note 2 3 2 3 3 7" xfId="50978"/>
    <cellStyle name="Note 2 3 2 3 3 7 2" xfId="50979"/>
    <cellStyle name="Note 2 3 2 3 3 7 3" xfId="50980"/>
    <cellStyle name="Note 2 3 2 3 3 7 4" xfId="50981"/>
    <cellStyle name="Note 2 3 2 3 3 7 5" xfId="50982"/>
    <cellStyle name="Note 2 3 2 3 3 7 6" xfId="50983"/>
    <cellStyle name="Note 2 3 2 3 3 7 7" xfId="50984"/>
    <cellStyle name="Note 2 3 2 3 3 7 8" xfId="50985"/>
    <cellStyle name="Note 2 3 2 3 3 8" xfId="50986"/>
    <cellStyle name="Note 2 3 2 3 3 9" xfId="50987"/>
    <cellStyle name="Note 2 3 2 3 4" xfId="50988"/>
    <cellStyle name="Note 2 3 2 3 4 10" xfId="50989"/>
    <cellStyle name="Note 2 3 2 3 4 11" xfId="50990"/>
    <cellStyle name="Note 2 3 2 3 4 12" xfId="50991"/>
    <cellStyle name="Note 2 3 2 3 4 13" xfId="50992"/>
    <cellStyle name="Note 2 3 2 3 4 14" xfId="50993"/>
    <cellStyle name="Note 2 3 2 3 4 15" xfId="50994"/>
    <cellStyle name="Note 2 3 2 3 4 16" xfId="50995"/>
    <cellStyle name="Note 2 3 2 3 4 17" xfId="50996"/>
    <cellStyle name="Note 2 3 2 3 4 18" xfId="50997"/>
    <cellStyle name="Note 2 3 2 3 4 2" xfId="50998"/>
    <cellStyle name="Note 2 3 2 3 4 2 10" xfId="50999"/>
    <cellStyle name="Note 2 3 2 3 4 2 2" xfId="51000"/>
    <cellStyle name="Note 2 3 2 3 4 2 2 2" xfId="51001"/>
    <cellStyle name="Note 2 3 2 3 4 2 2 3" xfId="51002"/>
    <cellStyle name="Note 2 3 2 3 4 2 2 4" xfId="51003"/>
    <cellStyle name="Note 2 3 2 3 4 2 2 5" xfId="51004"/>
    <cellStyle name="Note 2 3 2 3 4 2 2 6" xfId="51005"/>
    <cellStyle name="Note 2 3 2 3 4 2 2 7" xfId="51006"/>
    <cellStyle name="Note 2 3 2 3 4 2 2 8" xfId="51007"/>
    <cellStyle name="Note 2 3 2 3 4 2 2 9" xfId="51008"/>
    <cellStyle name="Note 2 3 2 3 4 2 3" xfId="51009"/>
    <cellStyle name="Note 2 3 2 3 4 2 4" xfId="51010"/>
    <cellStyle name="Note 2 3 2 3 4 2 5" xfId="51011"/>
    <cellStyle name="Note 2 3 2 3 4 2 6" xfId="51012"/>
    <cellStyle name="Note 2 3 2 3 4 2 7" xfId="51013"/>
    <cellStyle name="Note 2 3 2 3 4 2 8" xfId="51014"/>
    <cellStyle name="Note 2 3 2 3 4 2 9" xfId="51015"/>
    <cellStyle name="Note 2 3 2 3 4 3" xfId="51016"/>
    <cellStyle name="Note 2 3 2 3 4 3 2" xfId="51017"/>
    <cellStyle name="Note 2 3 2 3 4 3 3" xfId="51018"/>
    <cellStyle name="Note 2 3 2 3 4 3 4" xfId="51019"/>
    <cellStyle name="Note 2 3 2 3 4 3 5" xfId="51020"/>
    <cellStyle name="Note 2 3 2 3 4 3 6" xfId="51021"/>
    <cellStyle name="Note 2 3 2 3 4 3 7" xfId="51022"/>
    <cellStyle name="Note 2 3 2 3 4 3 8" xfId="51023"/>
    <cellStyle name="Note 2 3 2 3 4 4" xfId="51024"/>
    <cellStyle name="Note 2 3 2 3 4 4 2" xfId="51025"/>
    <cellStyle name="Note 2 3 2 3 4 4 3" xfId="51026"/>
    <cellStyle name="Note 2 3 2 3 4 4 4" xfId="51027"/>
    <cellStyle name="Note 2 3 2 3 4 4 5" xfId="51028"/>
    <cellStyle name="Note 2 3 2 3 4 4 6" xfId="51029"/>
    <cellStyle name="Note 2 3 2 3 4 4 7" xfId="51030"/>
    <cellStyle name="Note 2 3 2 3 4 4 8" xfId="51031"/>
    <cellStyle name="Note 2 3 2 3 4 4 9" xfId="51032"/>
    <cellStyle name="Note 2 3 2 3 4 5" xfId="51033"/>
    <cellStyle name="Note 2 3 2 3 4 6" xfId="51034"/>
    <cellStyle name="Note 2 3 2 3 4 7" xfId="51035"/>
    <cellStyle name="Note 2 3 2 3 4 8" xfId="51036"/>
    <cellStyle name="Note 2 3 2 3 4 9" xfId="51037"/>
    <cellStyle name="Note 2 3 2 3 5" xfId="51038"/>
    <cellStyle name="Note 2 3 2 3 5 10" xfId="51039"/>
    <cellStyle name="Note 2 3 2 3 5 11" xfId="51040"/>
    <cellStyle name="Note 2 3 2 3 5 12" xfId="51041"/>
    <cellStyle name="Note 2 3 2 3 5 13" xfId="51042"/>
    <cellStyle name="Note 2 3 2 3 5 14" xfId="51043"/>
    <cellStyle name="Note 2 3 2 3 5 15" xfId="51044"/>
    <cellStyle name="Note 2 3 2 3 5 16" xfId="51045"/>
    <cellStyle name="Note 2 3 2 3 5 17" xfId="51046"/>
    <cellStyle name="Note 2 3 2 3 5 18" xfId="51047"/>
    <cellStyle name="Note 2 3 2 3 5 2" xfId="51048"/>
    <cellStyle name="Note 2 3 2 3 5 2 10" xfId="51049"/>
    <cellStyle name="Note 2 3 2 3 5 2 2" xfId="51050"/>
    <cellStyle name="Note 2 3 2 3 5 2 2 2" xfId="51051"/>
    <cellStyle name="Note 2 3 2 3 5 2 2 3" xfId="51052"/>
    <cellStyle name="Note 2 3 2 3 5 2 2 4" xfId="51053"/>
    <cellStyle name="Note 2 3 2 3 5 2 2 5" xfId="51054"/>
    <cellStyle name="Note 2 3 2 3 5 2 2 6" xfId="51055"/>
    <cellStyle name="Note 2 3 2 3 5 2 2 7" xfId="51056"/>
    <cellStyle name="Note 2 3 2 3 5 2 2 8" xfId="51057"/>
    <cellStyle name="Note 2 3 2 3 5 2 2 9" xfId="51058"/>
    <cellStyle name="Note 2 3 2 3 5 2 3" xfId="51059"/>
    <cellStyle name="Note 2 3 2 3 5 2 4" xfId="51060"/>
    <cellStyle name="Note 2 3 2 3 5 2 5" xfId="51061"/>
    <cellStyle name="Note 2 3 2 3 5 2 6" xfId="51062"/>
    <cellStyle name="Note 2 3 2 3 5 2 7" xfId="51063"/>
    <cellStyle name="Note 2 3 2 3 5 2 8" xfId="51064"/>
    <cellStyle name="Note 2 3 2 3 5 2 9" xfId="51065"/>
    <cellStyle name="Note 2 3 2 3 5 3" xfId="51066"/>
    <cellStyle name="Note 2 3 2 3 5 3 2" xfId="51067"/>
    <cellStyle name="Note 2 3 2 3 5 3 3" xfId="51068"/>
    <cellStyle name="Note 2 3 2 3 5 3 4" xfId="51069"/>
    <cellStyle name="Note 2 3 2 3 5 3 5" xfId="51070"/>
    <cellStyle name="Note 2 3 2 3 5 3 6" xfId="51071"/>
    <cellStyle name="Note 2 3 2 3 5 3 7" xfId="51072"/>
    <cellStyle name="Note 2 3 2 3 5 3 8" xfId="51073"/>
    <cellStyle name="Note 2 3 2 3 5 4" xfId="51074"/>
    <cellStyle name="Note 2 3 2 3 5 4 2" xfId="51075"/>
    <cellStyle name="Note 2 3 2 3 5 4 3" xfId="51076"/>
    <cellStyle name="Note 2 3 2 3 5 4 4" xfId="51077"/>
    <cellStyle name="Note 2 3 2 3 5 4 5" xfId="51078"/>
    <cellStyle name="Note 2 3 2 3 5 4 6" xfId="51079"/>
    <cellStyle name="Note 2 3 2 3 5 4 7" xfId="51080"/>
    <cellStyle name="Note 2 3 2 3 5 4 8" xfId="51081"/>
    <cellStyle name="Note 2 3 2 3 5 4 9" xfId="51082"/>
    <cellStyle name="Note 2 3 2 3 5 5" xfId="51083"/>
    <cellStyle name="Note 2 3 2 3 5 6" xfId="51084"/>
    <cellStyle name="Note 2 3 2 3 5 7" xfId="51085"/>
    <cellStyle name="Note 2 3 2 3 5 8" xfId="51086"/>
    <cellStyle name="Note 2 3 2 3 5 9" xfId="51087"/>
    <cellStyle name="Note 2 3 2 3 6" xfId="51088"/>
    <cellStyle name="Note 2 3 2 3 6 10" xfId="51089"/>
    <cellStyle name="Note 2 3 2 3 6 11" xfId="51090"/>
    <cellStyle name="Note 2 3 2 3 6 12" xfId="51091"/>
    <cellStyle name="Note 2 3 2 3 6 13" xfId="51092"/>
    <cellStyle name="Note 2 3 2 3 6 14" xfId="51093"/>
    <cellStyle name="Note 2 3 2 3 6 15" xfId="51094"/>
    <cellStyle name="Note 2 3 2 3 6 16" xfId="51095"/>
    <cellStyle name="Note 2 3 2 3 6 17" xfId="51096"/>
    <cellStyle name="Note 2 3 2 3 6 18" xfId="51097"/>
    <cellStyle name="Note 2 3 2 3 6 2" xfId="51098"/>
    <cellStyle name="Note 2 3 2 3 6 2 2" xfId="51099"/>
    <cellStyle name="Note 2 3 2 3 6 2 3" xfId="51100"/>
    <cellStyle name="Note 2 3 2 3 6 2 4" xfId="51101"/>
    <cellStyle name="Note 2 3 2 3 6 2 5" xfId="51102"/>
    <cellStyle name="Note 2 3 2 3 6 2 6" xfId="51103"/>
    <cellStyle name="Note 2 3 2 3 6 2 7" xfId="51104"/>
    <cellStyle name="Note 2 3 2 3 6 2 8" xfId="51105"/>
    <cellStyle name="Note 2 3 2 3 6 2 9" xfId="51106"/>
    <cellStyle name="Note 2 3 2 3 6 3" xfId="51107"/>
    <cellStyle name="Note 2 3 2 3 6 4" xfId="51108"/>
    <cellStyle name="Note 2 3 2 3 6 5" xfId="51109"/>
    <cellStyle name="Note 2 3 2 3 6 6" xfId="51110"/>
    <cellStyle name="Note 2 3 2 3 6 7" xfId="51111"/>
    <cellStyle name="Note 2 3 2 3 6 8" xfId="51112"/>
    <cellStyle name="Note 2 3 2 3 6 9" xfId="51113"/>
    <cellStyle name="Note 2 3 2 3 7" xfId="51114"/>
    <cellStyle name="Note 2 3 2 3 7 2" xfId="51115"/>
    <cellStyle name="Note 2 3 2 3 7 3" xfId="51116"/>
    <cellStyle name="Note 2 3 2 3 7 4" xfId="51117"/>
    <cellStyle name="Note 2 3 2 3 7 5" xfId="51118"/>
    <cellStyle name="Note 2 3 2 3 7 6" xfId="51119"/>
    <cellStyle name="Note 2 3 2 3 7 7" xfId="51120"/>
    <cellStyle name="Note 2 3 2 3 7 8" xfId="51121"/>
    <cellStyle name="Note 2 3 2 3 7 9" xfId="51122"/>
    <cellStyle name="Note 2 3 2 3 8" xfId="51123"/>
    <cellStyle name="Note 2 3 2 3 8 2" xfId="51124"/>
    <cellStyle name="Note 2 3 2 3 8 3" xfId="51125"/>
    <cellStyle name="Note 2 3 2 3 8 4" xfId="51126"/>
    <cellStyle name="Note 2 3 2 3 8 5" xfId="51127"/>
    <cellStyle name="Note 2 3 2 3 8 6" xfId="51128"/>
    <cellStyle name="Note 2 3 2 3 8 7" xfId="51129"/>
    <cellStyle name="Note 2 3 2 3 8 8" xfId="51130"/>
    <cellStyle name="Note 2 3 2 3 8 9" xfId="51131"/>
    <cellStyle name="Note 2 3 2 3 9" xfId="51132"/>
    <cellStyle name="Note 2 3 2 3 9 2" xfId="51133"/>
    <cellStyle name="Note 2 3 2 3 9 3" xfId="51134"/>
    <cellStyle name="Note 2 3 2 3 9 4" xfId="51135"/>
    <cellStyle name="Note 2 3 2 3 9 5" xfId="51136"/>
    <cellStyle name="Note 2 3 2 3 9 6" xfId="51137"/>
    <cellStyle name="Note 2 3 2 3 9 7" xfId="51138"/>
    <cellStyle name="Note 2 3 2 3 9 8" xfId="51139"/>
    <cellStyle name="Note 2 3 2 4" xfId="51140"/>
    <cellStyle name="Note 2 3 2 4 10" xfId="51141"/>
    <cellStyle name="Note 2 3 2 4 11" xfId="51142"/>
    <cellStyle name="Note 2 3 2 4 12" xfId="51143"/>
    <cellStyle name="Note 2 3 2 4 13" xfId="51144"/>
    <cellStyle name="Note 2 3 2 4 14" xfId="51145"/>
    <cellStyle name="Note 2 3 2 4 15" xfId="51146"/>
    <cellStyle name="Note 2 3 2 4 16" xfId="51147"/>
    <cellStyle name="Note 2 3 2 4 17" xfId="51148"/>
    <cellStyle name="Note 2 3 2 4 18" xfId="51149"/>
    <cellStyle name="Note 2 3 2 4 19" xfId="51150"/>
    <cellStyle name="Note 2 3 2 4 2" xfId="51151"/>
    <cellStyle name="Note 2 3 2 4 2 10" xfId="51152"/>
    <cellStyle name="Note 2 3 2 4 2 11" xfId="51153"/>
    <cellStyle name="Note 2 3 2 4 2 12" xfId="51154"/>
    <cellStyle name="Note 2 3 2 4 2 13" xfId="51155"/>
    <cellStyle name="Note 2 3 2 4 2 2" xfId="51156"/>
    <cellStyle name="Note 2 3 2 4 2 2 10" xfId="51157"/>
    <cellStyle name="Note 2 3 2 4 2 2 2" xfId="51158"/>
    <cellStyle name="Note 2 3 2 4 2 2 2 2" xfId="51159"/>
    <cellStyle name="Note 2 3 2 4 2 2 2 3" xfId="51160"/>
    <cellStyle name="Note 2 3 2 4 2 2 2 4" xfId="51161"/>
    <cellStyle name="Note 2 3 2 4 2 2 2 5" xfId="51162"/>
    <cellStyle name="Note 2 3 2 4 2 2 2 6" xfId="51163"/>
    <cellStyle name="Note 2 3 2 4 2 2 2 7" xfId="51164"/>
    <cellStyle name="Note 2 3 2 4 2 2 2 8" xfId="51165"/>
    <cellStyle name="Note 2 3 2 4 2 2 2 9" xfId="51166"/>
    <cellStyle name="Note 2 3 2 4 2 2 3" xfId="51167"/>
    <cellStyle name="Note 2 3 2 4 2 2 4" xfId="51168"/>
    <cellStyle name="Note 2 3 2 4 2 2 5" xfId="51169"/>
    <cellStyle name="Note 2 3 2 4 2 2 6" xfId="51170"/>
    <cellStyle name="Note 2 3 2 4 2 2 7" xfId="51171"/>
    <cellStyle name="Note 2 3 2 4 2 2 8" xfId="51172"/>
    <cellStyle name="Note 2 3 2 4 2 2 9" xfId="51173"/>
    <cellStyle name="Note 2 3 2 4 2 3" xfId="51174"/>
    <cellStyle name="Note 2 3 2 4 2 3 2" xfId="51175"/>
    <cellStyle name="Note 2 3 2 4 2 3 3" xfId="51176"/>
    <cellStyle name="Note 2 3 2 4 2 3 4" xfId="51177"/>
    <cellStyle name="Note 2 3 2 4 2 3 5" xfId="51178"/>
    <cellStyle name="Note 2 3 2 4 2 3 6" xfId="51179"/>
    <cellStyle name="Note 2 3 2 4 2 3 7" xfId="51180"/>
    <cellStyle name="Note 2 3 2 4 2 3 8" xfId="51181"/>
    <cellStyle name="Note 2 3 2 4 2 4" xfId="51182"/>
    <cellStyle name="Note 2 3 2 4 2 4 2" xfId="51183"/>
    <cellStyle name="Note 2 3 2 4 2 4 3" xfId="51184"/>
    <cellStyle name="Note 2 3 2 4 2 4 4" xfId="51185"/>
    <cellStyle name="Note 2 3 2 4 2 4 5" xfId="51186"/>
    <cellStyle name="Note 2 3 2 4 2 4 6" xfId="51187"/>
    <cellStyle name="Note 2 3 2 4 2 4 7" xfId="51188"/>
    <cellStyle name="Note 2 3 2 4 2 4 8" xfId="51189"/>
    <cellStyle name="Note 2 3 2 4 2 4 9" xfId="51190"/>
    <cellStyle name="Note 2 3 2 4 2 5" xfId="51191"/>
    <cellStyle name="Note 2 3 2 4 2 6" xfId="51192"/>
    <cellStyle name="Note 2 3 2 4 2 7" xfId="51193"/>
    <cellStyle name="Note 2 3 2 4 2 8" xfId="51194"/>
    <cellStyle name="Note 2 3 2 4 2 9" xfId="51195"/>
    <cellStyle name="Note 2 3 2 4 20" xfId="51196"/>
    <cellStyle name="Note 2 3 2 4 21" xfId="51197"/>
    <cellStyle name="Note 2 3 2 4 22" xfId="51198"/>
    <cellStyle name="Note 2 3 2 4 23" xfId="51199"/>
    <cellStyle name="Note 2 3 2 4 24" xfId="51200"/>
    <cellStyle name="Note 2 3 2 4 25" xfId="51201"/>
    <cellStyle name="Note 2 3 2 4 3" xfId="51202"/>
    <cellStyle name="Note 2 3 2 4 3 10" xfId="51203"/>
    <cellStyle name="Note 2 3 2 4 3 11" xfId="51204"/>
    <cellStyle name="Note 2 3 2 4 3 12" xfId="51205"/>
    <cellStyle name="Note 2 3 2 4 3 13" xfId="51206"/>
    <cellStyle name="Note 2 3 2 4 3 2" xfId="51207"/>
    <cellStyle name="Note 2 3 2 4 3 2 10" xfId="51208"/>
    <cellStyle name="Note 2 3 2 4 3 2 2" xfId="51209"/>
    <cellStyle name="Note 2 3 2 4 3 2 2 2" xfId="51210"/>
    <cellStyle name="Note 2 3 2 4 3 2 2 3" xfId="51211"/>
    <cellStyle name="Note 2 3 2 4 3 2 2 4" xfId="51212"/>
    <cellStyle name="Note 2 3 2 4 3 2 2 5" xfId="51213"/>
    <cellStyle name="Note 2 3 2 4 3 2 2 6" xfId="51214"/>
    <cellStyle name="Note 2 3 2 4 3 2 2 7" xfId="51215"/>
    <cellStyle name="Note 2 3 2 4 3 2 2 8" xfId="51216"/>
    <cellStyle name="Note 2 3 2 4 3 2 2 9" xfId="51217"/>
    <cellStyle name="Note 2 3 2 4 3 2 3" xfId="51218"/>
    <cellStyle name="Note 2 3 2 4 3 2 4" xfId="51219"/>
    <cellStyle name="Note 2 3 2 4 3 2 5" xfId="51220"/>
    <cellStyle name="Note 2 3 2 4 3 2 6" xfId="51221"/>
    <cellStyle name="Note 2 3 2 4 3 2 7" xfId="51222"/>
    <cellStyle name="Note 2 3 2 4 3 2 8" xfId="51223"/>
    <cellStyle name="Note 2 3 2 4 3 2 9" xfId="51224"/>
    <cellStyle name="Note 2 3 2 4 3 3" xfId="51225"/>
    <cellStyle name="Note 2 3 2 4 3 3 2" xfId="51226"/>
    <cellStyle name="Note 2 3 2 4 3 3 3" xfId="51227"/>
    <cellStyle name="Note 2 3 2 4 3 3 4" xfId="51228"/>
    <cellStyle name="Note 2 3 2 4 3 3 5" xfId="51229"/>
    <cellStyle name="Note 2 3 2 4 3 3 6" xfId="51230"/>
    <cellStyle name="Note 2 3 2 4 3 3 7" xfId="51231"/>
    <cellStyle name="Note 2 3 2 4 3 3 8" xfId="51232"/>
    <cellStyle name="Note 2 3 2 4 3 4" xfId="51233"/>
    <cellStyle name="Note 2 3 2 4 3 4 2" xfId="51234"/>
    <cellStyle name="Note 2 3 2 4 3 4 3" xfId="51235"/>
    <cellStyle name="Note 2 3 2 4 3 4 4" xfId="51236"/>
    <cellStyle name="Note 2 3 2 4 3 4 5" xfId="51237"/>
    <cellStyle name="Note 2 3 2 4 3 4 6" xfId="51238"/>
    <cellStyle name="Note 2 3 2 4 3 4 7" xfId="51239"/>
    <cellStyle name="Note 2 3 2 4 3 4 8" xfId="51240"/>
    <cellStyle name="Note 2 3 2 4 3 4 9" xfId="51241"/>
    <cellStyle name="Note 2 3 2 4 3 5" xfId="51242"/>
    <cellStyle name="Note 2 3 2 4 3 6" xfId="51243"/>
    <cellStyle name="Note 2 3 2 4 3 7" xfId="51244"/>
    <cellStyle name="Note 2 3 2 4 3 8" xfId="51245"/>
    <cellStyle name="Note 2 3 2 4 3 9" xfId="51246"/>
    <cellStyle name="Note 2 3 2 4 4" xfId="51247"/>
    <cellStyle name="Note 2 3 2 4 4 10" xfId="51248"/>
    <cellStyle name="Note 2 3 2 4 4 11" xfId="51249"/>
    <cellStyle name="Note 2 3 2 4 4 12" xfId="51250"/>
    <cellStyle name="Note 2 3 2 4 4 13" xfId="51251"/>
    <cellStyle name="Note 2 3 2 4 4 2" xfId="51252"/>
    <cellStyle name="Note 2 3 2 4 4 2 10" xfId="51253"/>
    <cellStyle name="Note 2 3 2 4 4 2 2" xfId="51254"/>
    <cellStyle name="Note 2 3 2 4 4 2 2 2" xfId="51255"/>
    <cellStyle name="Note 2 3 2 4 4 2 2 3" xfId="51256"/>
    <cellStyle name="Note 2 3 2 4 4 2 2 4" xfId="51257"/>
    <cellStyle name="Note 2 3 2 4 4 2 2 5" xfId="51258"/>
    <cellStyle name="Note 2 3 2 4 4 2 2 6" xfId="51259"/>
    <cellStyle name="Note 2 3 2 4 4 2 2 7" xfId="51260"/>
    <cellStyle name="Note 2 3 2 4 4 2 2 8" xfId="51261"/>
    <cellStyle name="Note 2 3 2 4 4 2 2 9" xfId="51262"/>
    <cellStyle name="Note 2 3 2 4 4 2 3" xfId="51263"/>
    <cellStyle name="Note 2 3 2 4 4 2 4" xfId="51264"/>
    <cellStyle name="Note 2 3 2 4 4 2 5" xfId="51265"/>
    <cellStyle name="Note 2 3 2 4 4 2 6" xfId="51266"/>
    <cellStyle name="Note 2 3 2 4 4 2 7" xfId="51267"/>
    <cellStyle name="Note 2 3 2 4 4 2 8" xfId="51268"/>
    <cellStyle name="Note 2 3 2 4 4 2 9" xfId="51269"/>
    <cellStyle name="Note 2 3 2 4 4 3" xfId="51270"/>
    <cellStyle name="Note 2 3 2 4 4 3 2" xfId="51271"/>
    <cellStyle name="Note 2 3 2 4 4 3 3" xfId="51272"/>
    <cellStyle name="Note 2 3 2 4 4 3 4" xfId="51273"/>
    <cellStyle name="Note 2 3 2 4 4 3 5" xfId="51274"/>
    <cellStyle name="Note 2 3 2 4 4 3 6" xfId="51275"/>
    <cellStyle name="Note 2 3 2 4 4 3 7" xfId="51276"/>
    <cellStyle name="Note 2 3 2 4 4 3 8" xfId="51277"/>
    <cellStyle name="Note 2 3 2 4 4 4" xfId="51278"/>
    <cellStyle name="Note 2 3 2 4 4 4 2" xfId="51279"/>
    <cellStyle name="Note 2 3 2 4 4 4 3" xfId="51280"/>
    <cellStyle name="Note 2 3 2 4 4 4 4" xfId="51281"/>
    <cellStyle name="Note 2 3 2 4 4 4 5" xfId="51282"/>
    <cellStyle name="Note 2 3 2 4 4 4 6" xfId="51283"/>
    <cellStyle name="Note 2 3 2 4 4 4 7" xfId="51284"/>
    <cellStyle name="Note 2 3 2 4 4 4 8" xfId="51285"/>
    <cellStyle name="Note 2 3 2 4 4 4 9" xfId="51286"/>
    <cellStyle name="Note 2 3 2 4 4 5" xfId="51287"/>
    <cellStyle name="Note 2 3 2 4 4 6" xfId="51288"/>
    <cellStyle name="Note 2 3 2 4 4 7" xfId="51289"/>
    <cellStyle name="Note 2 3 2 4 4 8" xfId="51290"/>
    <cellStyle name="Note 2 3 2 4 4 9" xfId="51291"/>
    <cellStyle name="Note 2 3 2 4 5" xfId="51292"/>
    <cellStyle name="Note 2 3 2 4 5 10" xfId="51293"/>
    <cellStyle name="Note 2 3 2 4 5 11" xfId="51294"/>
    <cellStyle name="Note 2 3 2 4 5 12" xfId="51295"/>
    <cellStyle name="Note 2 3 2 4 5 13" xfId="51296"/>
    <cellStyle name="Note 2 3 2 4 5 2" xfId="51297"/>
    <cellStyle name="Note 2 3 2 4 5 2 10" xfId="51298"/>
    <cellStyle name="Note 2 3 2 4 5 2 2" xfId="51299"/>
    <cellStyle name="Note 2 3 2 4 5 2 2 2" xfId="51300"/>
    <cellStyle name="Note 2 3 2 4 5 2 2 3" xfId="51301"/>
    <cellStyle name="Note 2 3 2 4 5 2 2 4" xfId="51302"/>
    <cellStyle name="Note 2 3 2 4 5 2 2 5" xfId="51303"/>
    <cellStyle name="Note 2 3 2 4 5 2 2 6" xfId="51304"/>
    <cellStyle name="Note 2 3 2 4 5 2 2 7" xfId="51305"/>
    <cellStyle name="Note 2 3 2 4 5 2 2 8" xfId="51306"/>
    <cellStyle name="Note 2 3 2 4 5 2 2 9" xfId="51307"/>
    <cellStyle name="Note 2 3 2 4 5 2 3" xfId="51308"/>
    <cellStyle name="Note 2 3 2 4 5 2 4" xfId="51309"/>
    <cellStyle name="Note 2 3 2 4 5 2 5" xfId="51310"/>
    <cellStyle name="Note 2 3 2 4 5 2 6" xfId="51311"/>
    <cellStyle name="Note 2 3 2 4 5 2 7" xfId="51312"/>
    <cellStyle name="Note 2 3 2 4 5 2 8" xfId="51313"/>
    <cellStyle name="Note 2 3 2 4 5 2 9" xfId="51314"/>
    <cellStyle name="Note 2 3 2 4 5 3" xfId="51315"/>
    <cellStyle name="Note 2 3 2 4 5 3 2" xfId="51316"/>
    <cellStyle name="Note 2 3 2 4 5 3 3" xfId="51317"/>
    <cellStyle name="Note 2 3 2 4 5 3 4" xfId="51318"/>
    <cellStyle name="Note 2 3 2 4 5 3 5" xfId="51319"/>
    <cellStyle name="Note 2 3 2 4 5 3 6" xfId="51320"/>
    <cellStyle name="Note 2 3 2 4 5 3 7" xfId="51321"/>
    <cellStyle name="Note 2 3 2 4 5 3 8" xfId="51322"/>
    <cellStyle name="Note 2 3 2 4 5 4" xfId="51323"/>
    <cellStyle name="Note 2 3 2 4 5 4 2" xfId="51324"/>
    <cellStyle name="Note 2 3 2 4 5 4 3" xfId="51325"/>
    <cellStyle name="Note 2 3 2 4 5 4 4" xfId="51326"/>
    <cellStyle name="Note 2 3 2 4 5 4 5" xfId="51327"/>
    <cellStyle name="Note 2 3 2 4 5 4 6" xfId="51328"/>
    <cellStyle name="Note 2 3 2 4 5 4 7" xfId="51329"/>
    <cellStyle name="Note 2 3 2 4 5 4 8" xfId="51330"/>
    <cellStyle name="Note 2 3 2 4 5 4 9" xfId="51331"/>
    <cellStyle name="Note 2 3 2 4 5 5" xfId="51332"/>
    <cellStyle name="Note 2 3 2 4 5 6" xfId="51333"/>
    <cellStyle name="Note 2 3 2 4 5 7" xfId="51334"/>
    <cellStyle name="Note 2 3 2 4 5 8" xfId="51335"/>
    <cellStyle name="Note 2 3 2 4 5 9" xfId="51336"/>
    <cellStyle name="Note 2 3 2 4 6" xfId="51337"/>
    <cellStyle name="Note 2 3 2 4 6 10" xfId="51338"/>
    <cellStyle name="Note 2 3 2 4 6 2" xfId="51339"/>
    <cellStyle name="Note 2 3 2 4 6 2 2" xfId="51340"/>
    <cellStyle name="Note 2 3 2 4 6 2 3" xfId="51341"/>
    <cellStyle name="Note 2 3 2 4 6 2 4" xfId="51342"/>
    <cellStyle name="Note 2 3 2 4 6 2 5" xfId="51343"/>
    <cellStyle name="Note 2 3 2 4 6 2 6" xfId="51344"/>
    <cellStyle name="Note 2 3 2 4 6 2 7" xfId="51345"/>
    <cellStyle name="Note 2 3 2 4 6 2 8" xfId="51346"/>
    <cellStyle name="Note 2 3 2 4 6 2 9" xfId="51347"/>
    <cellStyle name="Note 2 3 2 4 6 3" xfId="51348"/>
    <cellStyle name="Note 2 3 2 4 6 4" xfId="51349"/>
    <cellStyle name="Note 2 3 2 4 6 5" xfId="51350"/>
    <cellStyle name="Note 2 3 2 4 6 6" xfId="51351"/>
    <cellStyle name="Note 2 3 2 4 6 7" xfId="51352"/>
    <cellStyle name="Note 2 3 2 4 6 8" xfId="51353"/>
    <cellStyle name="Note 2 3 2 4 6 9" xfId="51354"/>
    <cellStyle name="Note 2 3 2 4 7" xfId="51355"/>
    <cellStyle name="Note 2 3 2 4 7 2" xfId="51356"/>
    <cellStyle name="Note 2 3 2 4 7 3" xfId="51357"/>
    <cellStyle name="Note 2 3 2 4 7 4" xfId="51358"/>
    <cellStyle name="Note 2 3 2 4 7 5" xfId="51359"/>
    <cellStyle name="Note 2 3 2 4 7 6" xfId="51360"/>
    <cellStyle name="Note 2 3 2 4 7 7" xfId="51361"/>
    <cellStyle name="Note 2 3 2 4 7 8" xfId="51362"/>
    <cellStyle name="Note 2 3 2 4 8" xfId="51363"/>
    <cellStyle name="Note 2 3 2 4 8 2" xfId="51364"/>
    <cellStyle name="Note 2 3 2 4 8 3" xfId="51365"/>
    <cellStyle name="Note 2 3 2 4 8 4" xfId="51366"/>
    <cellStyle name="Note 2 3 2 4 8 5" xfId="51367"/>
    <cellStyle name="Note 2 3 2 4 8 6" xfId="51368"/>
    <cellStyle name="Note 2 3 2 4 8 7" xfId="51369"/>
    <cellStyle name="Note 2 3 2 4 8 8" xfId="51370"/>
    <cellStyle name="Note 2 3 2 4 8 9" xfId="51371"/>
    <cellStyle name="Note 2 3 2 4 9" xfId="51372"/>
    <cellStyle name="Note 2 3 2 5" xfId="51373"/>
    <cellStyle name="Note 2 3 2 5 10" xfId="51374"/>
    <cellStyle name="Note 2 3 2 5 11" xfId="51375"/>
    <cellStyle name="Note 2 3 2 5 12" xfId="51376"/>
    <cellStyle name="Note 2 3 2 5 13" xfId="51377"/>
    <cellStyle name="Note 2 3 2 5 14" xfId="51378"/>
    <cellStyle name="Note 2 3 2 5 15" xfId="51379"/>
    <cellStyle name="Note 2 3 2 5 16" xfId="51380"/>
    <cellStyle name="Note 2 3 2 5 17" xfId="51381"/>
    <cellStyle name="Note 2 3 2 5 18" xfId="51382"/>
    <cellStyle name="Note 2 3 2 5 2" xfId="51383"/>
    <cellStyle name="Note 2 3 2 5 2 10" xfId="51384"/>
    <cellStyle name="Note 2 3 2 5 2 2" xfId="51385"/>
    <cellStyle name="Note 2 3 2 5 2 2 2" xfId="51386"/>
    <cellStyle name="Note 2 3 2 5 2 2 3" xfId="51387"/>
    <cellStyle name="Note 2 3 2 5 2 2 4" xfId="51388"/>
    <cellStyle name="Note 2 3 2 5 2 2 5" xfId="51389"/>
    <cellStyle name="Note 2 3 2 5 2 2 6" xfId="51390"/>
    <cellStyle name="Note 2 3 2 5 2 2 7" xfId="51391"/>
    <cellStyle name="Note 2 3 2 5 2 2 8" xfId="51392"/>
    <cellStyle name="Note 2 3 2 5 2 2 9" xfId="51393"/>
    <cellStyle name="Note 2 3 2 5 2 3" xfId="51394"/>
    <cellStyle name="Note 2 3 2 5 2 4" xfId="51395"/>
    <cellStyle name="Note 2 3 2 5 2 5" xfId="51396"/>
    <cellStyle name="Note 2 3 2 5 2 6" xfId="51397"/>
    <cellStyle name="Note 2 3 2 5 2 7" xfId="51398"/>
    <cellStyle name="Note 2 3 2 5 2 8" xfId="51399"/>
    <cellStyle name="Note 2 3 2 5 2 9" xfId="51400"/>
    <cellStyle name="Note 2 3 2 5 3" xfId="51401"/>
    <cellStyle name="Note 2 3 2 5 3 2" xfId="51402"/>
    <cellStyle name="Note 2 3 2 5 3 3" xfId="51403"/>
    <cellStyle name="Note 2 3 2 5 3 4" xfId="51404"/>
    <cellStyle name="Note 2 3 2 5 3 5" xfId="51405"/>
    <cellStyle name="Note 2 3 2 5 3 6" xfId="51406"/>
    <cellStyle name="Note 2 3 2 5 3 7" xfId="51407"/>
    <cellStyle name="Note 2 3 2 5 3 8" xfId="51408"/>
    <cellStyle name="Note 2 3 2 5 4" xfId="51409"/>
    <cellStyle name="Note 2 3 2 5 4 2" xfId="51410"/>
    <cellStyle name="Note 2 3 2 5 4 3" xfId="51411"/>
    <cellStyle name="Note 2 3 2 5 4 4" xfId="51412"/>
    <cellStyle name="Note 2 3 2 5 4 5" xfId="51413"/>
    <cellStyle name="Note 2 3 2 5 4 6" xfId="51414"/>
    <cellStyle name="Note 2 3 2 5 4 7" xfId="51415"/>
    <cellStyle name="Note 2 3 2 5 4 8" xfId="51416"/>
    <cellStyle name="Note 2 3 2 5 4 9" xfId="51417"/>
    <cellStyle name="Note 2 3 2 5 5" xfId="51418"/>
    <cellStyle name="Note 2 3 2 5 6" xfId="51419"/>
    <cellStyle name="Note 2 3 2 5 7" xfId="51420"/>
    <cellStyle name="Note 2 3 2 5 8" xfId="51421"/>
    <cellStyle name="Note 2 3 2 5 9" xfId="51422"/>
    <cellStyle name="Note 2 3 2 6" xfId="51423"/>
    <cellStyle name="Note 2 3 2 6 10" xfId="51424"/>
    <cellStyle name="Note 2 3 2 6 11" xfId="51425"/>
    <cellStyle name="Note 2 3 2 6 12" xfId="51426"/>
    <cellStyle name="Note 2 3 2 6 13" xfId="51427"/>
    <cellStyle name="Note 2 3 2 6 14" xfId="51428"/>
    <cellStyle name="Note 2 3 2 6 15" xfId="51429"/>
    <cellStyle name="Note 2 3 2 6 16" xfId="51430"/>
    <cellStyle name="Note 2 3 2 6 17" xfId="51431"/>
    <cellStyle name="Note 2 3 2 6 18" xfId="51432"/>
    <cellStyle name="Note 2 3 2 6 2" xfId="51433"/>
    <cellStyle name="Note 2 3 2 6 2 10" xfId="51434"/>
    <cellStyle name="Note 2 3 2 6 2 2" xfId="51435"/>
    <cellStyle name="Note 2 3 2 6 2 2 2" xfId="51436"/>
    <cellStyle name="Note 2 3 2 6 2 2 3" xfId="51437"/>
    <cellStyle name="Note 2 3 2 6 2 2 4" xfId="51438"/>
    <cellStyle name="Note 2 3 2 6 2 2 5" xfId="51439"/>
    <cellStyle name="Note 2 3 2 6 2 2 6" xfId="51440"/>
    <cellStyle name="Note 2 3 2 6 2 2 7" xfId="51441"/>
    <cellStyle name="Note 2 3 2 6 2 2 8" xfId="51442"/>
    <cellStyle name="Note 2 3 2 6 2 2 9" xfId="51443"/>
    <cellStyle name="Note 2 3 2 6 2 3" xfId="51444"/>
    <cellStyle name="Note 2 3 2 6 2 4" xfId="51445"/>
    <cellStyle name="Note 2 3 2 6 2 5" xfId="51446"/>
    <cellStyle name="Note 2 3 2 6 2 6" xfId="51447"/>
    <cellStyle name="Note 2 3 2 6 2 7" xfId="51448"/>
    <cellStyle name="Note 2 3 2 6 2 8" xfId="51449"/>
    <cellStyle name="Note 2 3 2 6 2 9" xfId="51450"/>
    <cellStyle name="Note 2 3 2 6 3" xfId="51451"/>
    <cellStyle name="Note 2 3 2 6 3 2" xfId="51452"/>
    <cellStyle name="Note 2 3 2 6 3 3" xfId="51453"/>
    <cellStyle name="Note 2 3 2 6 3 4" xfId="51454"/>
    <cellStyle name="Note 2 3 2 6 3 5" xfId="51455"/>
    <cellStyle name="Note 2 3 2 6 3 6" xfId="51456"/>
    <cellStyle name="Note 2 3 2 6 3 7" xfId="51457"/>
    <cellStyle name="Note 2 3 2 6 3 8" xfId="51458"/>
    <cellStyle name="Note 2 3 2 6 4" xfId="51459"/>
    <cellStyle name="Note 2 3 2 6 4 2" xfId="51460"/>
    <cellStyle name="Note 2 3 2 6 4 3" xfId="51461"/>
    <cellStyle name="Note 2 3 2 6 4 4" xfId="51462"/>
    <cellStyle name="Note 2 3 2 6 4 5" xfId="51463"/>
    <cellStyle name="Note 2 3 2 6 4 6" xfId="51464"/>
    <cellStyle name="Note 2 3 2 6 4 7" xfId="51465"/>
    <cellStyle name="Note 2 3 2 6 4 8" xfId="51466"/>
    <cellStyle name="Note 2 3 2 6 4 9" xfId="51467"/>
    <cellStyle name="Note 2 3 2 6 5" xfId="51468"/>
    <cellStyle name="Note 2 3 2 6 6" xfId="51469"/>
    <cellStyle name="Note 2 3 2 6 7" xfId="51470"/>
    <cellStyle name="Note 2 3 2 6 8" xfId="51471"/>
    <cellStyle name="Note 2 3 2 6 9" xfId="51472"/>
    <cellStyle name="Note 2 3 2 7" xfId="51473"/>
    <cellStyle name="Note 2 3 2 7 10" xfId="51474"/>
    <cellStyle name="Note 2 3 2 7 11" xfId="51475"/>
    <cellStyle name="Note 2 3 2 7 12" xfId="51476"/>
    <cellStyle name="Note 2 3 2 7 13" xfId="51477"/>
    <cellStyle name="Note 2 3 2 7 14" xfId="51478"/>
    <cellStyle name="Note 2 3 2 7 15" xfId="51479"/>
    <cellStyle name="Note 2 3 2 7 16" xfId="51480"/>
    <cellStyle name="Note 2 3 2 7 17" xfId="51481"/>
    <cellStyle name="Note 2 3 2 7 18" xfId="51482"/>
    <cellStyle name="Note 2 3 2 7 2" xfId="51483"/>
    <cellStyle name="Note 2 3 2 7 2 10" xfId="51484"/>
    <cellStyle name="Note 2 3 2 7 2 2" xfId="51485"/>
    <cellStyle name="Note 2 3 2 7 2 2 2" xfId="51486"/>
    <cellStyle name="Note 2 3 2 7 2 2 3" xfId="51487"/>
    <cellStyle name="Note 2 3 2 7 2 2 4" xfId="51488"/>
    <cellStyle name="Note 2 3 2 7 2 2 5" xfId="51489"/>
    <cellStyle name="Note 2 3 2 7 2 2 6" xfId="51490"/>
    <cellStyle name="Note 2 3 2 7 2 2 7" xfId="51491"/>
    <cellStyle name="Note 2 3 2 7 2 2 8" xfId="51492"/>
    <cellStyle name="Note 2 3 2 7 2 2 9" xfId="51493"/>
    <cellStyle name="Note 2 3 2 7 2 3" xfId="51494"/>
    <cellStyle name="Note 2 3 2 7 2 4" xfId="51495"/>
    <cellStyle name="Note 2 3 2 7 2 5" xfId="51496"/>
    <cellStyle name="Note 2 3 2 7 2 6" xfId="51497"/>
    <cellStyle name="Note 2 3 2 7 2 7" xfId="51498"/>
    <cellStyle name="Note 2 3 2 7 2 8" xfId="51499"/>
    <cellStyle name="Note 2 3 2 7 2 9" xfId="51500"/>
    <cellStyle name="Note 2 3 2 7 3" xfId="51501"/>
    <cellStyle name="Note 2 3 2 7 3 2" xfId="51502"/>
    <cellStyle name="Note 2 3 2 7 3 3" xfId="51503"/>
    <cellStyle name="Note 2 3 2 7 3 4" xfId="51504"/>
    <cellStyle name="Note 2 3 2 7 3 5" xfId="51505"/>
    <cellStyle name="Note 2 3 2 7 3 6" xfId="51506"/>
    <cellStyle name="Note 2 3 2 7 3 7" xfId="51507"/>
    <cellStyle name="Note 2 3 2 7 3 8" xfId="51508"/>
    <cellStyle name="Note 2 3 2 7 4" xfId="51509"/>
    <cellStyle name="Note 2 3 2 7 4 2" xfId="51510"/>
    <cellStyle name="Note 2 3 2 7 4 3" xfId="51511"/>
    <cellStyle name="Note 2 3 2 7 4 4" xfId="51512"/>
    <cellStyle name="Note 2 3 2 7 4 5" xfId="51513"/>
    <cellStyle name="Note 2 3 2 7 4 6" xfId="51514"/>
    <cellStyle name="Note 2 3 2 7 4 7" xfId="51515"/>
    <cellStyle name="Note 2 3 2 7 4 8" xfId="51516"/>
    <cellStyle name="Note 2 3 2 7 4 9" xfId="51517"/>
    <cellStyle name="Note 2 3 2 7 5" xfId="51518"/>
    <cellStyle name="Note 2 3 2 7 6" xfId="51519"/>
    <cellStyle name="Note 2 3 2 7 7" xfId="51520"/>
    <cellStyle name="Note 2 3 2 7 8" xfId="51521"/>
    <cellStyle name="Note 2 3 2 7 9" xfId="51522"/>
    <cellStyle name="Note 2 3 2 8" xfId="51523"/>
    <cellStyle name="Note 2 3 2 8 10" xfId="51524"/>
    <cellStyle name="Note 2 3 2 8 11" xfId="51525"/>
    <cellStyle name="Note 2 3 2 8 12" xfId="51526"/>
    <cellStyle name="Note 2 3 2 8 13" xfId="51527"/>
    <cellStyle name="Note 2 3 2 8 14" xfId="51528"/>
    <cellStyle name="Note 2 3 2 8 15" xfId="51529"/>
    <cellStyle name="Note 2 3 2 8 16" xfId="51530"/>
    <cellStyle name="Note 2 3 2 8 17" xfId="51531"/>
    <cellStyle name="Note 2 3 2 8 18" xfId="51532"/>
    <cellStyle name="Note 2 3 2 8 2" xfId="51533"/>
    <cellStyle name="Note 2 3 2 8 3" xfId="51534"/>
    <cellStyle name="Note 2 3 2 8 4" xfId="51535"/>
    <cellStyle name="Note 2 3 2 8 5" xfId="51536"/>
    <cellStyle name="Note 2 3 2 8 6" xfId="51537"/>
    <cellStyle name="Note 2 3 2 8 7" xfId="51538"/>
    <cellStyle name="Note 2 3 2 8 8" xfId="51539"/>
    <cellStyle name="Note 2 3 2 8 9" xfId="51540"/>
    <cellStyle name="Note 2 3 2 9" xfId="51541"/>
    <cellStyle name="Note 2 3 2 9 2" xfId="51542"/>
    <cellStyle name="Note 2 3 2 9 3" xfId="51543"/>
    <cellStyle name="Note 2 3 2 9 4" xfId="51544"/>
    <cellStyle name="Note 2 3 2 9 5" xfId="51545"/>
    <cellStyle name="Note 2 3 2 9 6" xfId="51546"/>
    <cellStyle name="Note 2 3 2 9 7" xfId="51547"/>
    <cellStyle name="Note 2 3 2 9 8" xfId="51548"/>
    <cellStyle name="Note 2 3 2 9 9" xfId="51549"/>
    <cellStyle name="Note 2 3 20" xfId="51550"/>
    <cellStyle name="Note 2 3 21" xfId="51551"/>
    <cellStyle name="Note 2 3 22" xfId="51552"/>
    <cellStyle name="Note 2 3 23" xfId="51553"/>
    <cellStyle name="Note 2 3 24" xfId="51554"/>
    <cellStyle name="Note 2 3 25" xfId="51555"/>
    <cellStyle name="Note 2 3 26" xfId="51556"/>
    <cellStyle name="Note 2 3 27" xfId="51557"/>
    <cellStyle name="Note 2 3 28" xfId="51558"/>
    <cellStyle name="Note 2 3 3" xfId="9763"/>
    <cellStyle name="Note 2 3 3 10" xfId="51559"/>
    <cellStyle name="Note 2 3 3 11" xfId="51560"/>
    <cellStyle name="Note 2 3 3 12" xfId="51561"/>
    <cellStyle name="Note 2 3 3 13" xfId="51562"/>
    <cellStyle name="Note 2 3 3 14" xfId="51563"/>
    <cellStyle name="Note 2 3 3 15" xfId="51564"/>
    <cellStyle name="Note 2 3 3 16" xfId="51565"/>
    <cellStyle name="Note 2 3 3 17" xfId="51566"/>
    <cellStyle name="Note 2 3 3 18" xfId="51567"/>
    <cellStyle name="Note 2 3 3 19" xfId="51568"/>
    <cellStyle name="Note 2 3 3 2" xfId="51569"/>
    <cellStyle name="Note 2 3 3 2 10" xfId="51570"/>
    <cellStyle name="Note 2 3 3 2 10 2" xfId="51571"/>
    <cellStyle name="Note 2 3 3 2 10 3" xfId="51572"/>
    <cellStyle name="Note 2 3 3 2 10 4" xfId="51573"/>
    <cellStyle name="Note 2 3 3 2 10 5" xfId="51574"/>
    <cellStyle name="Note 2 3 3 2 10 6" xfId="51575"/>
    <cellStyle name="Note 2 3 3 2 10 7" xfId="51576"/>
    <cellStyle name="Note 2 3 3 2 10 8" xfId="51577"/>
    <cellStyle name="Note 2 3 3 2 11" xfId="51578"/>
    <cellStyle name="Note 2 3 3 2 12" xfId="51579"/>
    <cellStyle name="Note 2 3 3 2 13" xfId="51580"/>
    <cellStyle name="Note 2 3 3 2 14" xfId="51581"/>
    <cellStyle name="Note 2 3 3 2 15" xfId="51582"/>
    <cellStyle name="Note 2 3 3 2 16" xfId="51583"/>
    <cellStyle name="Note 2 3 3 2 17" xfId="51584"/>
    <cellStyle name="Note 2 3 3 2 18" xfId="51585"/>
    <cellStyle name="Note 2 3 3 2 19" xfId="51586"/>
    <cellStyle name="Note 2 3 3 2 2" xfId="51587"/>
    <cellStyle name="Note 2 3 3 2 2 10" xfId="51588"/>
    <cellStyle name="Note 2 3 3 2 2 11" xfId="51589"/>
    <cellStyle name="Note 2 3 3 2 2 12" xfId="51590"/>
    <cellStyle name="Note 2 3 3 2 2 13" xfId="51591"/>
    <cellStyle name="Note 2 3 3 2 2 14" xfId="51592"/>
    <cellStyle name="Note 2 3 3 2 2 15" xfId="51593"/>
    <cellStyle name="Note 2 3 3 2 2 16" xfId="51594"/>
    <cellStyle name="Note 2 3 3 2 2 17" xfId="51595"/>
    <cellStyle name="Note 2 3 3 2 2 18" xfId="51596"/>
    <cellStyle name="Note 2 3 3 2 2 19" xfId="51597"/>
    <cellStyle name="Note 2 3 3 2 2 2" xfId="51598"/>
    <cellStyle name="Note 2 3 3 2 2 2 10" xfId="51599"/>
    <cellStyle name="Note 2 3 3 2 2 2 11" xfId="51600"/>
    <cellStyle name="Note 2 3 3 2 2 2 12" xfId="51601"/>
    <cellStyle name="Note 2 3 3 2 2 2 13" xfId="51602"/>
    <cellStyle name="Note 2 3 3 2 2 2 2" xfId="51603"/>
    <cellStyle name="Note 2 3 3 2 2 2 2 10" xfId="51604"/>
    <cellStyle name="Note 2 3 3 2 2 2 2 2" xfId="51605"/>
    <cellStyle name="Note 2 3 3 2 2 2 2 2 2" xfId="51606"/>
    <cellStyle name="Note 2 3 3 2 2 2 2 2 3" xfId="51607"/>
    <cellStyle name="Note 2 3 3 2 2 2 2 2 4" xfId="51608"/>
    <cellStyle name="Note 2 3 3 2 2 2 2 2 5" xfId="51609"/>
    <cellStyle name="Note 2 3 3 2 2 2 2 2 6" xfId="51610"/>
    <cellStyle name="Note 2 3 3 2 2 2 2 2 7" xfId="51611"/>
    <cellStyle name="Note 2 3 3 2 2 2 2 2 8" xfId="51612"/>
    <cellStyle name="Note 2 3 3 2 2 2 2 2 9" xfId="51613"/>
    <cellStyle name="Note 2 3 3 2 2 2 2 3" xfId="51614"/>
    <cellStyle name="Note 2 3 3 2 2 2 2 4" xfId="51615"/>
    <cellStyle name="Note 2 3 3 2 2 2 2 5" xfId="51616"/>
    <cellStyle name="Note 2 3 3 2 2 2 2 6" xfId="51617"/>
    <cellStyle name="Note 2 3 3 2 2 2 2 7" xfId="51618"/>
    <cellStyle name="Note 2 3 3 2 2 2 2 8" xfId="51619"/>
    <cellStyle name="Note 2 3 3 2 2 2 2 9" xfId="51620"/>
    <cellStyle name="Note 2 3 3 2 2 2 3" xfId="51621"/>
    <cellStyle name="Note 2 3 3 2 2 2 3 2" xfId="51622"/>
    <cellStyle name="Note 2 3 3 2 2 2 3 3" xfId="51623"/>
    <cellStyle name="Note 2 3 3 2 2 2 3 4" xfId="51624"/>
    <cellStyle name="Note 2 3 3 2 2 2 3 5" xfId="51625"/>
    <cellStyle name="Note 2 3 3 2 2 2 3 6" xfId="51626"/>
    <cellStyle name="Note 2 3 3 2 2 2 3 7" xfId="51627"/>
    <cellStyle name="Note 2 3 3 2 2 2 3 8" xfId="51628"/>
    <cellStyle name="Note 2 3 3 2 2 2 4" xfId="51629"/>
    <cellStyle name="Note 2 3 3 2 2 2 4 2" xfId="51630"/>
    <cellStyle name="Note 2 3 3 2 2 2 4 3" xfId="51631"/>
    <cellStyle name="Note 2 3 3 2 2 2 4 4" xfId="51632"/>
    <cellStyle name="Note 2 3 3 2 2 2 4 5" xfId="51633"/>
    <cellStyle name="Note 2 3 3 2 2 2 4 6" xfId="51634"/>
    <cellStyle name="Note 2 3 3 2 2 2 4 7" xfId="51635"/>
    <cellStyle name="Note 2 3 3 2 2 2 4 8" xfId="51636"/>
    <cellStyle name="Note 2 3 3 2 2 2 4 9" xfId="51637"/>
    <cellStyle name="Note 2 3 3 2 2 2 5" xfId="51638"/>
    <cellStyle name="Note 2 3 3 2 2 2 6" xfId="51639"/>
    <cellStyle name="Note 2 3 3 2 2 2 7" xfId="51640"/>
    <cellStyle name="Note 2 3 3 2 2 2 8" xfId="51641"/>
    <cellStyle name="Note 2 3 3 2 2 2 9" xfId="51642"/>
    <cellStyle name="Note 2 3 3 2 2 20" xfId="51643"/>
    <cellStyle name="Note 2 3 3 2 2 21" xfId="51644"/>
    <cellStyle name="Note 2 3 3 2 2 22" xfId="51645"/>
    <cellStyle name="Note 2 3 3 2 2 23" xfId="51646"/>
    <cellStyle name="Note 2 3 3 2 2 24" xfId="51647"/>
    <cellStyle name="Note 2 3 3 2 2 25" xfId="51648"/>
    <cellStyle name="Note 2 3 3 2 2 3" xfId="51649"/>
    <cellStyle name="Note 2 3 3 2 2 3 10" xfId="51650"/>
    <cellStyle name="Note 2 3 3 2 2 3 11" xfId="51651"/>
    <cellStyle name="Note 2 3 3 2 2 3 12" xfId="51652"/>
    <cellStyle name="Note 2 3 3 2 2 3 13" xfId="51653"/>
    <cellStyle name="Note 2 3 3 2 2 3 2" xfId="51654"/>
    <cellStyle name="Note 2 3 3 2 2 3 2 10" xfId="51655"/>
    <cellStyle name="Note 2 3 3 2 2 3 2 2" xfId="51656"/>
    <cellStyle name="Note 2 3 3 2 2 3 2 2 2" xfId="51657"/>
    <cellStyle name="Note 2 3 3 2 2 3 2 2 3" xfId="51658"/>
    <cellStyle name="Note 2 3 3 2 2 3 2 2 4" xfId="51659"/>
    <cellStyle name="Note 2 3 3 2 2 3 2 2 5" xfId="51660"/>
    <cellStyle name="Note 2 3 3 2 2 3 2 2 6" xfId="51661"/>
    <cellStyle name="Note 2 3 3 2 2 3 2 2 7" xfId="51662"/>
    <cellStyle name="Note 2 3 3 2 2 3 2 2 8" xfId="51663"/>
    <cellStyle name="Note 2 3 3 2 2 3 2 2 9" xfId="51664"/>
    <cellStyle name="Note 2 3 3 2 2 3 2 3" xfId="51665"/>
    <cellStyle name="Note 2 3 3 2 2 3 2 4" xfId="51666"/>
    <cellStyle name="Note 2 3 3 2 2 3 2 5" xfId="51667"/>
    <cellStyle name="Note 2 3 3 2 2 3 2 6" xfId="51668"/>
    <cellStyle name="Note 2 3 3 2 2 3 2 7" xfId="51669"/>
    <cellStyle name="Note 2 3 3 2 2 3 2 8" xfId="51670"/>
    <cellStyle name="Note 2 3 3 2 2 3 2 9" xfId="51671"/>
    <cellStyle name="Note 2 3 3 2 2 3 3" xfId="51672"/>
    <cellStyle name="Note 2 3 3 2 2 3 3 2" xfId="51673"/>
    <cellStyle name="Note 2 3 3 2 2 3 3 3" xfId="51674"/>
    <cellStyle name="Note 2 3 3 2 2 3 3 4" xfId="51675"/>
    <cellStyle name="Note 2 3 3 2 2 3 3 5" xfId="51676"/>
    <cellStyle name="Note 2 3 3 2 2 3 3 6" xfId="51677"/>
    <cellStyle name="Note 2 3 3 2 2 3 3 7" xfId="51678"/>
    <cellStyle name="Note 2 3 3 2 2 3 3 8" xfId="51679"/>
    <cellStyle name="Note 2 3 3 2 2 3 4" xfId="51680"/>
    <cellStyle name="Note 2 3 3 2 2 3 4 2" xfId="51681"/>
    <cellStyle name="Note 2 3 3 2 2 3 4 3" xfId="51682"/>
    <cellStyle name="Note 2 3 3 2 2 3 4 4" xfId="51683"/>
    <cellStyle name="Note 2 3 3 2 2 3 4 5" xfId="51684"/>
    <cellStyle name="Note 2 3 3 2 2 3 4 6" xfId="51685"/>
    <cellStyle name="Note 2 3 3 2 2 3 4 7" xfId="51686"/>
    <cellStyle name="Note 2 3 3 2 2 3 4 8" xfId="51687"/>
    <cellStyle name="Note 2 3 3 2 2 3 4 9" xfId="51688"/>
    <cellStyle name="Note 2 3 3 2 2 3 5" xfId="51689"/>
    <cellStyle name="Note 2 3 3 2 2 3 6" xfId="51690"/>
    <cellStyle name="Note 2 3 3 2 2 3 7" xfId="51691"/>
    <cellStyle name="Note 2 3 3 2 2 3 8" xfId="51692"/>
    <cellStyle name="Note 2 3 3 2 2 3 9" xfId="51693"/>
    <cellStyle name="Note 2 3 3 2 2 4" xfId="51694"/>
    <cellStyle name="Note 2 3 3 2 2 4 10" xfId="51695"/>
    <cellStyle name="Note 2 3 3 2 2 4 11" xfId="51696"/>
    <cellStyle name="Note 2 3 3 2 2 4 12" xfId="51697"/>
    <cellStyle name="Note 2 3 3 2 2 4 13" xfId="51698"/>
    <cellStyle name="Note 2 3 3 2 2 4 2" xfId="51699"/>
    <cellStyle name="Note 2 3 3 2 2 4 2 10" xfId="51700"/>
    <cellStyle name="Note 2 3 3 2 2 4 2 2" xfId="51701"/>
    <cellStyle name="Note 2 3 3 2 2 4 2 2 2" xfId="51702"/>
    <cellStyle name="Note 2 3 3 2 2 4 2 2 3" xfId="51703"/>
    <cellStyle name="Note 2 3 3 2 2 4 2 2 4" xfId="51704"/>
    <cellStyle name="Note 2 3 3 2 2 4 2 2 5" xfId="51705"/>
    <cellStyle name="Note 2 3 3 2 2 4 2 2 6" xfId="51706"/>
    <cellStyle name="Note 2 3 3 2 2 4 2 2 7" xfId="51707"/>
    <cellStyle name="Note 2 3 3 2 2 4 2 2 8" xfId="51708"/>
    <cellStyle name="Note 2 3 3 2 2 4 2 2 9" xfId="51709"/>
    <cellStyle name="Note 2 3 3 2 2 4 2 3" xfId="51710"/>
    <cellStyle name="Note 2 3 3 2 2 4 2 4" xfId="51711"/>
    <cellStyle name="Note 2 3 3 2 2 4 2 5" xfId="51712"/>
    <cellStyle name="Note 2 3 3 2 2 4 2 6" xfId="51713"/>
    <cellStyle name="Note 2 3 3 2 2 4 2 7" xfId="51714"/>
    <cellStyle name="Note 2 3 3 2 2 4 2 8" xfId="51715"/>
    <cellStyle name="Note 2 3 3 2 2 4 2 9" xfId="51716"/>
    <cellStyle name="Note 2 3 3 2 2 4 3" xfId="51717"/>
    <cellStyle name="Note 2 3 3 2 2 4 3 2" xfId="51718"/>
    <cellStyle name="Note 2 3 3 2 2 4 3 3" xfId="51719"/>
    <cellStyle name="Note 2 3 3 2 2 4 3 4" xfId="51720"/>
    <cellStyle name="Note 2 3 3 2 2 4 3 5" xfId="51721"/>
    <cellStyle name="Note 2 3 3 2 2 4 3 6" xfId="51722"/>
    <cellStyle name="Note 2 3 3 2 2 4 3 7" xfId="51723"/>
    <cellStyle name="Note 2 3 3 2 2 4 3 8" xfId="51724"/>
    <cellStyle name="Note 2 3 3 2 2 4 4" xfId="51725"/>
    <cellStyle name="Note 2 3 3 2 2 4 4 2" xfId="51726"/>
    <cellStyle name="Note 2 3 3 2 2 4 4 3" xfId="51727"/>
    <cellStyle name="Note 2 3 3 2 2 4 4 4" xfId="51728"/>
    <cellStyle name="Note 2 3 3 2 2 4 4 5" xfId="51729"/>
    <cellStyle name="Note 2 3 3 2 2 4 4 6" xfId="51730"/>
    <cellStyle name="Note 2 3 3 2 2 4 4 7" xfId="51731"/>
    <cellStyle name="Note 2 3 3 2 2 4 4 8" xfId="51732"/>
    <cellStyle name="Note 2 3 3 2 2 4 4 9" xfId="51733"/>
    <cellStyle name="Note 2 3 3 2 2 4 5" xfId="51734"/>
    <cellStyle name="Note 2 3 3 2 2 4 6" xfId="51735"/>
    <cellStyle name="Note 2 3 3 2 2 4 7" xfId="51736"/>
    <cellStyle name="Note 2 3 3 2 2 4 8" xfId="51737"/>
    <cellStyle name="Note 2 3 3 2 2 4 9" xfId="51738"/>
    <cellStyle name="Note 2 3 3 2 2 5" xfId="51739"/>
    <cellStyle name="Note 2 3 3 2 2 5 10" xfId="51740"/>
    <cellStyle name="Note 2 3 3 2 2 5 11" xfId="51741"/>
    <cellStyle name="Note 2 3 3 2 2 5 12" xfId="51742"/>
    <cellStyle name="Note 2 3 3 2 2 5 13" xfId="51743"/>
    <cellStyle name="Note 2 3 3 2 2 5 2" xfId="51744"/>
    <cellStyle name="Note 2 3 3 2 2 5 2 10" xfId="51745"/>
    <cellStyle name="Note 2 3 3 2 2 5 2 2" xfId="51746"/>
    <cellStyle name="Note 2 3 3 2 2 5 2 2 2" xfId="51747"/>
    <cellStyle name="Note 2 3 3 2 2 5 2 2 3" xfId="51748"/>
    <cellStyle name="Note 2 3 3 2 2 5 2 2 4" xfId="51749"/>
    <cellStyle name="Note 2 3 3 2 2 5 2 2 5" xfId="51750"/>
    <cellStyle name="Note 2 3 3 2 2 5 2 2 6" xfId="51751"/>
    <cellStyle name="Note 2 3 3 2 2 5 2 2 7" xfId="51752"/>
    <cellStyle name="Note 2 3 3 2 2 5 2 2 8" xfId="51753"/>
    <cellStyle name="Note 2 3 3 2 2 5 2 2 9" xfId="51754"/>
    <cellStyle name="Note 2 3 3 2 2 5 2 3" xfId="51755"/>
    <cellStyle name="Note 2 3 3 2 2 5 2 4" xfId="51756"/>
    <cellStyle name="Note 2 3 3 2 2 5 2 5" xfId="51757"/>
    <cellStyle name="Note 2 3 3 2 2 5 2 6" xfId="51758"/>
    <cellStyle name="Note 2 3 3 2 2 5 2 7" xfId="51759"/>
    <cellStyle name="Note 2 3 3 2 2 5 2 8" xfId="51760"/>
    <cellStyle name="Note 2 3 3 2 2 5 2 9" xfId="51761"/>
    <cellStyle name="Note 2 3 3 2 2 5 3" xfId="51762"/>
    <cellStyle name="Note 2 3 3 2 2 5 3 2" xfId="51763"/>
    <cellStyle name="Note 2 3 3 2 2 5 3 3" xfId="51764"/>
    <cellStyle name="Note 2 3 3 2 2 5 3 4" xfId="51765"/>
    <cellStyle name="Note 2 3 3 2 2 5 3 5" xfId="51766"/>
    <cellStyle name="Note 2 3 3 2 2 5 3 6" xfId="51767"/>
    <cellStyle name="Note 2 3 3 2 2 5 3 7" xfId="51768"/>
    <cellStyle name="Note 2 3 3 2 2 5 3 8" xfId="51769"/>
    <cellStyle name="Note 2 3 3 2 2 5 4" xfId="51770"/>
    <cellStyle name="Note 2 3 3 2 2 5 4 2" xfId="51771"/>
    <cellStyle name="Note 2 3 3 2 2 5 4 3" xfId="51772"/>
    <cellStyle name="Note 2 3 3 2 2 5 4 4" xfId="51773"/>
    <cellStyle name="Note 2 3 3 2 2 5 4 5" xfId="51774"/>
    <cellStyle name="Note 2 3 3 2 2 5 4 6" xfId="51775"/>
    <cellStyle name="Note 2 3 3 2 2 5 4 7" xfId="51776"/>
    <cellStyle name="Note 2 3 3 2 2 5 4 8" xfId="51777"/>
    <cellStyle name="Note 2 3 3 2 2 5 4 9" xfId="51778"/>
    <cellStyle name="Note 2 3 3 2 2 5 5" xfId="51779"/>
    <cellStyle name="Note 2 3 3 2 2 5 6" xfId="51780"/>
    <cellStyle name="Note 2 3 3 2 2 5 7" xfId="51781"/>
    <cellStyle name="Note 2 3 3 2 2 5 8" xfId="51782"/>
    <cellStyle name="Note 2 3 3 2 2 5 9" xfId="51783"/>
    <cellStyle name="Note 2 3 3 2 2 6" xfId="51784"/>
    <cellStyle name="Note 2 3 3 2 2 6 10" xfId="51785"/>
    <cellStyle name="Note 2 3 3 2 2 6 2" xfId="51786"/>
    <cellStyle name="Note 2 3 3 2 2 6 2 2" xfId="51787"/>
    <cellStyle name="Note 2 3 3 2 2 6 2 3" xfId="51788"/>
    <cellStyle name="Note 2 3 3 2 2 6 2 4" xfId="51789"/>
    <cellStyle name="Note 2 3 3 2 2 6 2 5" xfId="51790"/>
    <cellStyle name="Note 2 3 3 2 2 6 2 6" xfId="51791"/>
    <cellStyle name="Note 2 3 3 2 2 6 2 7" xfId="51792"/>
    <cellStyle name="Note 2 3 3 2 2 6 2 8" xfId="51793"/>
    <cellStyle name="Note 2 3 3 2 2 6 2 9" xfId="51794"/>
    <cellStyle name="Note 2 3 3 2 2 6 3" xfId="51795"/>
    <cellStyle name="Note 2 3 3 2 2 6 4" xfId="51796"/>
    <cellStyle name="Note 2 3 3 2 2 6 5" xfId="51797"/>
    <cellStyle name="Note 2 3 3 2 2 6 6" xfId="51798"/>
    <cellStyle name="Note 2 3 3 2 2 6 7" xfId="51799"/>
    <cellStyle name="Note 2 3 3 2 2 6 8" xfId="51800"/>
    <cellStyle name="Note 2 3 3 2 2 6 9" xfId="51801"/>
    <cellStyle name="Note 2 3 3 2 2 7" xfId="51802"/>
    <cellStyle name="Note 2 3 3 2 2 7 2" xfId="51803"/>
    <cellStyle name="Note 2 3 3 2 2 7 3" xfId="51804"/>
    <cellStyle name="Note 2 3 3 2 2 7 4" xfId="51805"/>
    <cellStyle name="Note 2 3 3 2 2 7 5" xfId="51806"/>
    <cellStyle name="Note 2 3 3 2 2 7 6" xfId="51807"/>
    <cellStyle name="Note 2 3 3 2 2 7 7" xfId="51808"/>
    <cellStyle name="Note 2 3 3 2 2 7 8" xfId="51809"/>
    <cellStyle name="Note 2 3 3 2 2 8" xfId="51810"/>
    <cellStyle name="Note 2 3 3 2 2 8 2" xfId="51811"/>
    <cellStyle name="Note 2 3 3 2 2 8 3" xfId="51812"/>
    <cellStyle name="Note 2 3 3 2 2 8 4" xfId="51813"/>
    <cellStyle name="Note 2 3 3 2 2 8 5" xfId="51814"/>
    <cellStyle name="Note 2 3 3 2 2 8 6" xfId="51815"/>
    <cellStyle name="Note 2 3 3 2 2 8 7" xfId="51816"/>
    <cellStyle name="Note 2 3 3 2 2 8 8" xfId="51817"/>
    <cellStyle name="Note 2 3 3 2 2 8 9" xfId="51818"/>
    <cellStyle name="Note 2 3 3 2 2 9" xfId="51819"/>
    <cellStyle name="Note 2 3 3 2 20" xfId="51820"/>
    <cellStyle name="Note 2 3 3 2 21" xfId="51821"/>
    <cellStyle name="Note 2 3 3 2 22" xfId="51822"/>
    <cellStyle name="Note 2 3 3 2 23" xfId="51823"/>
    <cellStyle name="Note 2 3 3 2 24" xfId="51824"/>
    <cellStyle name="Note 2 3 3 2 25" xfId="51825"/>
    <cellStyle name="Note 2 3 3 2 26" xfId="51826"/>
    <cellStyle name="Note 2 3 3 2 27" xfId="51827"/>
    <cellStyle name="Note 2 3 3 2 3" xfId="51828"/>
    <cellStyle name="Note 2 3 3 2 3 10" xfId="51829"/>
    <cellStyle name="Note 2 3 3 2 3 11" xfId="51830"/>
    <cellStyle name="Note 2 3 3 2 3 12" xfId="51831"/>
    <cellStyle name="Note 2 3 3 2 3 13" xfId="51832"/>
    <cellStyle name="Note 2 3 3 2 3 14" xfId="51833"/>
    <cellStyle name="Note 2 3 3 2 3 15" xfId="51834"/>
    <cellStyle name="Note 2 3 3 2 3 16" xfId="51835"/>
    <cellStyle name="Note 2 3 3 2 3 17" xfId="51836"/>
    <cellStyle name="Note 2 3 3 2 3 18" xfId="51837"/>
    <cellStyle name="Note 2 3 3 2 3 19" xfId="51838"/>
    <cellStyle name="Note 2 3 3 2 3 2" xfId="51839"/>
    <cellStyle name="Note 2 3 3 2 3 2 10" xfId="51840"/>
    <cellStyle name="Note 2 3 3 2 3 2 11" xfId="51841"/>
    <cellStyle name="Note 2 3 3 2 3 2 12" xfId="51842"/>
    <cellStyle name="Note 2 3 3 2 3 2 13" xfId="51843"/>
    <cellStyle name="Note 2 3 3 2 3 2 2" xfId="51844"/>
    <cellStyle name="Note 2 3 3 2 3 2 2 10" xfId="51845"/>
    <cellStyle name="Note 2 3 3 2 3 2 2 2" xfId="51846"/>
    <cellStyle name="Note 2 3 3 2 3 2 2 2 2" xfId="51847"/>
    <cellStyle name="Note 2 3 3 2 3 2 2 2 3" xfId="51848"/>
    <cellStyle name="Note 2 3 3 2 3 2 2 2 4" xfId="51849"/>
    <cellStyle name="Note 2 3 3 2 3 2 2 2 5" xfId="51850"/>
    <cellStyle name="Note 2 3 3 2 3 2 2 2 6" xfId="51851"/>
    <cellStyle name="Note 2 3 3 2 3 2 2 2 7" xfId="51852"/>
    <cellStyle name="Note 2 3 3 2 3 2 2 2 8" xfId="51853"/>
    <cellStyle name="Note 2 3 3 2 3 2 2 2 9" xfId="51854"/>
    <cellStyle name="Note 2 3 3 2 3 2 2 3" xfId="51855"/>
    <cellStyle name="Note 2 3 3 2 3 2 2 4" xfId="51856"/>
    <cellStyle name="Note 2 3 3 2 3 2 2 5" xfId="51857"/>
    <cellStyle name="Note 2 3 3 2 3 2 2 6" xfId="51858"/>
    <cellStyle name="Note 2 3 3 2 3 2 2 7" xfId="51859"/>
    <cellStyle name="Note 2 3 3 2 3 2 2 8" xfId="51860"/>
    <cellStyle name="Note 2 3 3 2 3 2 2 9" xfId="51861"/>
    <cellStyle name="Note 2 3 3 2 3 2 3" xfId="51862"/>
    <cellStyle name="Note 2 3 3 2 3 2 3 2" xfId="51863"/>
    <cellStyle name="Note 2 3 3 2 3 2 3 3" xfId="51864"/>
    <cellStyle name="Note 2 3 3 2 3 2 3 4" xfId="51865"/>
    <cellStyle name="Note 2 3 3 2 3 2 3 5" xfId="51866"/>
    <cellStyle name="Note 2 3 3 2 3 2 3 6" xfId="51867"/>
    <cellStyle name="Note 2 3 3 2 3 2 3 7" xfId="51868"/>
    <cellStyle name="Note 2 3 3 2 3 2 3 8" xfId="51869"/>
    <cellStyle name="Note 2 3 3 2 3 2 4" xfId="51870"/>
    <cellStyle name="Note 2 3 3 2 3 2 4 2" xfId="51871"/>
    <cellStyle name="Note 2 3 3 2 3 2 4 3" xfId="51872"/>
    <cellStyle name="Note 2 3 3 2 3 2 4 4" xfId="51873"/>
    <cellStyle name="Note 2 3 3 2 3 2 4 5" xfId="51874"/>
    <cellStyle name="Note 2 3 3 2 3 2 4 6" xfId="51875"/>
    <cellStyle name="Note 2 3 3 2 3 2 4 7" xfId="51876"/>
    <cellStyle name="Note 2 3 3 2 3 2 4 8" xfId="51877"/>
    <cellStyle name="Note 2 3 3 2 3 2 4 9" xfId="51878"/>
    <cellStyle name="Note 2 3 3 2 3 2 5" xfId="51879"/>
    <cellStyle name="Note 2 3 3 2 3 2 6" xfId="51880"/>
    <cellStyle name="Note 2 3 3 2 3 2 7" xfId="51881"/>
    <cellStyle name="Note 2 3 3 2 3 2 8" xfId="51882"/>
    <cellStyle name="Note 2 3 3 2 3 2 9" xfId="51883"/>
    <cellStyle name="Note 2 3 3 2 3 20" xfId="51884"/>
    <cellStyle name="Note 2 3 3 2 3 21" xfId="51885"/>
    <cellStyle name="Note 2 3 3 2 3 22" xfId="51886"/>
    <cellStyle name="Note 2 3 3 2 3 23" xfId="51887"/>
    <cellStyle name="Note 2 3 3 2 3 24" xfId="51888"/>
    <cellStyle name="Note 2 3 3 2 3 3" xfId="51889"/>
    <cellStyle name="Note 2 3 3 2 3 3 10" xfId="51890"/>
    <cellStyle name="Note 2 3 3 2 3 3 11" xfId="51891"/>
    <cellStyle name="Note 2 3 3 2 3 3 12" xfId="51892"/>
    <cellStyle name="Note 2 3 3 2 3 3 13" xfId="51893"/>
    <cellStyle name="Note 2 3 3 2 3 3 2" xfId="51894"/>
    <cellStyle name="Note 2 3 3 2 3 3 2 10" xfId="51895"/>
    <cellStyle name="Note 2 3 3 2 3 3 2 2" xfId="51896"/>
    <cellStyle name="Note 2 3 3 2 3 3 2 2 2" xfId="51897"/>
    <cellStyle name="Note 2 3 3 2 3 3 2 2 3" xfId="51898"/>
    <cellStyle name="Note 2 3 3 2 3 3 2 2 4" xfId="51899"/>
    <cellStyle name="Note 2 3 3 2 3 3 2 2 5" xfId="51900"/>
    <cellStyle name="Note 2 3 3 2 3 3 2 2 6" xfId="51901"/>
    <cellStyle name="Note 2 3 3 2 3 3 2 2 7" xfId="51902"/>
    <cellStyle name="Note 2 3 3 2 3 3 2 2 8" xfId="51903"/>
    <cellStyle name="Note 2 3 3 2 3 3 2 2 9" xfId="51904"/>
    <cellStyle name="Note 2 3 3 2 3 3 2 3" xfId="51905"/>
    <cellStyle name="Note 2 3 3 2 3 3 2 4" xfId="51906"/>
    <cellStyle name="Note 2 3 3 2 3 3 2 5" xfId="51907"/>
    <cellStyle name="Note 2 3 3 2 3 3 2 6" xfId="51908"/>
    <cellStyle name="Note 2 3 3 2 3 3 2 7" xfId="51909"/>
    <cellStyle name="Note 2 3 3 2 3 3 2 8" xfId="51910"/>
    <cellStyle name="Note 2 3 3 2 3 3 2 9" xfId="51911"/>
    <cellStyle name="Note 2 3 3 2 3 3 3" xfId="51912"/>
    <cellStyle name="Note 2 3 3 2 3 3 3 2" xfId="51913"/>
    <cellStyle name="Note 2 3 3 2 3 3 3 3" xfId="51914"/>
    <cellStyle name="Note 2 3 3 2 3 3 3 4" xfId="51915"/>
    <cellStyle name="Note 2 3 3 2 3 3 3 5" xfId="51916"/>
    <cellStyle name="Note 2 3 3 2 3 3 3 6" xfId="51917"/>
    <cellStyle name="Note 2 3 3 2 3 3 3 7" xfId="51918"/>
    <cellStyle name="Note 2 3 3 2 3 3 3 8" xfId="51919"/>
    <cellStyle name="Note 2 3 3 2 3 3 4" xfId="51920"/>
    <cellStyle name="Note 2 3 3 2 3 3 4 2" xfId="51921"/>
    <cellStyle name="Note 2 3 3 2 3 3 4 3" xfId="51922"/>
    <cellStyle name="Note 2 3 3 2 3 3 4 4" xfId="51923"/>
    <cellStyle name="Note 2 3 3 2 3 3 4 5" xfId="51924"/>
    <cellStyle name="Note 2 3 3 2 3 3 4 6" xfId="51925"/>
    <cellStyle name="Note 2 3 3 2 3 3 4 7" xfId="51926"/>
    <cellStyle name="Note 2 3 3 2 3 3 4 8" xfId="51927"/>
    <cellStyle name="Note 2 3 3 2 3 3 4 9" xfId="51928"/>
    <cellStyle name="Note 2 3 3 2 3 3 5" xfId="51929"/>
    <cellStyle name="Note 2 3 3 2 3 3 6" xfId="51930"/>
    <cellStyle name="Note 2 3 3 2 3 3 7" xfId="51931"/>
    <cellStyle name="Note 2 3 3 2 3 3 8" xfId="51932"/>
    <cellStyle name="Note 2 3 3 2 3 3 9" xfId="51933"/>
    <cellStyle name="Note 2 3 3 2 3 4" xfId="51934"/>
    <cellStyle name="Note 2 3 3 2 3 4 10" xfId="51935"/>
    <cellStyle name="Note 2 3 3 2 3 4 11" xfId="51936"/>
    <cellStyle name="Note 2 3 3 2 3 4 12" xfId="51937"/>
    <cellStyle name="Note 2 3 3 2 3 4 13" xfId="51938"/>
    <cellStyle name="Note 2 3 3 2 3 4 2" xfId="51939"/>
    <cellStyle name="Note 2 3 3 2 3 4 2 10" xfId="51940"/>
    <cellStyle name="Note 2 3 3 2 3 4 2 2" xfId="51941"/>
    <cellStyle name="Note 2 3 3 2 3 4 2 2 2" xfId="51942"/>
    <cellStyle name="Note 2 3 3 2 3 4 2 2 3" xfId="51943"/>
    <cellStyle name="Note 2 3 3 2 3 4 2 2 4" xfId="51944"/>
    <cellStyle name="Note 2 3 3 2 3 4 2 2 5" xfId="51945"/>
    <cellStyle name="Note 2 3 3 2 3 4 2 2 6" xfId="51946"/>
    <cellStyle name="Note 2 3 3 2 3 4 2 2 7" xfId="51947"/>
    <cellStyle name="Note 2 3 3 2 3 4 2 2 8" xfId="51948"/>
    <cellStyle name="Note 2 3 3 2 3 4 2 2 9" xfId="51949"/>
    <cellStyle name="Note 2 3 3 2 3 4 2 3" xfId="51950"/>
    <cellStyle name="Note 2 3 3 2 3 4 2 4" xfId="51951"/>
    <cellStyle name="Note 2 3 3 2 3 4 2 5" xfId="51952"/>
    <cellStyle name="Note 2 3 3 2 3 4 2 6" xfId="51953"/>
    <cellStyle name="Note 2 3 3 2 3 4 2 7" xfId="51954"/>
    <cellStyle name="Note 2 3 3 2 3 4 2 8" xfId="51955"/>
    <cellStyle name="Note 2 3 3 2 3 4 2 9" xfId="51956"/>
    <cellStyle name="Note 2 3 3 2 3 4 3" xfId="51957"/>
    <cellStyle name="Note 2 3 3 2 3 4 3 2" xfId="51958"/>
    <cellStyle name="Note 2 3 3 2 3 4 3 3" xfId="51959"/>
    <cellStyle name="Note 2 3 3 2 3 4 3 4" xfId="51960"/>
    <cellStyle name="Note 2 3 3 2 3 4 3 5" xfId="51961"/>
    <cellStyle name="Note 2 3 3 2 3 4 3 6" xfId="51962"/>
    <cellStyle name="Note 2 3 3 2 3 4 3 7" xfId="51963"/>
    <cellStyle name="Note 2 3 3 2 3 4 3 8" xfId="51964"/>
    <cellStyle name="Note 2 3 3 2 3 4 4" xfId="51965"/>
    <cellStyle name="Note 2 3 3 2 3 4 4 2" xfId="51966"/>
    <cellStyle name="Note 2 3 3 2 3 4 4 3" xfId="51967"/>
    <cellStyle name="Note 2 3 3 2 3 4 4 4" xfId="51968"/>
    <cellStyle name="Note 2 3 3 2 3 4 4 5" xfId="51969"/>
    <cellStyle name="Note 2 3 3 2 3 4 4 6" xfId="51970"/>
    <cellStyle name="Note 2 3 3 2 3 4 4 7" xfId="51971"/>
    <cellStyle name="Note 2 3 3 2 3 4 4 8" xfId="51972"/>
    <cellStyle name="Note 2 3 3 2 3 4 4 9" xfId="51973"/>
    <cellStyle name="Note 2 3 3 2 3 4 5" xfId="51974"/>
    <cellStyle name="Note 2 3 3 2 3 4 6" xfId="51975"/>
    <cellStyle name="Note 2 3 3 2 3 4 7" xfId="51976"/>
    <cellStyle name="Note 2 3 3 2 3 4 8" xfId="51977"/>
    <cellStyle name="Note 2 3 3 2 3 4 9" xfId="51978"/>
    <cellStyle name="Note 2 3 3 2 3 5" xfId="51979"/>
    <cellStyle name="Note 2 3 3 2 3 5 10" xfId="51980"/>
    <cellStyle name="Note 2 3 3 2 3 5 11" xfId="51981"/>
    <cellStyle name="Note 2 3 3 2 3 5 12" xfId="51982"/>
    <cellStyle name="Note 2 3 3 2 3 5 13" xfId="51983"/>
    <cellStyle name="Note 2 3 3 2 3 5 2" xfId="51984"/>
    <cellStyle name="Note 2 3 3 2 3 5 2 10" xfId="51985"/>
    <cellStyle name="Note 2 3 3 2 3 5 2 2" xfId="51986"/>
    <cellStyle name="Note 2 3 3 2 3 5 2 2 2" xfId="51987"/>
    <cellStyle name="Note 2 3 3 2 3 5 2 2 3" xfId="51988"/>
    <cellStyle name="Note 2 3 3 2 3 5 2 2 4" xfId="51989"/>
    <cellStyle name="Note 2 3 3 2 3 5 2 2 5" xfId="51990"/>
    <cellStyle name="Note 2 3 3 2 3 5 2 2 6" xfId="51991"/>
    <cellStyle name="Note 2 3 3 2 3 5 2 2 7" xfId="51992"/>
    <cellStyle name="Note 2 3 3 2 3 5 2 2 8" xfId="51993"/>
    <cellStyle name="Note 2 3 3 2 3 5 2 2 9" xfId="51994"/>
    <cellStyle name="Note 2 3 3 2 3 5 2 3" xfId="51995"/>
    <cellStyle name="Note 2 3 3 2 3 5 2 4" xfId="51996"/>
    <cellStyle name="Note 2 3 3 2 3 5 2 5" xfId="51997"/>
    <cellStyle name="Note 2 3 3 2 3 5 2 6" xfId="51998"/>
    <cellStyle name="Note 2 3 3 2 3 5 2 7" xfId="51999"/>
    <cellStyle name="Note 2 3 3 2 3 5 2 8" xfId="52000"/>
    <cellStyle name="Note 2 3 3 2 3 5 2 9" xfId="52001"/>
    <cellStyle name="Note 2 3 3 2 3 5 3" xfId="52002"/>
    <cellStyle name="Note 2 3 3 2 3 5 3 2" xfId="52003"/>
    <cellStyle name="Note 2 3 3 2 3 5 3 3" xfId="52004"/>
    <cellStyle name="Note 2 3 3 2 3 5 3 4" xfId="52005"/>
    <cellStyle name="Note 2 3 3 2 3 5 3 5" xfId="52006"/>
    <cellStyle name="Note 2 3 3 2 3 5 3 6" xfId="52007"/>
    <cellStyle name="Note 2 3 3 2 3 5 3 7" xfId="52008"/>
    <cellStyle name="Note 2 3 3 2 3 5 3 8" xfId="52009"/>
    <cellStyle name="Note 2 3 3 2 3 5 4" xfId="52010"/>
    <cellStyle name="Note 2 3 3 2 3 5 4 2" xfId="52011"/>
    <cellStyle name="Note 2 3 3 2 3 5 4 3" xfId="52012"/>
    <cellStyle name="Note 2 3 3 2 3 5 4 4" xfId="52013"/>
    <cellStyle name="Note 2 3 3 2 3 5 4 5" xfId="52014"/>
    <cellStyle name="Note 2 3 3 2 3 5 4 6" xfId="52015"/>
    <cellStyle name="Note 2 3 3 2 3 5 4 7" xfId="52016"/>
    <cellStyle name="Note 2 3 3 2 3 5 4 8" xfId="52017"/>
    <cellStyle name="Note 2 3 3 2 3 5 4 9" xfId="52018"/>
    <cellStyle name="Note 2 3 3 2 3 5 5" xfId="52019"/>
    <cellStyle name="Note 2 3 3 2 3 5 6" xfId="52020"/>
    <cellStyle name="Note 2 3 3 2 3 5 7" xfId="52021"/>
    <cellStyle name="Note 2 3 3 2 3 5 8" xfId="52022"/>
    <cellStyle name="Note 2 3 3 2 3 5 9" xfId="52023"/>
    <cellStyle name="Note 2 3 3 2 3 6" xfId="52024"/>
    <cellStyle name="Note 2 3 3 2 3 6 10" xfId="52025"/>
    <cellStyle name="Note 2 3 3 2 3 6 2" xfId="52026"/>
    <cellStyle name="Note 2 3 3 2 3 6 2 2" xfId="52027"/>
    <cellStyle name="Note 2 3 3 2 3 6 2 3" xfId="52028"/>
    <cellStyle name="Note 2 3 3 2 3 6 2 4" xfId="52029"/>
    <cellStyle name="Note 2 3 3 2 3 6 2 5" xfId="52030"/>
    <cellStyle name="Note 2 3 3 2 3 6 2 6" xfId="52031"/>
    <cellStyle name="Note 2 3 3 2 3 6 2 7" xfId="52032"/>
    <cellStyle name="Note 2 3 3 2 3 6 2 8" xfId="52033"/>
    <cellStyle name="Note 2 3 3 2 3 6 2 9" xfId="52034"/>
    <cellStyle name="Note 2 3 3 2 3 6 3" xfId="52035"/>
    <cellStyle name="Note 2 3 3 2 3 6 4" xfId="52036"/>
    <cellStyle name="Note 2 3 3 2 3 6 5" xfId="52037"/>
    <cellStyle name="Note 2 3 3 2 3 6 6" xfId="52038"/>
    <cellStyle name="Note 2 3 3 2 3 6 7" xfId="52039"/>
    <cellStyle name="Note 2 3 3 2 3 6 8" xfId="52040"/>
    <cellStyle name="Note 2 3 3 2 3 6 9" xfId="52041"/>
    <cellStyle name="Note 2 3 3 2 3 7" xfId="52042"/>
    <cellStyle name="Note 2 3 3 2 3 7 2" xfId="52043"/>
    <cellStyle name="Note 2 3 3 2 3 7 3" xfId="52044"/>
    <cellStyle name="Note 2 3 3 2 3 7 4" xfId="52045"/>
    <cellStyle name="Note 2 3 3 2 3 7 5" xfId="52046"/>
    <cellStyle name="Note 2 3 3 2 3 7 6" xfId="52047"/>
    <cellStyle name="Note 2 3 3 2 3 7 7" xfId="52048"/>
    <cellStyle name="Note 2 3 3 2 3 7 8" xfId="52049"/>
    <cellStyle name="Note 2 3 3 2 3 8" xfId="52050"/>
    <cellStyle name="Note 2 3 3 2 3 8 2" xfId="52051"/>
    <cellStyle name="Note 2 3 3 2 3 8 3" xfId="52052"/>
    <cellStyle name="Note 2 3 3 2 3 8 4" xfId="52053"/>
    <cellStyle name="Note 2 3 3 2 3 8 5" xfId="52054"/>
    <cellStyle name="Note 2 3 3 2 3 8 6" xfId="52055"/>
    <cellStyle name="Note 2 3 3 2 3 8 7" xfId="52056"/>
    <cellStyle name="Note 2 3 3 2 3 8 8" xfId="52057"/>
    <cellStyle name="Note 2 3 3 2 3 8 9" xfId="52058"/>
    <cellStyle name="Note 2 3 3 2 3 9" xfId="52059"/>
    <cellStyle name="Note 2 3 3 2 4" xfId="52060"/>
    <cellStyle name="Note 2 3 3 2 4 10" xfId="52061"/>
    <cellStyle name="Note 2 3 3 2 4 11" xfId="52062"/>
    <cellStyle name="Note 2 3 3 2 4 12" xfId="52063"/>
    <cellStyle name="Note 2 3 3 2 4 13" xfId="52064"/>
    <cellStyle name="Note 2 3 3 2 4 14" xfId="52065"/>
    <cellStyle name="Note 2 3 3 2 4 15" xfId="52066"/>
    <cellStyle name="Note 2 3 3 2 4 16" xfId="52067"/>
    <cellStyle name="Note 2 3 3 2 4 17" xfId="52068"/>
    <cellStyle name="Note 2 3 3 2 4 18" xfId="52069"/>
    <cellStyle name="Note 2 3 3 2 4 2" xfId="52070"/>
    <cellStyle name="Note 2 3 3 2 4 2 10" xfId="52071"/>
    <cellStyle name="Note 2 3 3 2 4 2 2" xfId="52072"/>
    <cellStyle name="Note 2 3 3 2 4 2 2 2" xfId="52073"/>
    <cellStyle name="Note 2 3 3 2 4 2 2 3" xfId="52074"/>
    <cellStyle name="Note 2 3 3 2 4 2 2 4" xfId="52075"/>
    <cellStyle name="Note 2 3 3 2 4 2 2 5" xfId="52076"/>
    <cellStyle name="Note 2 3 3 2 4 2 2 6" xfId="52077"/>
    <cellStyle name="Note 2 3 3 2 4 2 2 7" xfId="52078"/>
    <cellStyle name="Note 2 3 3 2 4 2 2 8" xfId="52079"/>
    <cellStyle name="Note 2 3 3 2 4 2 2 9" xfId="52080"/>
    <cellStyle name="Note 2 3 3 2 4 2 3" xfId="52081"/>
    <cellStyle name="Note 2 3 3 2 4 2 4" xfId="52082"/>
    <cellStyle name="Note 2 3 3 2 4 2 5" xfId="52083"/>
    <cellStyle name="Note 2 3 3 2 4 2 6" xfId="52084"/>
    <cellStyle name="Note 2 3 3 2 4 2 7" xfId="52085"/>
    <cellStyle name="Note 2 3 3 2 4 2 8" xfId="52086"/>
    <cellStyle name="Note 2 3 3 2 4 2 9" xfId="52087"/>
    <cellStyle name="Note 2 3 3 2 4 3" xfId="52088"/>
    <cellStyle name="Note 2 3 3 2 4 3 2" xfId="52089"/>
    <cellStyle name="Note 2 3 3 2 4 3 3" xfId="52090"/>
    <cellStyle name="Note 2 3 3 2 4 3 4" xfId="52091"/>
    <cellStyle name="Note 2 3 3 2 4 3 5" xfId="52092"/>
    <cellStyle name="Note 2 3 3 2 4 3 6" xfId="52093"/>
    <cellStyle name="Note 2 3 3 2 4 3 7" xfId="52094"/>
    <cellStyle name="Note 2 3 3 2 4 3 8" xfId="52095"/>
    <cellStyle name="Note 2 3 3 2 4 4" xfId="52096"/>
    <cellStyle name="Note 2 3 3 2 4 4 2" xfId="52097"/>
    <cellStyle name="Note 2 3 3 2 4 4 3" xfId="52098"/>
    <cellStyle name="Note 2 3 3 2 4 4 4" xfId="52099"/>
    <cellStyle name="Note 2 3 3 2 4 4 5" xfId="52100"/>
    <cellStyle name="Note 2 3 3 2 4 4 6" xfId="52101"/>
    <cellStyle name="Note 2 3 3 2 4 4 7" xfId="52102"/>
    <cellStyle name="Note 2 3 3 2 4 4 8" xfId="52103"/>
    <cellStyle name="Note 2 3 3 2 4 4 9" xfId="52104"/>
    <cellStyle name="Note 2 3 3 2 4 5" xfId="52105"/>
    <cellStyle name="Note 2 3 3 2 4 6" xfId="52106"/>
    <cellStyle name="Note 2 3 3 2 4 7" xfId="52107"/>
    <cellStyle name="Note 2 3 3 2 4 8" xfId="52108"/>
    <cellStyle name="Note 2 3 3 2 4 9" xfId="52109"/>
    <cellStyle name="Note 2 3 3 2 5" xfId="52110"/>
    <cellStyle name="Note 2 3 3 2 5 10" xfId="52111"/>
    <cellStyle name="Note 2 3 3 2 5 11" xfId="52112"/>
    <cellStyle name="Note 2 3 3 2 5 12" xfId="52113"/>
    <cellStyle name="Note 2 3 3 2 5 13" xfId="52114"/>
    <cellStyle name="Note 2 3 3 2 5 14" xfId="52115"/>
    <cellStyle name="Note 2 3 3 2 5 15" xfId="52116"/>
    <cellStyle name="Note 2 3 3 2 5 16" xfId="52117"/>
    <cellStyle name="Note 2 3 3 2 5 17" xfId="52118"/>
    <cellStyle name="Note 2 3 3 2 5 18" xfId="52119"/>
    <cellStyle name="Note 2 3 3 2 5 2" xfId="52120"/>
    <cellStyle name="Note 2 3 3 2 5 3" xfId="52121"/>
    <cellStyle name="Note 2 3 3 2 5 4" xfId="52122"/>
    <cellStyle name="Note 2 3 3 2 5 5" xfId="52123"/>
    <cellStyle name="Note 2 3 3 2 5 6" xfId="52124"/>
    <cellStyle name="Note 2 3 3 2 5 7" xfId="52125"/>
    <cellStyle name="Note 2 3 3 2 5 8" xfId="52126"/>
    <cellStyle name="Note 2 3 3 2 5 9" xfId="52127"/>
    <cellStyle name="Note 2 3 3 2 6" xfId="52128"/>
    <cellStyle name="Note 2 3 3 2 6 10" xfId="52129"/>
    <cellStyle name="Note 2 3 3 2 6 11" xfId="52130"/>
    <cellStyle name="Note 2 3 3 2 6 12" xfId="52131"/>
    <cellStyle name="Note 2 3 3 2 6 13" xfId="52132"/>
    <cellStyle name="Note 2 3 3 2 6 14" xfId="52133"/>
    <cellStyle name="Note 2 3 3 2 6 15" xfId="52134"/>
    <cellStyle name="Note 2 3 3 2 6 16" xfId="52135"/>
    <cellStyle name="Note 2 3 3 2 6 17" xfId="52136"/>
    <cellStyle name="Note 2 3 3 2 6 18" xfId="52137"/>
    <cellStyle name="Note 2 3 3 2 6 2" xfId="52138"/>
    <cellStyle name="Note 2 3 3 2 6 3" xfId="52139"/>
    <cellStyle name="Note 2 3 3 2 6 4" xfId="52140"/>
    <cellStyle name="Note 2 3 3 2 6 5" xfId="52141"/>
    <cellStyle name="Note 2 3 3 2 6 6" xfId="52142"/>
    <cellStyle name="Note 2 3 3 2 6 7" xfId="52143"/>
    <cellStyle name="Note 2 3 3 2 6 8" xfId="52144"/>
    <cellStyle name="Note 2 3 3 2 6 9" xfId="52145"/>
    <cellStyle name="Note 2 3 3 2 7" xfId="52146"/>
    <cellStyle name="Note 2 3 3 2 7 2" xfId="52147"/>
    <cellStyle name="Note 2 3 3 2 7 3" xfId="52148"/>
    <cellStyle name="Note 2 3 3 2 7 4" xfId="52149"/>
    <cellStyle name="Note 2 3 3 2 7 5" xfId="52150"/>
    <cellStyle name="Note 2 3 3 2 7 6" xfId="52151"/>
    <cellStyle name="Note 2 3 3 2 7 7" xfId="52152"/>
    <cellStyle name="Note 2 3 3 2 7 8" xfId="52153"/>
    <cellStyle name="Note 2 3 3 2 7 9" xfId="52154"/>
    <cellStyle name="Note 2 3 3 2 8" xfId="52155"/>
    <cellStyle name="Note 2 3 3 2 8 2" xfId="52156"/>
    <cellStyle name="Note 2 3 3 2 8 3" xfId="52157"/>
    <cellStyle name="Note 2 3 3 2 8 4" xfId="52158"/>
    <cellStyle name="Note 2 3 3 2 8 5" xfId="52159"/>
    <cellStyle name="Note 2 3 3 2 8 6" xfId="52160"/>
    <cellStyle name="Note 2 3 3 2 8 7" xfId="52161"/>
    <cellStyle name="Note 2 3 3 2 8 8" xfId="52162"/>
    <cellStyle name="Note 2 3 3 2 8 9" xfId="52163"/>
    <cellStyle name="Note 2 3 3 2 9" xfId="52164"/>
    <cellStyle name="Note 2 3 3 2 9 2" xfId="52165"/>
    <cellStyle name="Note 2 3 3 2 9 3" xfId="52166"/>
    <cellStyle name="Note 2 3 3 2 9 4" xfId="52167"/>
    <cellStyle name="Note 2 3 3 2 9 5" xfId="52168"/>
    <cellStyle name="Note 2 3 3 2 9 6" xfId="52169"/>
    <cellStyle name="Note 2 3 3 2 9 7" xfId="52170"/>
    <cellStyle name="Note 2 3 3 2 9 8" xfId="52171"/>
    <cellStyle name="Note 2 3 3 20" xfId="52172"/>
    <cellStyle name="Note 2 3 3 21" xfId="52173"/>
    <cellStyle name="Note 2 3 3 22" xfId="52174"/>
    <cellStyle name="Note 2 3 3 23" xfId="52175"/>
    <cellStyle name="Note 2 3 3 24" xfId="52176"/>
    <cellStyle name="Note 2 3 3 25" xfId="52177"/>
    <cellStyle name="Note 2 3 3 26" xfId="52178"/>
    <cellStyle name="Note 2 3 3 27" xfId="52179"/>
    <cellStyle name="Note 2 3 3 28" xfId="52180"/>
    <cellStyle name="Note 2 3 3 3" xfId="52181"/>
    <cellStyle name="Note 2 3 3 3 10" xfId="52182"/>
    <cellStyle name="Note 2 3 3 3 11" xfId="52183"/>
    <cellStyle name="Note 2 3 3 3 12" xfId="52184"/>
    <cellStyle name="Note 2 3 3 3 13" xfId="52185"/>
    <cellStyle name="Note 2 3 3 3 14" xfId="52186"/>
    <cellStyle name="Note 2 3 3 3 15" xfId="52187"/>
    <cellStyle name="Note 2 3 3 3 16" xfId="52188"/>
    <cellStyle name="Note 2 3 3 3 17" xfId="52189"/>
    <cellStyle name="Note 2 3 3 3 18" xfId="52190"/>
    <cellStyle name="Note 2 3 3 3 19" xfId="52191"/>
    <cellStyle name="Note 2 3 3 3 2" xfId="52192"/>
    <cellStyle name="Note 2 3 3 3 2 10" xfId="52193"/>
    <cellStyle name="Note 2 3 3 3 2 11" xfId="52194"/>
    <cellStyle name="Note 2 3 3 3 2 12" xfId="52195"/>
    <cellStyle name="Note 2 3 3 3 2 13" xfId="52196"/>
    <cellStyle name="Note 2 3 3 3 2 2" xfId="52197"/>
    <cellStyle name="Note 2 3 3 3 2 2 10" xfId="52198"/>
    <cellStyle name="Note 2 3 3 3 2 2 2" xfId="52199"/>
    <cellStyle name="Note 2 3 3 3 2 2 2 2" xfId="52200"/>
    <cellStyle name="Note 2 3 3 3 2 2 2 3" xfId="52201"/>
    <cellStyle name="Note 2 3 3 3 2 2 2 4" xfId="52202"/>
    <cellStyle name="Note 2 3 3 3 2 2 2 5" xfId="52203"/>
    <cellStyle name="Note 2 3 3 3 2 2 2 6" xfId="52204"/>
    <cellStyle name="Note 2 3 3 3 2 2 2 7" xfId="52205"/>
    <cellStyle name="Note 2 3 3 3 2 2 2 8" xfId="52206"/>
    <cellStyle name="Note 2 3 3 3 2 2 2 9" xfId="52207"/>
    <cellStyle name="Note 2 3 3 3 2 2 3" xfId="52208"/>
    <cellStyle name="Note 2 3 3 3 2 2 4" xfId="52209"/>
    <cellStyle name="Note 2 3 3 3 2 2 5" xfId="52210"/>
    <cellStyle name="Note 2 3 3 3 2 2 6" xfId="52211"/>
    <cellStyle name="Note 2 3 3 3 2 2 7" xfId="52212"/>
    <cellStyle name="Note 2 3 3 3 2 2 8" xfId="52213"/>
    <cellStyle name="Note 2 3 3 3 2 2 9" xfId="52214"/>
    <cellStyle name="Note 2 3 3 3 2 3" xfId="52215"/>
    <cellStyle name="Note 2 3 3 3 2 3 2" xfId="52216"/>
    <cellStyle name="Note 2 3 3 3 2 3 3" xfId="52217"/>
    <cellStyle name="Note 2 3 3 3 2 3 4" xfId="52218"/>
    <cellStyle name="Note 2 3 3 3 2 3 5" xfId="52219"/>
    <cellStyle name="Note 2 3 3 3 2 3 6" xfId="52220"/>
    <cellStyle name="Note 2 3 3 3 2 3 7" xfId="52221"/>
    <cellStyle name="Note 2 3 3 3 2 3 8" xfId="52222"/>
    <cellStyle name="Note 2 3 3 3 2 4" xfId="52223"/>
    <cellStyle name="Note 2 3 3 3 2 4 2" xfId="52224"/>
    <cellStyle name="Note 2 3 3 3 2 4 3" xfId="52225"/>
    <cellStyle name="Note 2 3 3 3 2 4 4" xfId="52226"/>
    <cellStyle name="Note 2 3 3 3 2 4 5" xfId="52227"/>
    <cellStyle name="Note 2 3 3 3 2 4 6" xfId="52228"/>
    <cellStyle name="Note 2 3 3 3 2 4 7" xfId="52229"/>
    <cellStyle name="Note 2 3 3 3 2 4 8" xfId="52230"/>
    <cellStyle name="Note 2 3 3 3 2 4 9" xfId="52231"/>
    <cellStyle name="Note 2 3 3 3 2 5" xfId="52232"/>
    <cellStyle name="Note 2 3 3 3 2 6" xfId="52233"/>
    <cellStyle name="Note 2 3 3 3 2 7" xfId="52234"/>
    <cellStyle name="Note 2 3 3 3 2 8" xfId="52235"/>
    <cellStyle name="Note 2 3 3 3 2 9" xfId="52236"/>
    <cellStyle name="Note 2 3 3 3 20" xfId="52237"/>
    <cellStyle name="Note 2 3 3 3 21" xfId="52238"/>
    <cellStyle name="Note 2 3 3 3 22" xfId="52239"/>
    <cellStyle name="Note 2 3 3 3 23" xfId="52240"/>
    <cellStyle name="Note 2 3 3 3 24" xfId="52241"/>
    <cellStyle name="Note 2 3 3 3 25" xfId="52242"/>
    <cellStyle name="Note 2 3 3 3 3" xfId="52243"/>
    <cellStyle name="Note 2 3 3 3 3 10" xfId="52244"/>
    <cellStyle name="Note 2 3 3 3 3 11" xfId="52245"/>
    <cellStyle name="Note 2 3 3 3 3 12" xfId="52246"/>
    <cellStyle name="Note 2 3 3 3 3 13" xfId="52247"/>
    <cellStyle name="Note 2 3 3 3 3 2" xfId="52248"/>
    <cellStyle name="Note 2 3 3 3 3 2 10" xfId="52249"/>
    <cellStyle name="Note 2 3 3 3 3 2 2" xfId="52250"/>
    <cellStyle name="Note 2 3 3 3 3 2 2 2" xfId="52251"/>
    <cellStyle name="Note 2 3 3 3 3 2 2 3" xfId="52252"/>
    <cellStyle name="Note 2 3 3 3 3 2 2 4" xfId="52253"/>
    <cellStyle name="Note 2 3 3 3 3 2 2 5" xfId="52254"/>
    <cellStyle name="Note 2 3 3 3 3 2 2 6" xfId="52255"/>
    <cellStyle name="Note 2 3 3 3 3 2 2 7" xfId="52256"/>
    <cellStyle name="Note 2 3 3 3 3 2 2 8" xfId="52257"/>
    <cellStyle name="Note 2 3 3 3 3 2 2 9" xfId="52258"/>
    <cellStyle name="Note 2 3 3 3 3 2 3" xfId="52259"/>
    <cellStyle name="Note 2 3 3 3 3 2 4" xfId="52260"/>
    <cellStyle name="Note 2 3 3 3 3 2 5" xfId="52261"/>
    <cellStyle name="Note 2 3 3 3 3 2 6" xfId="52262"/>
    <cellStyle name="Note 2 3 3 3 3 2 7" xfId="52263"/>
    <cellStyle name="Note 2 3 3 3 3 2 8" xfId="52264"/>
    <cellStyle name="Note 2 3 3 3 3 2 9" xfId="52265"/>
    <cellStyle name="Note 2 3 3 3 3 3" xfId="52266"/>
    <cellStyle name="Note 2 3 3 3 3 3 2" xfId="52267"/>
    <cellStyle name="Note 2 3 3 3 3 3 3" xfId="52268"/>
    <cellStyle name="Note 2 3 3 3 3 3 4" xfId="52269"/>
    <cellStyle name="Note 2 3 3 3 3 3 5" xfId="52270"/>
    <cellStyle name="Note 2 3 3 3 3 3 6" xfId="52271"/>
    <cellStyle name="Note 2 3 3 3 3 3 7" xfId="52272"/>
    <cellStyle name="Note 2 3 3 3 3 3 8" xfId="52273"/>
    <cellStyle name="Note 2 3 3 3 3 4" xfId="52274"/>
    <cellStyle name="Note 2 3 3 3 3 4 2" xfId="52275"/>
    <cellStyle name="Note 2 3 3 3 3 4 3" xfId="52276"/>
    <cellStyle name="Note 2 3 3 3 3 4 4" xfId="52277"/>
    <cellStyle name="Note 2 3 3 3 3 4 5" xfId="52278"/>
    <cellStyle name="Note 2 3 3 3 3 4 6" xfId="52279"/>
    <cellStyle name="Note 2 3 3 3 3 4 7" xfId="52280"/>
    <cellStyle name="Note 2 3 3 3 3 4 8" xfId="52281"/>
    <cellStyle name="Note 2 3 3 3 3 4 9" xfId="52282"/>
    <cellStyle name="Note 2 3 3 3 3 5" xfId="52283"/>
    <cellStyle name="Note 2 3 3 3 3 6" xfId="52284"/>
    <cellStyle name="Note 2 3 3 3 3 7" xfId="52285"/>
    <cellStyle name="Note 2 3 3 3 3 8" xfId="52286"/>
    <cellStyle name="Note 2 3 3 3 3 9" xfId="52287"/>
    <cellStyle name="Note 2 3 3 3 4" xfId="52288"/>
    <cellStyle name="Note 2 3 3 3 4 10" xfId="52289"/>
    <cellStyle name="Note 2 3 3 3 4 11" xfId="52290"/>
    <cellStyle name="Note 2 3 3 3 4 12" xfId="52291"/>
    <cellStyle name="Note 2 3 3 3 4 13" xfId="52292"/>
    <cellStyle name="Note 2 3 3 3 4 2" xfId="52293"/>
    <cellStyle name="Note 2 3 3 3 4 2 10" xfId="52294"/>
    <cellStyle name="Note 2 3 3 3 4 2 2" xfId="52295"/>
    <cellStyle name="Note 2 3 3 3 4 2 2 2" xfId="52296"/>
    <cellStyle name="Note 2 3 3 3 4 2 2 3" xfId="52297"/>
    <cellStyle name="Note 2 3 3 3 4 2 2 4" xfId="52298"/>
    <cellStyle name="Note 2 3 3 3 4 2 2 5" xfId="52299"/>
    <cellStyle name="Note 2 3 3 3 4 2 2 6" xfId="52300"/>
    <cellStyle name="Note 2 3 3 3 4 2 2 7" xfId="52301"/>
    <cellStyle name="Note 2 3 3 3 4 2 2 8" xfId="52302"/>
    <cellStyle name="Note 2 3 3 3 4 2 2 9" xfId="52303"/>
    <cellStyle name="Note 2 3 3 3 4 2 3" xfId="52304"/>
    <cellStyle name="Note 2 3 3 3 4 2 4" xfId="52305"/>
    <cellStyle name="Note 2 3 3 3 4 2 5" xfId="52306"/>
    <cellStyle name="Note 2 3 3 3 4 2 6" xfId="52307"/>
    <cellStyle name="Note 2 3 3 3 4 2 7" xfId="52308"/>
    <cellStyle name="Note 2 3 3 3 4 2 8" xfId="52309"/>
    <cellStyle name="Note 2 3 3 3 4 2 9" xfId="52310"/>
    <cellStyle name="Note 2 3 3 3 4 3" xfId="52311"/>
    <cellStyle name="Note 2 3 3 3 4 3 2" xfId="52312"/>
    <cellStyle name="Note 2 3 3 3 4 3 3" xfId="52313"/>
    <cellStyle name="Note 2 3 3 3 4 3 4" xfId="52314"/>
    <cellStyle name="Note 2 3 3 3 4 3 5" xfId="52315"/>
    <cellStyle name="Note 2 3 3 3 4 3 6" xfId="52316"/>
    <cellStyle name="Note 2 3 3 3 4 3 7" xfId="52317"/>
    <cellStyle name="Note 2 3 3 3 4 3 8" xfId="52318"/>
    <cellStyle name="Note 2 3 3 3 4 4" xfId="52319"/>
    <cellStyle name="Note 2 3 3 3 4 4 2" xfId="52320"/>
    <cellStyle name="Note 2 3 3 3 4 4 3" xfId="52321"/>
    <cellStyle name="Note 2 3 3 3 4 4 4" xfId="52322"/>
    <cellStyle name="Note 2 3 3 3 4 4 5" xfId="52323"/>
    <cellStyle name="Note 2 3 3 3 4 4 6" xfId="52324"/>
    <cellStyle name="Note 2 3 3 3 4 4 7" xfId="52325"/>
    <cellStyle name="Note 2 3 3 3 4 4 8" xfId="52326"/>
    <cellStyle name="Note 2 3 3 3 4 4 9" xfId="52327"/>
    <cellStyle name="Note 2 3 3 3 4 5" xfId="52328"/>
    <cellStyle name="Note 2 3 3 3 4 6" xfId="52329"/>
    <cellStyle name="Note 2 3 3 3 4 7" xfId="52330"/>
    <cellStyle name="Note 2 3 3 3 4 8" xfId="52331"/>
    <cellStyle name="Note 2 3 3 3 4 9" xfId="52332"/>
    <cellStyle name="Note 2 3 3 3 5" xfId="52333"/>
    <cellStyle name="Note 2 3 3 3 5 10" xfId="52334"/>
    <cellStyle name="Note 2 3 3 3 5 11" xfId="52335"/>
    <cellStyle name="Note 2 3 3 3 5 12" xfId="52336"/>
    <cellStyle name="Note 2 3 3 3 5 13" xfId="52337"/>
    <cellStyle name="Note 2 3 3 3 5 2" xfId="52338"/>
    <cellStyle name="Note 2 3 3 3 5 2 10" xfId="52339"/>
    <cellStyle name="Note 2 3 3 3 5 2 2" xfId="52340"/>
    <cellStyle name="Note 2 3 3 3 5 2 2 2" xfId="52341"/>
    <cellStyle name="Note 2 3 3 3 5 2 2 3" xfId="52342"/>
    <cellStyle name="Note 2 3 3 3 5 2 2 4" xfId="52343"/>
    <cellStyle name="Note 2 3 3 3 5 2 2 5" xfId="52344"/>
    <cellStyle name="Note 2 3 3 3 5 2 2 6" xfId="52345"/>
    <cellStyle name="Note 2 3 3 3 5 2 2 7" xfId="52346"/>
    <cellStyle name="Note 2 3 3 3 5 2 2 8" xfId="52347"/>
    <cellStyle name="Note 2 3 3 3 5 2 2 9" xfId="52348"/>
    <cellStyle name="Note 2 3 3 3 5 2 3" xfId="52349"/>
    <cellStyle name="Note 2 3 3 3 5 2 4" xfId="52350"/>
    <cellStyle name="Note 2 3 3 3 5 2 5" xfId="52351"/>
    <cellStyle name="Note 2 3 3 3 5 2 6" xfId="52352"/>
    <cellStyle name="Note 2 3 3 3 5 2 7" xfId="52353"/>
    <cellStyle name="Note 2 3 3 3 5 2 8" xfId="52354"/>
    <cellStyle name="Note 2 3 3 3 5 2 9" xfId="52355"/>
    <cellStyle name="Note 2 3 3 3 5 3" xfId="52356"/>
    <cellStyle name="Note 2 3 3 3 5 3 2" xfId="52357"/>
    <cellStyle name="Note 2 3 3 3 5 3 3" xfId="52358"/>
    <cellStyle name="Note 2 3 3 3 5 3 4" xfId="52359"/>
    <cellStyle name="Note 2 3 3 3 5 3 5" xfId="52360"/>
    <cellStyle name="Note 2 3 3 3 5 3 6" xfId="52361"/>
    <cellStyle name="Note 2 3 3 3 5 3 7" xfId="52362"/>
    <cellStyle name="Note 2 3 3 3 5 3 8" xfId="52363"/>
    <cellStyle name="Note 2 3 3 3 5 4" xfId="52364"/>
    <cellStyle name="Note 2 3 3 3 5 4 2" xfId="52365"/>
    <cellStyle name="Note 2 3 3 3 5 4 3" xfId="52366"/>
    <cellStyle name="Note 2 3 3 3 5 4 4" xfId="52367"/>
    <cellStyle name="Note 2 3 3 3 5 4 5" xfId="52368"/>
    <cellStyle name="Note 2 3 3 3 5 4 6" xfId="52369"/>
    <cellStyle name="Note 2 3 3 3 5 4 7" xfId="52370"/>
    <cellStyle name="Note 2 3 3 3 5 4 8" xfId="52371"/>
    <cellStyle name="Note 2 3 3 3 5 4 9" xfId="52372"/>
    <cellStyle name="Note 2 3 3 3 5 5" xfId="52373"/>
    <cellStyle name="Note 2 3 3 3 5 6" xfId="52374"/>
    <cellStyle name="Note 2 3 3 3 5 7" xfId="52375"/>
    <cellStyle name="Note 2 3 3 3 5 8" xfId="52376"/>
    <cellStyle name="Note 2 3 3 3 5 9" xfId="52377"/>
    <cellStyle name="Note 2 3 3 3 6" xfId="52378"/>
    <cellStyle name="Note 2 3 3 3 6 10" xfId="52379"/>
    <cellStyle name="Note 2 3 3 3 6 2" xfId="52380"/>
    <cellStyle name="Note 2 3 3 3 6 2 2" xfId="52381"/>
    <cellStyle name="Note 2 3 3 3 6 2 3" xfId="52382"/>
    <cellStyle name="Note 2 3 3 3 6 2 4" xfId="52383"/>
    <cellStyle name="Note 2 3 3 3 6 2 5" xfId="52384"/>
    <cellStyle name="Note 2 3 3 3 6 2 6" xfId="52385"/>
    <cellStyle name="Note 2 3 3 3 6 2 7" xfId="52386"/>
    <cellStyle name="Note 2 3 3 3 6 2 8" xfId="52387"/>
    <cellStyle name="Note 2 3 3 3 6 2 9" xfId="52388"/>
    <cellStyle name="Note 2 3 3 3 6 3" xfId="52389"/>
    <cellStyle name="Note 2 3 3 3 6 4" xfId="52390"/>
    <cellStyle name="Note 2 3 3 3 6 5" xfId="52391"/>
    <cellStyle name="Note 2 3 3 3 6 6" xfId="52392"/>
    <cellStyle name="Note 2 3 3 3 6 7" xfId="52393"/>
    <cellStyle name="Note 2 3 3 3 6 8" xfId="52394"/>
    <cellStyle name="Note 2 3 3 3 6 9" xfId="52395"/>
    <cellStyle name="Note 2 3 3 3 7" xfId="52396"/>
    <cellStyle name="Note 2 3 3 3 7 2" xfId="52397"/>
    <cellStyle name="Note 2 3 3 3 7 3" xfId="52398"/>
    <cellStyle name="Note 2 3 3 3 7 4" xfId="52399"/>
    <cellStyle name="Note 2 3 3 3 7 5" xfId="52400"/>
    <cellStyle name="Note 2 3 3 3 7 6" xfId="52401"/>
    <cellStyle name="Note 2 3 3 3 7 7" xfId="52402"/>
    <cellStyle name="Note 2 3 3 3 7 8" xfId="52403"/>
    <cellStyle name="Note 2 3 3 3 8" xfId="52404"/>
    <cellStyle name="Note 2 3 3 3 8 2" xfId="52405"/>
    <cellStyle name="Note 2 3 3 3 8 3" xfId="52406"/>
    <cellStyle name="Note 2 3 3 3 8 4" xfId="52407"/>
    <cellStyle name="Note 2 3 3 3 8 5" xfId="52408"/>
    <cellStyle name="Note 2 3 3 3 8 6" xfId="52409"/>
    <cellStyle name="Note 2 3 3 3 8 7" xfId="52410"/>
    <cellStyle name="Note 2 3 3 3 8 8" xfId="52411"/>
    <cellStyle name="Note 2 3 3 3 8 9" xfId="52412"/>
    <cellStyle name="Note 2 3 3 3 9" xfId="52413"/>
    <cellStyle name="Note 2 3 3 4" xfId="52414"/>
    <cellStyle name="Note 2 3 3 4 10" xfId="52415"/>
    <cellStyle name="Note 2 3 3 4 11" xfId="52416"/>
    <cellStyle name="Note 2 3 3 4 12" xfId="52417"/>
    <cellStyle name="Note 2 3 3 4 13" xfId="52418"/>
    <cellStyle name="Note 2 3 3 4 14" xfId="52419"/>
    <cellStyle name="Note 2 3 3 4 15" xfId="52420"/>
    <cellStyle name="Note 2 3 3 4 16" xfId="52421"/>
    <cellStyle name="Note 2 3 3 4 17" xfId="52422"/>
    <cellStyle name="Note 2 3 3 4 18" xfId="52423"/>
    <cellStyle name="Note 2 3 3 4 2" xfId="52424"/>
    <cellStyle name="Note 2 3 3 4 2 10" xfId="52425"/>
    <cellStyle name="Note 2 3 3 4 2 11" xfId="52426"/>
    <cellStyle name="Note 2 3 3 4 2 12" xfId="52427"/>
    <cellStyle name="Note 2 3 3 4 2 13" xfId="52428"/>
    <cellStyle name="Note 2 3 3 4 2 2" xfId="52429"/>
    <cellStyle name="Note 2 3 3 4 2 2 10" xfId="52430"/>
    <cellStyle name="Note 2 3 3 4 2 2 2" xfId="52431"/>
    <cellStyle name="Note 2 3 3 4 2 2 2 2" xfId="52432"/>
    <cellStyle name="Note 2 3 3 4 2 2 2 3" xfId="52433"/>
    <cellStyle name="Note 2 3 3 4 2 2 2 4" xfId="52434"/>
    <cellStyle name="Note 2 3 3 4 2 2 2 5" xfId="52435"/>
    <cellStyle name="Note 2 3 3 4 2 2 2 6" xfId="52436"/>
    <cellStyle name="Note 2 3 3 4 2 2 2 7" xfId="52437"/>
    <cellStyle name="Note 2 3 3 4 2 2 2 8" xfId="52438"/>
    <cellStyle name="Note 2 3 3 4 2 2 2 9" xfId="52439"/>
    <cellStyle name="Note 2 3 3 4 2 2 3" xfId="52440"/>
    <cellStyle name="Note 2 3 3 4 2 2 4" xfId="52441"/>
    <cellStyle name="Note 2 3 3 4 2 2 5" xfId="52442"/>
    <cellStyle name="Note 2 3 3 4 2 2 6" xfId="52443"/>
    <cellStyle name="Note 2 3 3 4 2 2 7" xfId="52444"/>
    <cellStyle name="Note 2 3 3 4 2 2 8" xfId="52445"/>
    <cellStyle name="Note 2 3 3 4 2 2 9" xfId="52446"/>
    <cellStyle name="Note 2 3 3 4 2 3" xfId="52447"/>
    <cellStyle name="Note 2 3 3 4 2 3 2" xfId="52448"/>
    <cellStyle name="Note 2 3 3 4 2 3 3" xfId="52449"/>
    <cellStyle name="Note 2 3 3 4 2 3 4" xfId="52450"/>
    <cellStyle name="Note 2 3 3 4 2 3 5" xfId="52451"/>
    <cellStyle name="Note 2 3 3 4 2 3 6" xfId="52452"/>
    <cellStyle name="Note 2 3 3 4 2 3 7" xfId="52453"/>
    <cellStyle name="Note 2 3 3 4 2 3 8" xfId="52454"/>
    <cellStyle name="Note 2 3 3 4 2 4" xfId="52455"/>
    <cellStyle name="Note 2 3 3 4 2 4 2" xfId="52456"/>
    <cellStyle name="Note 2 3 3 4 2 4 3" xfId="52457"/>
    <cellStyle name="Note 2 3 3 4 2 4 4" xfId="52458"/>
    <cellStyle name="Note 2 3 3 4 2 4 5" xfId="52459"/>
    <cellStyle name="Note 2 3 3 4 2 4 6" xfId="52460"/>
    <cellStyle name="Note 2 3 3 4 2 4 7" xfId="52461"/>
    <cellStyle name="Note 2 3 3 4 2 4 8" xfId="52462"/>
    <cellStyle name="Note 2 3 3 4 2 4 9" xfId="52463"/>
    <cellStyle name="Note 2 3 3 4 2 5" xfId="52464"/>
    <cellStyle name="Note 2 3 3 4 2 6" xfId="52465"/>
    <cellStyle name="Note 2 3 3 4 2 7" xfId="52466"/>
    <cellStyle name="Note 2 3 3 4 2 8" xfId="52467"/>
    <cellStyle name="Note 2 3 3 4 2 9" xfId="52468"/>
    <cellStyle name="Note 2 3 3 4 3" xfId="52469"/>
    <cellStyle name="Note 2 3 3 4 3 10" xfId="52470"/>
    <cellStyle name="Note 2 3 3 4 3 11" xfId="52471"/>
    <cellStyle name="Note 2 3 3 4 3 12" xfId="52472"/>
    <cellStyle name="Note 2 3 3 4 3 13" xfId="52473"/>
    <cellStyle name="Note 2 3 3 4 3 2" xfId="52474"/>
    <cellStyle name="Note 2 3 3 4 3 2 10" xfId="52475"/>
    <cellStyle name="Note 2 3 3 4 3 2 2" xfId="52476"/>
    <cellStyle name="Note 2 3 3 4 3 2 2 2" xfId="52477"/>
    <cellStyle name="Note 2 3 3 4 3 2 2 3" xfId="52478"/>
    <cellStyle name="Note 2 3 3 4 3 2 2 4" xfId="52479"/>
    <cellStyle name="Note 2 3 3 4 3 2 2 5" xfId="52480"/>
    <cellStyle name="Note 2 3 3 4 3 2 2 6" xfId="52481"/>
    <cellStyle name="Note 2 3 3 4 3 2 2 7" xfId="52482"/>
    <cellStyle name="Note 2 3 3 4 3 2 2 8" xfId="52483"/>
    <cellStyle name="Note 2 3 3 4 3 2 2 9" xfId="52484"/>
    <cellStyle name="Note 2 3 3 4 3 2 3" xfId="52485"/>
    <cellStyle name="Note 2 3 3 4 3 2 4" xfId="52486"/>
    <cellStyle name="Note 2 3 3 4 3 2 5" xfId="52487"/>
    <cellStyle name="Note 2 3 3 4 3 2 6" xfId="52488"/>
    <cellStyle name="Note 2 3 3 4 3 2 7" xfId="52489"/>
    <cellStyle name="Note 2 3 3 4 3 2 8" xfId="52490"/>
    <cellStyle name="Note 2 3 3 4 3 2 9" xfId="52491"/>
    <cellStyle name="Note 2 3 3 4 3 3" xfId="52492"/>
    <cellStyle name="Note 2 3 3 4 3 3 2" xfId="52493"/>
    <cellStyle name="Note 2 3 3 4 3 3 3" xfId="52494"/>
    <cellStyle name="Note 2 3 3 4 3 3 4" xfId="52495"/>
    <cellStyle name="Note 2 3 3 4 3 3 5" xfId="52496"/>
    <cellStyle name="Note 2 3 3 4 3 3 6" xfId="52497"/>
    <cellStyle name="Note 2 3 3 4 3 3 7" xfId="52498"/>
    <cellStyle name="Note 2 3 3 4 3 3 8" xfId="52499"/>
    <cellStyle name="Note 2 3 3 4 3 4" xfId="52500"/>
    <cellStyle name="Note 2 3 3 4 3 4 2" xfId="52501"/>
    <cellStyle name="Note 2 3 3 4 3 4 3" xfId="52502"/>
    <cellStyle name="Note 2 3 3 4 3 4 4" xfId="52503"/>
    <cellStyle name="Note 2 3 3 4 3 4 5" xfId="52504"/>
    <cellStyle name="Note 2 3 3 4 3 4 6" xfId="52505"/>
    <cellStyle name="Note 2 3 3 4 3 4 7" xfId="52506"/>
    <cellStyle name="Note 2 3 3 4 3 4 8" xfId="52507"/>
    <cellStyle name="Note 2 3 3 4 3 4 9" xfId="52508"/>
    <cellStyle name="Note 2 3 3 4 3 5" xfId="52509"/>
    <cellStyle name="Note 2 3 3 4 3 6" xfId="52510"/>
    <cellStyle name="Note 2 3 3 4 3 7" xfId="52511"/>
    <cellStyle name="Note 2 3 3 4 3 8" xfId="52512"/>
    <cellStyle name="Note 2 3 3 4 3 9" xfId="52513"/>
    <cellStyle name="Note 2 3 3 4 4" xfId="52514"/>
    <cellStyle name="Note 2 3 3 4 4 10" xfId="52515"/>
    <cellStyle name="Note 2 3 3 4 4 11" xfId="52516"/>
    <cellStyle name="Note 2 3 3 4 4 12" xfId="52517"/>
    <cellStyle name="Note 2 3 3 4 4 13" xfId="52518"/>
    <cellStyle name="Note 2 3 3 4 4 2" xfId="52519"/>
    <cellStyle name="Note 2 3 3 4 4 2 10" xfId="52520"/>
    <cellStyle name="Note 2 3 3 4 4 2 2" xfId="52521"/>
    <cellStyle name="Note 2 3 3 4 4 2 2 2" xfId="52522"/>
    <cellStyle name="Note 2 3 3 4 4 2 2 3" xfId="52523"/>
    <cellStyle name="Note 2 3 3 4 4 2 2 4" xfId="52524"/>
    <cellStyle name="Note 2 3 3 4 4 2 2 5" xfId="52525"/>
    <cellStyle name="Note 2 3 3 4 4 2 2 6" xfId="52526"/>
    <cellStyle name="Note 2 3 3 4 4 2 2 7" xfId="52527"/>
    <cellStyle name="Note 2 3 3 4 4 2 2 8" xfId="52528"/>
    <cellStyle name="Note 2 3 3 4 4 2 2 9" xfId="52529"/>
    <cellStyle name="Note 2 3 3 4 4 2 3" xfId="52530"/>
    <cellStyle name="Note 2 3 3 4 4 2 4" xfId="52531"/>
    <cellStyle name="Note 2 3 3 4 4 2 5" xfId="52532"/>
    <cellStyle name="Note 2 3 3 4 4 2 6" xfId="52533"/>
    <cellStyle name="Note 2 3 3 4 4 2 7" xfId="52534"/>
    <cellStyle name="Note 2 3 3 4 4 2 8" xfId="52535"/>
    <cellStyle name="Note 2 3 3 4 4 2 9" xfId="52536"/>
    <cellStyle name="Note 2 3 3 4 4 3" xfId="52537"/>
    <cellStyle name="Note 2 3 3 4 4 3 2" xfId="52538"/>
    <cellStyle name="Note 2 3 3 4 4 3 3" xfId="52539"/>
    <cellStyle name="Note 2 3 3 4 4 3 4" xfId="52540"/>
    <cellStyle name="Note 2 3 3 4 4 3 5" xfId="52541"/>
    <cellStyle name="Note 2 3 3 4 4 3 6" xfId="52542"/>
    <cellStyle name="Note 2 3 3 4 4 3 7" xfId="52543"/>
    <cellStyle name="Note 2 3 3 4 4 3 8" xfId="52544"/>
    <cellStyle name="Note 2 3 3 4 4 4" xfId="52545"/>
    <cellStyle name="Note 2 3 3 4 4 4 2" xfId="52546"/>
    <cellStyle name="Note 2 3 3 4 4 4 3" xfId="52547"/>
    <cellStyle name="Note 2 3 3 4 4 4 4" xfId="52548"/>
    <cellStyle name="Note 2 3 3 4 4 4 5" xfId="52549"/>
    <cellStyle name="Note 2 3 3 4 4 4 6" xfId="52550"/>
    <cellStyle name="Note 2 3 3 4 4 4 7" xfId="52551"/>
    <cellStyle name="Note 2 3 3 4 4 4 8" xfId="52552"/>
    <cellStyle name="Note 2 3 3 4 4 4 9" xfId="52553"/>
    <cellStyle name="Note 2 3 3 4 4 5" xfId="52554"/>
    <cellStyle name="Note 2 3 3 4 4 6" xfId="52555"/>
    <cellStyle name="Note 2 3 3 4 4 7" xfId="52556"/>
    <cellStyle name="Note 2 3 3 4 4 8" xfId="52557"/>
    <cellStyle name="Note 2 3 3 4 4 9" xfId="52558"/>
    <cellStyle name="Note 2 3 3 4 5" xfId="52559"/>
    <cellStyle name="Note 2 3 3 4 5 10" xfId="52560"/>
    <cellStyle name="Note 2 3 3 4 5 11" xfId="52561"/>
    <cellStyle name="Note 2 3 3 4 5 12" xfId="52562"/>
    <cellStyle name="Note 2 3 3 4 5 13" xfId="52563"/>
    <cellStyle name="Note 2 3 3 4 5 2" xfId="52564"/>
    <cellStyle name="Note 2 3 3 4 5 2 10" xfId="52565"/>
    <cellStyle name="Note 2 3 3 4 5 2 2" xfId="52566"/>
    <cellStyle name="Note 2 3 3 4 5 2 2 2" xfId="52567"/>
    <cellStyle name="Note 2 3 3 4 5 2 2 3" xfId="52568"/>
    <cellStyle name="Note 2 3 3 4 5 2 2 4" xfId="52569"/>
    <cellStyle name="Note 2 3 3 4 5 2 2 5" xfId="52570"/>
    <cellStyle name="Note 2 3 3 4 5 2 2 6" xfId="52571"/>
    <cellStyle name="Note 2 3 3 4 5 2 2 7" xfId="52572"/>
    <cellStyle name="Note 2 3 3 4 5 2 2 8" xfId="52573"/>
    <cellStyle name="Note 2 3 3 4 5 2 2 9" xfId="52574"/>
    <cellStyle name="Note 2 3 3 4 5 2 3" xfId="52575"/>
    <cellStyle name="Note 2 3 3 4 5 2 4" xfId="52576"/>
    <cellStyle name="Note 2 3 3 4 5 2 5" xfId="52577"/>
    <cellStyle name="Note 2 3 3 4 5 2 6" xfId="52578"/>
    <cellStyle name="Note 2 3 3 4 5 2 7" xfId="52579"/>
    <cellStyle name="Note 2 3 3 4 5 2 8" xfId="52580"/>
    <cellStyle name="Note 2 3 3 4 5 2 9" xfId="52581"/>
    <cellStyle name="Note 2 3 3 4 5 3" xfId="52582"/>
    <cellStyle name="Note 2 3 3 4 5 3 2" xfId="52583"/>
    <cellStyle name="Note 2 3 3 4 5 3 3" xfId="52584"/>
    <cellStyle name="Note 2 3 3 4 5 3 4" xfId="52585"/>
    <cellStyle name="Note 2 3 3 4 5 3 5" xfId="52586"/>
    <cellStyle name="Note 2 3 3 4 5 3 6" xfId="52587"/>
    <cellStyle name="Note 2 3 3 4 5 3 7" xfId="52588"/>
    <cellStyle name="Note 2 3 3 4 5 3 8" xfId="52589"/>
    <cellStyle name="Note 2 3 3 4 5 4" xfId="52590"/>
    <cellStyle name="Note 2 3 3 4 5 4 2" xfId="52591"/>
    <cellStyle name="Note 2 3 3 4 5 4 3" xfId="52592"/>
    <cellStyle name="Note 2 3 3 4 5 4 4" xfId="52593"/>
    <cellStyle name="Note 2 3 3 4 5 4 5" xfId="52594"/>
    <cellStyle name="Note 2 3 3 4 5 4 6" xfId="52595"/>
    <cellStyle name="Note 2 3 3 4 5 4 7" xfId="52596"/>
    <cellStyle name="Note 2 3 3 4 5 4 8" xfId="52597"/>
    <cellStyle name="Note 2 3 3 4 5 4 9" xfId="52598"/>
    <cellStyle name="Note 2 3 3 4 5 5" xfId="52599"/>
    <cellStyle name="Note 2 3 3 4 5 6" xfId="52600"/>
    <cellStyle name="Note 2 3 3 4 5 7" xfId="52601"/>
    <cellStyle name="Note 2 3 3 4 5 8" xfId="52602"/>
    <cellStyle name="Note 2 3 3 4 5 9" xfId="52603"/>
    <cellStyle name="Note 2 3 3 4 6" xfId="52604"/>
    <cellStyle name="Note 2 3 3 4 6 10" xfId="52605"/>
    <cellStyle name="Note 2 3 3 4 6 2" xfId="52606"/>
    <cellStyle name="Note 2 3 3 4 6 2 2" xfId="52607"/>
    <cellStyle name="Note 2 3 3 4 6 2 3" xfId="52608"/>
    <cellStyle name="Note 2 3 3 4 6 2 4" xfId="52609"/>
    <cellStyle name="Note 2 3 3 4 6 2 5" xfId="52610"/>
    <cellStyle name="Note 2 3 3 4 6 2 6" xfId="52611"/>
    <cellStyle name="Note 2 3 3 4 6 2 7" xfId="52612"/>
    <cellStyle name="Note 2 3 3 4 6 2 8" xfId="52613"/>
    <cellStyle name="Note 2 3 3 4 6 2 9" xfId="52614"/>
    <cellStyle name="Note 2 3 3 4 6 3" xfId="52615"/>
    <cellStyle name="Note 2 3 3 4 6 4" xfId="52616"/>
    <cellStyle name="Note 2 3 3 4 6 5" xfId="52617"/>
    <cellStyle name="Note 2 3 3 4 6 6" xfId="52618"/>
    <cellStyle name="Note 2 3 3 4 6 7" xfId="52619"/>
    <cellStyle name="Note 2 3 3 4 6 8" xfId="52620"/>
    <cellStyle name="Note 2 3 3 4 6 9" xfId="52621"/>
    <cellStyle name="Note 2 3 3 4 7" xfId="52622"/>
    <cellStyle name="Note 2 3 3 4 7 2" xfId="52623"/>
    <cellStyle name="Note 2 3 3 4 7 3" xfId="52624"/>
    <cellStyle name="Note 2 3 3 4 7 4" xfId="52625"/>
    <cellStyle name="Note 2 3 3 4 7 5" xfId="52626"/>
    <cellStyle name="Note 2 3 3 4 7 6" xfId="52627"/>
    <cellStyle name="Note 2 3 3 4 7 7" xfId="52628"/>
    <cellStyle name="Note 2 3 3 4 7 8" xfId="52629"/>
    <cellStyle name="Note 2 3 3 4 8" xfId="52630"/>
    <cellStyle name="Note 2 3 3 4 8 2" xfId="52631"/>
    <cellStyle name="Note 2 3 3 4 8 3" xfId="52632"/>
    <cellStyle name="Note 2 3 3 4 8 4" xfId="52633"/>
    <cellStyle name="Note 2 3 3 4 8 5" xfId="52634"/>
    <cellStyle name="Note 2 3 3 4 8 6" xfId="52635"/>
    <cellStyle name="Note 2 3 3 4 8 7" xfId="52636"/>
    <cellStyle name="Note 2 3 3 4 8 8" xfId="52637"/>
    <cellStyle name="Note 2 3 3 4 8 9" xfId="52638"/>
    <cellStyle name="Note 2 3 3 4 9" xfId="52639"/>
    <cellStyle name="Note 2 3 3 5" xfId="52640"/>
    <cellStyle name="Note 2 3 3 5 10" xfId="52641"/>
    <cellStyle name="Note 2 3 3 5 11" xfId="52642"/>
    <cellStyle name="Note 2 3 3 5 12" xfId="52643"/>
    <cellStyle name="Note 2 3 3 5 13" xfId="52644"/>
    <cellStyle name="Note 2 3 3 5 14" xfId="52645"/>
    <cellStyle name="Note 2 3 3 5 15" xfId="52646"/>
    <cellStyle name="Note 2 3 3 5 16" xfId="52647"/>
    <cellStyle name="Note 2 3 3 5 17" xfId="52648"/>
    <cellStyle name="Note 2 3 3 5 18" xfId="52649"/>
    <cellStyle name="Note 2 3 3 5 2" xfId="52650"/>
    <cellStyle name="Note 2 3 3 5 2 10" xfId="52651"/>
    <cellStyle name="Note 2 3 3 5 2 2" xfId="52652"/>
    <cellStyle name="Note 2 3 3 5 2 2 2" xfId="52653"/>
    <cellStyle name="Note 2 3 3 5 2 2 3" xfId="52654"/>
    <cellStyle name="Note 2 3 3 5 2 2 4" xfId="52655"/>
    <cellStyle name="Note 2 3 3 5 2 2 5" xfId="52656"/>
    <cellStyle name="Note 2 3 3 5 2 2 6" xfId="52657"/>
    <cellStyle name="Note 2 3 3 5 2 2 7" xfId="52658"/>
    <cellStyle name="Note 2 3 3 5 2 2 8" xfId="52659"/>
    <cellStyle name="Note 2 3 3 5 2 2 9" xfId="52660"/>
    <cellStyle name="Note 2 3 3 5 2 3" xfId="52661"/>
    <cellStyle name="Note 2 3 3 5 2 4" xfId="52662"/>
    <cellStyle name="Note 2 3 3 5 2 5" xfId="52663"/>
    <cellStyle name="Note 2 3 3 5 2 6" xfId="52664"/>
    <cellStyle name="Note 2 3 3 5 2 7" xfId="52665"/>
    <cellStyle name="Note 2 3 3 5 2 8" xfId="52666"/>
    <cellStyle name="Note 2 3 3 5 2 9" xfId="52667"/>
    <cellStyle name="Note 2 3 3 5 3" xfId="52668"/>
    <cellStyle name="Note 2 3 3 5 3 2" xfId="52669"/>
    <cellStyle name="Note 2 3 3 5 3 3" xfId="52670"/>
    <cellStyle name="Note 2 3 3 5 3 4" xfId="52671"/>
    <cellStyle name="Note 2 3 3 5 3 5" xfId="52672"/>
    <cellStyle name="Note 2 3 3 5 3 6" xfId="52673"/>
    <cellStyle name="Note 2 3 3 5 3 7" xfId="52674"/>
    <cellStyle name="Note 2 3 3 5 3 8" xfId="52675"/>
    <cellStyle name="Note 2 3 3 5 4" xfId="52676"/>
    <cellStyle name="Note 2 3 3 5 4 2" xfId="52677"/>
    <cellStyle name="Note 2 3 3 5 4 3" xfId="52678"/>
    <cellStyle name="Note 2 3 3 5 4 4" xfId="52679"/>
    <cellStyle name="Note 2 3 3 5 4 5" xfId="52680"/>
    <cellStyle name="Note 2 3 3 5 4 6" xfId="52681"/>
    <cellStyle name="Note 2 3 3 5 4 7" xfId="52682"/>
    <cellStyle name="Note 2 3 3 5 4 8" xfId="52683"/>
    <cellStyle name="Note 2 3 3 5 4 9" xfId="52684"/>
    <cellStyle name="Note 2 3 3 5 5" xfId="52685"/>
    <cellStyle name="Note 2 3 3 5 6" xfId="52686"/>
    <cellStyle name="Note 2 3 3 5 7" xfId="52687"/>
    <cellStyle name="Note 2 3 3 5 8" xfId="52688"/>
    <cellStyle name="Note 2 3 3 5 9" xfId="52689"/>
    <cellStyle name="Note 2 3 3 6" xfId="52690"/>
    <cellStyle name="Note 2 3 3 6 10" xfId="52691"/>
    <cellStyle name="Note 2 3 3 6 11" xfId="52692"/>
    <cellStyle name="Note 2 3 3 6 12" xfId="52693"/>
    <cellStyle name="Note 2 3 3 6 13" xfId="52694"/>
    <cellStyle name="Note 2 3 3 6 14" xfId="52695"/>
    <cellStyle name="Note 2 3 3 6 15" xfId="52696"/>
    <cellStyle name="Note 2 3 3 6 16" xfId="52697"/>
    <cellStyle name="Note 2 3 3 6 17" xfId="52698"/>
    <cellStyle name="Note 2 3 3 6 18" xfId="52699"/>
    <cellStyle name="Note 2 3 3 6 2" xfId="52700"/>
    <cellStyle name="Note 2 3 3 6 2 10" xfId="52701"/>
    <cellStyle name="Note 2 3 3 6 2 2" xfId="52702"/>
    <cellStyle name="Note 2 3 3 6 2 2 2" xfId="52703"/>
    <cellStyle name="Note 2 3 3 6 2 2 3" xfId="52704"/>
    <cellStyle name="Note 2 3 3 6 2 2 4" xfId="52705"/>
    <cellStyle name="Note 2 3 3 6 2 2 5" xfId="52706"/>
    <cellStyle name="Note 2 3 3 6 2 2 6" xfId="52707"/>
    <cellStyle name="Note 2 3 3 6 2 2 7" xfId="52708"/>
    <cellStyle name="Note 2 3 3 6 2 2 8" xfId="52709"/>
    <cellStyle name="Note 2 3 3 6 2 2 9" xfId="52710"/>
    <cellStyle name="Note 2 3 3 6 2 3" xfId="52711"/>
    <cellStyle name="Note 2 3 3 6 2 4" xfId="52712"/>
    <cellStyle name="Note 2 3 3 6 2 5" xfId="52713"/>
    <cellStyle name="Note 2 3 3 6 2 6" xfId="52714"/>
    <cellStyle name="Note 2 3 3 6 2 7" xfId="52715"/>
    <cellStyle name="Note 2 3 3 6 2 8" xfId="52716"/>
    <cellStyle name="Note 2 3 3 6 2 9" xfId="52717"/>
    <cellStyle name="Note 2 3 3 6 3" xfId="52718"/>
    <cellStyle name="Note 2 3 3 6 3 2" xfId="52719"/>
    <cellStyle name="Note 2 3 3 6 3 3" xfId="52720"/>
    <cellStyle name="Note 2 3 3 6 3 4" xfId="52721"/>
    <cellStyle name="Note 2 3 3 6 3 5" xfId="52722"/>
    <cellStyle name="Note 2 3 3 6 3 6" xfId="52723"/>
    <cellStyle name="Note 2 3 3 6 3 7" xfId="52724"/>
    <cellStyle name="Note 2 3 3 6 3 8" xfId="52725"/>
    <cellStyle name="Note 2 3 3 6 4" xfId="52726"/>
    <cellStyle name="Note 2 3 3 6 4 2" xfId="52727"/>
    <cellStyle name="Note 2 3 3 6 4 3" xfId="52728"/>
    <cellStyle name="Note 2 3 3 6 4 4" xfId="52729"/>
    <cellStyle name="Note 2 3 3 6 4 5" xfId="52730"/>
    <cellStyle name="Note 2 3 3 6 4 6" xfId="52731"/>
    <cellStyle name="Note 2 3 3 6 4 7" xfId="52732"/>
    <cellStyle name="Note 2 3 3 6 4 8" xfId="52733"/>
    <cellStyle name="Note 2 3 3 6 4 9" xfId="52734"/>
    <cellStyle name="Note 2 3 3 6 5" xfId="52735"/>
    <cellStyle name="Note 2 3 3 6 6" xfId="52736"/>
    <cellStyle name="Note 2 3 3 6 7" xfId="52737"/>
    <cellStyle name="Note 2 3 3 6 8" xfId="52738"/>
    <cellStyle name="Note 2 3 3 6 9" xfId="52739"/>
    <cellStyle name="Note 2 3 3 7" xfId="52740"/>
    <cellStyle name="Note 2 3 3 7 10" xfId="52741"/>
    <cellStyle name="Note 2 3 3 7 11" xfId="52742"/>
    <cellStyle name="Note 2 3 3 7 12" xfId="52743"/>
    <cellStyle name="Note 2 3 3 7 13" xfId="52744"/>
    <cellStyle name="Note 2 3 3 7 14" xfId="52745"/>
    <cellStyle name="Note 2 3 3 7 15" xfId="52746"/>
    <cellStyle name="Note 2 3 3 7 16" xfId="52747"/>
    <cellStyle name="Note 2 3 3 7 17" xfId="52748"/>
    <cellStyle name="Note 2 3 3 7 18" xfId="52749"/>
    <cellStyle name="Note 2 3 3 7 2" xfId="52750"/>
    <cellStyle name="Note 2 3 3 7 2 10" xfId="52751"/>
    <cellStyle name="Note 2 3 3 7 2 2" xfId="52752"/>
    <cellStyle name="Note 2 3 3 7 2 2 2" xfId="52753"/>
    <cellStyle name="Note 2 3 3 7 2 2 3" xfId="52754"/>
    <cellStyle name="Note 2 3 3 7 2 2 4" xfId="52755"/>
    <cellStyle name="Note 2 3 3 7 2 2 5" xfId="52756"/>
    <cellStyle name="Note 2 3 3 7 2 2 6" xfId="52757"/>
    <cellStyle name="Note 2 3 3 7 2 2 7" xfId="52758"/>
    <cellStyle name="Note 2 3 3 7 2 2 8" xfId="52759"/>
    <cellStyle name="Note 2 3 3 7 2 2 9" xfId="52760"/>
    <cellStyle name="Note 2 3 3 7 2 3" xfId="52761"/>
    <cellStyle name="Note 2 3 3 7 2 4" xfId="52762"/>
    <cellStyle name="Note 2 3 3 7 2 5" xfId="52763"/>
    <cellStyle name="Note 2 3 3 7 2 6" xfId="52764"/>
    <cellStyle name="Note 2 3 3 7 2 7" xfId="52765"/>
    <cellStyle name="Note 2 3 3 7 2 8" xfId="52766"/>
    <cellStyle name="Note 2 3 3 7 2 9" xfId="52767"/>
    <cellStyle name="Note 2 3 3 7 3" xfId="52768"/>
    <cellStyle name="Note 2 3 3 7 3 2" xfId="52769"/>
    <cellStyle name="Note 2 3 3 7 3 3" xfId="52770"/>
    <cellStyle name="Note 2 3 3 7 3 4" xfId="52771"/>
    <cellStyle name="Note 2 3 3 7 3 5" xfId="52772"/>
    <cellStyle name="Note 2 3 3 7 3 6" xfId="52773"/>
    <cellStyle name="Note 2 3 3 7 3 7" xfId="52774"/>
    <cellStyle name="Note 2 3 3 7 3 8" xfId="52775"/>
    <cellStyle name="Note 2 3 3 7 4" xfId="52776"/>
    <cellStyle name="Note 2 3 3 7 4 2" xfId="52777"/>
    <cellStyle name="Note 2 3 3 7 4 3" xfId="52778"/>
    <cellStyle name="Note 2 3 3 7 4 4" xfId="52779"/>
    <cellStyle name="Note 2 3 3 7 4 5" xfId="52780"/>
    <cellStyle name="Note 2 3 3 7 4 6" xfId="52781"/>
    <cellStyle name="Note 2 3 3 7 4 7" xfId="52782"/>
    <cellStyle name="Note 2 3 3 7 4 8" xfId="52783"/>
    <cellStyle name="Note 2 3 3 7 4 9" xfId="52784"/>
    <cellStyle name="Note 2 3 3 7 5" xfId="52785"/>
    <cellStyle name="Note 2 3 3 7 6" xfId="52786"/>
    <cellStyle name="Note 2 3 3 7 7" xfId="52787"/>
    <cellStyle name="Note 2 3 3 7 8" xfId="52788"/>
    <cellStyle name="Note 2 3 3 7 9" xfId="52789"/>
    <cellStyle name="Note 2 3 3 8" xfId="52790"/>
    <cellStyle name="Note 2 3 3 8 2" xfId="52791"/>
    <cellStyle name="Note 2 3 3 8 3" xfId="52792"/>
    <cellStyle name="Note 2 3 3 8 4" xfId="52793"/>
    <cellStyle name="Note 2 3 3 8 5" xfId="52794"/>
    <cellStyle name="Note 2 3 3 8 6" xfId="52795"/>
    <cellStyle name="Note 2 3 3 8 7" xfId="52796"/>
    <cellStyle name="Note 2 3 3 8 8" xfId="52797"/>
    <cellStyle name="Note 2 3 3 8 9" xfId="52798"/>
    <cellStyle name="Note 2 3 3 9" xfId="52799"/>
    <cellStyle name="Note 2 3 3 9 2" xfId="52800"/>
    <cellStyle name="Note 2 3 3 9 3" xfId="52801"/>
    <cellStyle name="Note 2 3 3 9 4" xfId="52802"/>
    <cellStyle name="Note 2 3 3 9 5" xfId="52803"/>
    <cellStyle name="Note 2 3 3 9 6" xfId="52804"/>
    <cellStyle name="Note 2 3 3 9 7" xfId="52805"/>
    <cellStyle name="Note 2 3 3 9 8" xfId="52806"/>
    <cellStyle name="Note 2 3 3 9 9" xfId="52807"/>
    <cellStyle name="Note 2 3 4" xfId="9782"/>
    <cellStyle name="Note 2 3 4 10" xfId="52808"/>
    <cellStyle name="Note 2 3 4 11" xfId="52809"/>
    <cellStyle name="Note 2 3 4 12" xfId="52810"/>
    <cellStyle name="Note 2 3 4 13" xfId="52811"/>
    <cellStyle name="Note 2 3 4 14" xfId="52812"/>
    <cellStyle name="Note 2 3 4 15" xfId="52813"/>
    <cellStyle name="Note 2 3 4 16" xfId="52814"/>
    <cellStyle name="Note 2 3 4 17" xfId="52815"/>
    <cellStyle name="Note 2 3 4 18" xfId="52816"/>
    <cellStyle name="Note 2 3 4 19" xfId="52817"/>
    <cellStyle name="Note 2 3 4 2" xfId="52818"/>
    <cellStyle name="Note 2 3 4 2 10" xfId="52819"/>
    <cellStyle name="Note 2 3 4 2 11" xfId="52820"/>
    <cellStyle name="Note 2 3 4 2 12" xfId="52821"/>
    <cellStyle name="Note 2 3 4 2 13" xfId="52822"/>
    <cellStyle name="Note 2 3 4 2 14" xfId="52823"/>
    <cellStyle name="Note 2 3 4 2 15" xfId="52824"/>
    <cellStyle name="Note 2 3 4 2 16" xfId="52825"/>
    <cellStyle name="Note 2 3 4 2 17" xfId="52826"/>
    <cellStyle name="Note 2 3 4 2 18" xfId="52827"/>
    <cellStyle name="Note 2 3 4 2 19" xfId="52828"/>
    <cellStyle name="Note 2 3 4 2 2" xfId="52829"/>
    <cellStyle name="Note 2 3 4 2 2 10" xfId="52830"/>
    <cellStyle name="Note 2 3 4 2 2 11" xfId="52831"/>
    <cellStyle name="Note 2 3 4 2 2 12" xfId="52832"/>
    <cellStyle name="Note 2 3 4 2 2 13" xfId="52833"/>
    <cellStyle name="Note 2 3 4 2 2 14" xfId="52834"/>
    <cellStyle name="Note 2 3 4 2 2 15" xfId="52835"/>
    <cellStyle name="Note 2 3 4 2 2 2" xfId="52836"/>
    <cellStyle name="Note 2 3 4 2 2 2 10" xfId="52837"/>
    <cellStyle name="Note 2 3 4 2 2 2 2" xfId="52838"/>
    <cellStyle name="Note 2 3 4 2 2 2 2 2" xfId="52839"/>
    <cellStyle name="Note 2 3 4 2 2 2 2 3" xfId="52840"/>
    <cellStyle name="Note 2 3 4 2 2 2 2 4" xfId="52841"/>
    <cellStyle name="Note 2 3 4 2 2 2 2 5" xfId="52842"/>
    <cellStyle name="Note 2 3 4 2 2 2 2 6" xfId="52843"/>
    <cellStyle name="Note 2 3 4 2 2 2 2 7" xfId="52844"/>
    <cellStyle name="Note 2 3 4 2 2 2 2 8" xfId="52845"/>
    <cellStyle name="Note 2 3 4 2 2 2 2 9" xfId="52846"/>
    <cellStyle name="Note 2 3 4 2 2 2 3" xfId="52847"/>
    <cellStyle name="Note 2 3 4 2 2 2 4" xfId="52848"/>
    <cellStyle name="Note 2 3 4 2 2 2 5" xfId="52849"/>
    <cellStyle name="Note 2 3 4 2 2 2 6" xfId="52850"/>
    <cellStyle name="Note 2 3 4 2 2 2 7" xfId="52851"/>
    <cellStyle name="Note 2 3 4 2 2 2 8" xfId="52852"/>
    <cellStyle name="Note 2 3 4 2 2 2 9" xfId="52853"/>
    <cellStyle name="Note 2 3 4 2 2 3" xfId="52854"/>
    <cellStyle name="Note 2 3 4 2 2 3 2" xfId="52855"/>
    <cellStyle name="Note 2 3 4 2 2 3 3" xfId="52856"/>
    <cellStyle name="Note 2 3 4 2 2 3 4" xfId="52857"/>
    <cellStyle name="Note 2 3 4 2 2 3 5" xfId="52858"/>
    <cellStyle name="Note 2 3 4 2 2 3 6" xfId="52859"/>
    <cellStyle name="Note 2 3 4 2 2 3 7" xfId="52860"/>
    <cellStyle name="Note 2 3 4 2 2 3 8" xfId="52861"/>
    <cellStyle name="Note 2 3 4 2 2 4" xfId="52862"/>
    <cellStyle name="Note 2 3 4 2 2 4 2" xfId="52863"/>
    <cellStyle name="Note 2 3 4 2 2 4 3" xfId="52864"/>
    <cellStyle name="Note 2 3 4 2 2 4 4" xfId="52865"/>
    <cellStyle name="Note 2 3 4 2 2 4 5" xfId="52866"/>
    <cellStyle name="Note 2 3 4 2 2 4 6" xfId="52867"/>
    <cellStyle name="Note 2 3 4 2 2 4 7" xfId="52868"/>
    <cellStyle name="Note 2 3 4 2 2 4 8" xfId="52869"/>
    <cellStyle name="Note 2 3 4 2 2 4 9" xfId="52870"/>
    <cellStyle name="Note 2 3 4 2 2 5" xfId="52871"/>
    <cellStyle name="Note 2 3 4 2 2 5 2" xfId="52872"/>
    <cellStyle name="Note 2 3 4 2 2 5 3" xfId="52873"/>
    <cellStyle name="Note 2 3 4 2 2 5 4" xfId="52874"/>
    <cellStyle name="Note 2 3 4 2 2 5 5" xfId="52875"/>
    <cellStyle name="Note 2 3 4 2 2 5 6" xfId="52876"/>
    <cellStyle name="Note 2 3 4 2 2 5 7" xfId="52877"/>
    <cellStyle name="Note 2 3 4 2 2 5 8" xfId="52878"/>
    <cellStyle name="Note 2 3 4 2 2 6" xfId="52879"/>
    <cellStyle name="Note 2 3 4 2 2 6 2" xfId="52880"/>
    <cellStyle name="Note 2 3 4 2 2 6 3" xfId="52881"/>
    <cellStyle name="Note 2 3 4 2 2 6 4" xfId="52882"/>
    <cellStyle name="Note 2 3 4 2 2 6 5" xfId="52883"/>
    <cellStyle name="Note 2 3 4 2 2 6 6" xfId="52884"/>
    <cellStyle name="Note 2 3 4 2 2 6 7" xfId="52885"/>
    <cellStyle name="Note 2 3 4 2 2 6 8" xfId="52886"/>
    <cellStyle name="Note 2 3 4 2 2 7" xfId="52887"/>
    <cellStyle name="Note 2 3 4 2 2 7 2" xfId="52888"/>
    <cellStyle name="Note 2 3 4 2 2 7 3" xfId="52889"/>
    <cellStyle name="Note 2 3 4 2 2 7 4" xfId="52890"/>
    <cellStyle name="Note 2 3 4 2 2 7 5" xfId="52891"/>
    <cellStyle name="Note 2 3 4 2 2 7 6" xfId="52892"/>
    <cellStyle name="Note 2 3 4 2 2 7 7" xfId="52893"/>
    <cellStyle name="Note 2 3 4 2 2 7 8" xfId="52894"/>
    <cellStyle name="Note 2 3 4 2 2 8" xfId="52895"/>
    <cellStyle name="Note 2 3 4 2 2 9" xfId="52896"/>
    <cellStyle name="Note 2 3 4 2 20" xfId="52897"/>
    <cellStyle name="Note 2 3 4 2 21" xfId="52898"/>
    <cellStyle name="Note 2 3 4 2 22" xfId="52899"/>
    <cellStyle name="Note 2 3 4 2 23" xfId="52900"/>
    <cellStyle name="Note 2 3 4 2 24" xfId="52901"/>
    <cellStyle name="Note 2 3 4 2 25" xfId="52902"/>
    <cellStyle name="Note 2 3 4 2 26" xfId="52903"/>
    <cellStyle name="Note 2 3 4 2 27" xfId="52904"/>
    <cellStyle name="Note 2 3 4 2 3" xfId="52905"/>
    <cellStyle name="Note 2 3 4 2 3 10" xfId="52906"/>
    <cellStyle name="Note 2 3 4 2 3 11" xfId="52907"/>
    <cellStyle name="Note 2 3 4 2 3 12" xfId="52908"/>
    <cellStyle name="Note 2 3 4 2 3 13" xfId="52909"/>
    <cellStyle name="Note 2 3 4 2 3 14" xfId="52910"/>
    <cellStyle name="Note 2 3 4 2 3 15" xfId="52911"/>
    <cellStyle name="Note 2 3 4 2 3 2" xfId="52912"/>
    <cellStyle name="Note 2 3 4 2 3 2 10" xfId="52913"/>
    <cellStyle name="Note 2 3 4 2 3 2 2" xfId="52914"/>
    <cellStyle name="Note 2 3 4 2 3 2 2 2" xfId="52915"/>
    <cellStyle name="Note 2 3 4 2 3 2 2 3" xfId="52916"/>
    <cellStyle name="Note 2 3 4 2 3 2 2 4" xfId="52917"/>
    <cellStyle name="Note 2 3 4 2 3 2 2 5" xfId="52918"/>
    <cellStyle name="Note 2 3 4 2 3 2 2 6" xfId="52919"/>
    <cellStyle name="Note 2 3 4 2 3 2 2 7" xfId="52920"/>
    <cellStyle name="Note 2 3 4 2 3 2 2 8" xfId="52921"/>
    <cellStyle name="Note 2 3 4 2 3 2 2 9" xfId="52922"/>
    <cellStyle name="Note 2 3 4 2 3 2 3" xfId="52923"/>
    <cellStyle name="Note 2 3 4 2 3 2 4" xfId="52924"/>
    <cellStyle name="Note 2 3 4 2 3 2 5" xfId="52925"/>
    <cellStyle name="Note 2 3 4 2 3 2 6" xfId="52926"/>
    <cellStyle name="Note 2 3 4 2 3 2 7" xfId="52927"/>
    <cellStyle name="Note 2 3 4 2 3 2 8" xfId="52928"/>
    <cellStyle name="Note 2 3 4 2 3 2 9" xfId="52929"/>
    <cellStyle name="Note 2 3 4 2 3 3" xfId="52930"/>
    <cellStyle name="Note 2 3 4 2 3 3 2" xfId="52931"/>
    <cellStyle name="Note 2 3 4 2 3 3 3" xfId="52932"/>
    <cellStyle name="Note 2 3 4 2 3 3 4" xfId="52933"/>
    <cellStyle name="Note 2 3 4 2 3 3 5" xfId="52934"/>
    <cellStyle name="Note 2 3 4 2 3 3 6" xfId="52935"/>
    <cellStyle name="Note 2 3 4 2 3 3 7" xfId="52936"/>
    <cellStyle name="Note 2 3 4 2 3 3 8" xfId="52937"/>
    <cellStyle name="Note 2 3 4 2 3 4" xfId="52938"/>
    <cellStyle name="Note 2 3 4 2 3 4 2" xfId="52939"/>
    <cellStyle name="Note 2 3 4 2 3 4 3" xfId="52940"/>
    <cellStyle name="Note 2 3 4 2 3 4 4" xfId="52941"/>
    <cellStyle name="Note 2 3 4 2 3 4 5" xfId="52942"/>
    <cellStyle name="Note 2 3 4 2 3 4 6" xfId="52943"/>
    <cellStyle name="Note 2 3 4 2 3 4 7" xfId="52944"/>
    <cellStyle name="Note 2 3 4 2 3 4 8" xfId="52945"/>
    <cellStyle name="Note 2 3 4 2 3 4 9" xfId="52946"/>
    <cellStyle name="Note 2 3 4 2 3 5" xfId="52947"/>
    <cellStyle name="Note 2 3 4 2 3 5 2" xfId="52948"/>
    <cellStyle name="Note 2 3 4 2 3 5 3" xfId="52949"/>
    <cellStyle name="Note 2 3 4 2 3 5 4" xfId="52950"/>
    <cellStyle name="Note 2 3 4 2 3 5 5" xfId="52951"/>
    <cellStyle name="Note 2 3 4 2 3 5 6" xfId="52952"/>
    <cellStyle name="Note 2 3 4 2 3 5 7" xfId="52953"/>
    <cellStyle name="Note 2 3 4 2 3 5 8" xfId="52954"/>
    <cellStyle name="Note 2 3 4 2 3 6" xfId="52955"/>
    <cellStyle name="Note 2 3 4 2 3 6 2" xfId="52956"/>
    <cellStyle name="Note 2 3 4 2 3 6 3" xfId="52957"/>
    <cellStyle name="Note 2 3 4 2 3 6 4" xfId="52958"/>
    <cellStyle name="Note 2 3 4 2 3 6 5" xfId="52959"/>
    <cellStyle name="Note 2 3 4 2 3 6 6" xfId="52960"/>
    <cellStyle name="Note 2 3 4 2 3 6 7" xfId="52961"/>
    <cellStyle name="Note 2 3 4 2 3 6 8" xfId="52962"/>
    <cellStyle name="Note 2 3 4 2 3 7" xfId="52963"/>
    <cellStyle name="Note 2 3 4 2 3 7 2" xfId="52964"/>
    <cellStyle name="Note 2 3 4 2 3 7 3" xfId="52965"/>
    <cellStyle name="Note 2 3 4 2 3 7 4" xfId="52966"/>
    <cellStyle name="Note 2 3 4 2 3 7 5" xfId="52967"/>
    <cellStyle name="Note 2 3 4 2 3 7 6" xfId="52968"/>
    <cellStyle name="Note 2 3 4 2 3 7 7" xfId="52969"/>
    <cellStyle name="Note 2 3 4 2 3 7 8" xfId="52970"/>
    <cellStyle name="Note 2 3 4 2 3 8" xfId="52971"/>
    <cellStyle name="Note 2 3 4 2 3 9" xfId="52972"/>
    <cellStyle name="Note 2 3 4 2 4" xfId="52973"/>
    <cellStyle name="Note 2 3 4 2 4 10" xfId="52974"/>
    <cellStyle name="Note 2 3 4 2 4 11" xfId="52975"/>
    <cellStyle name="Note 2 3 4 2 4 12" xfId="52976"/>
    <cellStyle name="Note 2 3 4 2 4 13" xfId="52977"/>
    <cellStyle name="Note 2 3 4 2 4 2" xfId="52978"/>
    <cellStyle name="Note 2 3 4 2 4 2 10" xfId="52979"/>
    <cellStyle name="Note 2 3 4 2 4 2 2" xfId="52980"/>
    <cellStyle name="Note 2 3 4 2 4 2 2 2" xfId="52981"/>
    <cellStyle name="Note 2 3 4 2 4 2 2 3" xfId="52982"/>
    <cellStyle name="Note 2 3 4 2 4 2 2 4" xfId="52983"/>
    <cellStyle name="Note 2 3 4 2 4 2 2 5" xfId="52984"/>
    <cellStyle name="Note 2 3 4 2 4 2 2 6" xfId="52985"/>
    <cellStyle name="Note 2 3 4 2 4 2 2 7" xfId="52986"/>
    <cellStyle name="Note 2 3 4 2 4 2 2 8" xfId="52987"/>
    <cellStyle name="Note 2 3 4 2 4 2 2 9" xfId="52988"/>
    <cellStyle name="Note 2 3 4 2 4 2 3" xfId="52989"/>
    <cellStyle name="Note 2 3 4 2 4 2 4" xfId="52990"/>
    <cellStyle name="Note 2 3 4 2 4 2 5" xfId="52991"/>
    <cellStyle name="Note 2 3 4 2 4 2 6" xfId="52992"/>
    <cellStyle name="Note 2 3 4 2 4 2 7" xfId="52993"/>
    <cellStyle name="Note 2 3 4 2 4 2 8" xfId="52994"/>
    <cellStyle name="Note 2 3 4 2 4 2 9" xfId="52995"/>
    <cellStyle name="Note 2 3 4 2 4 3" xfId="52996"/>
    <cellStyle name="Note 2 3 4 2 4 3 2" xfId="52997"/>
    <cellStyle name="Note 2 3 4 2 4 3 3" xfId="52998"/>
    <cellStyle name="Note 2 3 4 2 4 3 4" xfId="52999"/>
    <cellStyle name="Note 2 3 4 2 4 3 5" xfId="53000"/>
    <cellStyle name="Note 2 3 4 2 4 3 6" xfId="53001"/>
    <cellStyle name="Note 2 3 4 2 4 3 7" xfId="53002"/>
    <cellStyle name="Note 2 3 4 2 4 3 8" xfId="53003"/>
    <cellStyle name="Note 2 3 4 2 4 4" xfId="53004"/>
    <cellStyle name="Note 2 3 4 2 4 4 2" xfId="53005"/>
    <cellStyle name="Note 2 3 4 2 4 4 3" xfId="53006"/>
    <cellStyle name="Note 2 3 4 2 4 4 4" xfId="53007"/>
    <cellStyle name="Note 2 3 4 2 4 4 5" xfId="53008"/>
    <cellStyle name="Note 2 3 4 2 4 4 6" xfId="53009"/>
    <cellStyle name="Note 2 3 4 2 4 4 7" xfId="53010"/>
    <cellStyle name="Note 2 3 4 2 4 4 8" xfId="53011"/>
    <cellStyle name="Note 2 3 4 2 4 4 9" xfId="53012"/>
    <cellStyle name="Note 2 3 4 2 4 5" xfId="53013"/>
    <cellStyle name="Note 2 3 4 2 4 6" xfId="53014"/>
    <cellStyle name="Note 2 3 4 2 4 7" xfId="53015"/>
    <cellStyle name="Note 2 3 4 2 4 8" xfId="53016"/>
    <cellStyle name="Note 2 3 4 2 4 9" xfId="53017"/>
    <cellStyle name="Note 2 3 4 2 5" xfId="53018"/>
    <cellStyle name="Note 2 3 4 2 5 10" xfId="53019"/>
    <cellStyle name="Note 2 3 4 2 5 11" xfId="53020"/>
    <cellStyle name="Note 2 3 4 2 5 12" xfId="53021"/>
    <cellStyle name="Note 2 3 4 2 5 13" xfId="53022"/>
    <cellStyle name="Note 2 3 4 2 5 2" xfId="53023"/>
    <cellStyle name="Note 2 3 4 2 5 2 10" xfId="53024"/>
    <cellStyle name="Note 2 3 4 2 5 2 2" xfId="53025"/>
    <cellStyle name="Note 2 3 4 2 5 2 2 2" xfId="53026"/>
    <cellStyle name="Note 2 3 4 2 5 2 2 3" xfId="53027"/>
    <cellStyle name="Note 2 3 4 2 5 2 2 4" xfId="53028"/>
    <cellStyle name="Note 2 3 4 2 5 2 2 5" xfId="53029"/>
    <cellStyle name="Note 2 3 4 2 5 2 2 6" xfId="53030"/>
    <cellStyle name="Note 2 3 4 2 5 2 2 7" xfId="53031"/>
    <cellStyle name="Note 2 3 4 2 5 2 2 8" xfId="53032"/>
    <cellStyle name="Note 2 3 4 2 5 2 2 9" xfId="53033"/>
    <cellStyle name="Note 2 3 4 2 5 2 3" xfId="53034"/>
    <cellStyle name="Note 2 3 4 2 5 2 4" xfId="53035"/>
    <cellStyle name="Note 2 3 4 2 5 2 5" xfId="53036"/>
    <cellStyle name="Note 2 3 4 2 5 2 6" xfId="53037"/>
    <cellStyle name="Note 2 3 4 2 5 2 7" xfId="53038"/>
    <cellStyle name="Note 2 3 4 2 5 2 8" xfId="53039"/>
    <cellStyle name="Note 2 3 4 2 5 2 9" xfId="53040"/>
    <cellStyle name="Note 2 3 4 2 5 3" xfId="53041"/>
    <cellStyle name="Note 2 3 4 2 5 3 2" xfId="53042"/>
    <cellStyle name="Note 2 3 4 2 5 3 3" xfId="53043"/>
    <cellStyle name="Note 2 3 4 2 5 3 4" xfId="53044"/>
    <cellStyle name="Note 2 3 4 2 5 3 5" xfId="53045"/>
    <cellStyle name="Note 2 3 4 2 5 3 6" xfId="53046"/>
    <cellStyle name="Note 2 3 4 2 5 3 7" xfId="53047"/>
    <cellStyle name="Note 2 3 4 2 5 3 8" xfId="53048"/>
    <cellStyle name="Note 2 3 4 2 5 4" xfId="53049"/>
    <cellStyle name="Note 2 3 4 2 5 4 2" xfId="53050"/>
    <cellStyle name="Note 2 3 4 2 5 4 3" xfId="53051"/>
    <cellStyle name="Note 2 3 4 2 5 4 4" xfId="53052"/>
    <cellStyle name="Note 2 3 4 2 5 4 5" xfId="53053"/>
    <cellStyle name="Note 2 3 4 2 5 4 6" xfId="53054"/>
    <cellStyle name="Note 2 3 4 2 5 4 7" xfId="53055"/>
    <cellStyle name="Note 2 3 4 2 5 4 8" xfId="53056"/>
    <cellStyle name="Note 2 3 4 2 5 4 9" xfId="53057"/>
    <cellStyle name="Note 2 3 4 2 5 5" xfId="53058"/>
    <cellStyle name="Note 2 3 4 2 5 6" xfId="53059"/>
    <cellStyle name="Note 2 3 4 2 5 7" xfId="53060"/>
    <cellStyle name="Note 2 3 4 2 5 8" xfId="53061"/>
    <cellStyle name="Note 2 3 4 2 5 9" xfId="53062"/>
    <cellStyle name="Note 2 3 4 2 6" xfId="53063"/>
    <cellStyle name="Note 2 3 4 2 6 10" xfId="53064"/>
    <cellStyle name="Note 2 3 4 2 6 2" xfId="53065"/>
    <cellStyle name="Note 2 3 4 2 6 2 2" xfId="53066"/>
    <cellStyle name="Note 2 3 4 2 6 2 3" xfId="53067"/>
    <cellStyle name="Note 2 3 4 2 6 2 4" xfId="53068"/>
    <cellStyle name="Note 2 3 4 2 6 2 5" xfId="53069"/>
    <cellStyle name="Note 2 3 4 2 6 2 6" xfId="53070"/>
    <cellStyle name="Note 2 3 4 2 6 2 7" xfId="53071"/>
    <cellStyle name="Note 2 3 4 2 6 2 8" xfId="53072"/>
    <cellStyle name="Note 2 3 4 2 6 2 9" xfId="53073"/>
    <cellStyle name="Note 2 3 4 2 6 3" xfId="53074"/>
    <cellStyle name="Note 2 3 4 2 6 4" xfId="53075"/>
    <cellStyle name="Note 2 3 4 2 6 5" xfId="53076"/>
    <cellStyle name="Note 2 3 4 2 6 6" xfId="53077"/>
    <cellStyle name="Note 2 3 4 2 6 7" xfId="53078"/>
    <cellStyle name="Note 2 3 4 2 6 8" xfId="53079"/>
    <cellStyle name="Note 2 3 4 2 6 9" xfId="53080"/>
    <cellStyle name="Note 2 3 4 2 7" xfId="53081"/>
    <cellStyle name="Note 2 3 4 2 7 2" xfId="53082"/>
    <cellStyle name="Note 2 3 4 2 7 3" xfId="53083"/>
    <cellStyle name="Note 2 3 4 2 7 4" xfId="53084"/>
    <cellStyle name="Note 2 3 4 2 7 5" xfId="53085"/>
    <cellStyle name="Note 2 3 4 2 7 6" xfId="53086"/>
    <cellStyle name="Note 2 3 4 2 7 7" xfId="53087"/>
    <cellStyle name="Note 2 3 4 2 7 8" xfId="53088"/>
    <cellStyle name="Note 2 3 4 2 8" xfId="53089"/>
    <cellStyle name="Note 2 3 4 2 8 2" xfId="53090"/>
    <cellStyle name="Note 2 3 4 2 8 3" xfId="53091"/>
    <cellStyle name="Note 2 3 4 2 8 4" xfId="53092"/>
    <cellStyle name="Note 2 3 4 2 8 5" xfId="53093"/>
    <cellStyle name="Note 2 3 4 2 8 6" xfId="53094"/>
    <cellStyle name="Note 2 3 4 2 8 7" xfId="53095"/>
    <cellStyle name="Note 2 3 4 2 8 8" xfId="53096"/>
    <cellStyle name="Note 2 3 4 2 8 9" xfId="53097"/>
    <cellStyle name="Note 2 3 4 2 9" xfId="53098"/>
    <cellStyle name="Note 2 3 4 2 9 2" xfId="53099"/>
    <cellStyle name="Note 2 3 4 2 9 3" xfId="53100"/>
    <cellStyle name="Note 2 3 4 2 9 4" xfId="53101"/>
    <cellStyle name="Note 2 3 4 2 9 5" xfId="53102"/>
    <cellStyle name="Note 2 3 4 2 9 6" xfId="53103"/>
    <cellStyle name="Note 2 3 4 2 9 7" xfId="53104"/>
    <cellStyle name="Note 2 3 4 2 9 8" xfId="53105"/>
    <cellStyle name="Note 2 3 4 20" xfId="53106"/>
    <cellStyle name="Note 2 3 4 21" xfId="53107"/>
    <cellStyle name="Note 2 3 4 22" xfId="53108"/>
    <cellStyle name="Note 2 3 4 23" xfId="53109"/>
    <cellStyle name="Note 2 3 4 24" xfId="53110"/>
    <cellStyle name="Note 2 3 4 25" xfId="53111"/>
    <cellStyle name="Note 2 3 4 26" xfId="53112"/>
    <cellStyle name="Note 2 3 4 3" xfId="53113"/>
    <cellStyle name="Note 2 3 4 3 10" xfId="53114"/>
    <cellStyle name="Note 2 3 4 3 11" xfId="53115"/>
    <cellStyle name="Note 2 3 4 3 12" xfId="53116"/>
    <cellStyle name="Note 2 3 4 3 13" xfId="53117"/>
    <cellStyle name="Note 2 3 4 3 14" xfId="53118"/>
    <cellStyle name="Note 2 3 4 3 15" xfId="53119"/>
    <cellStyle name="Note 2 3 4 3 16" xfId="53120"/>
    <cellStyle name="Note 2 3 4 3 17" xfId="53121"/>
    <cellStyle name="Note 2 3 4 3 18" xfId="53122"/>
    <cellStyle name="Note 2 3 4 3 19" xfId="53123"/>
    <cellStyle name="Note 2 3 4 3 2" xfId="53124"/>
    <cellStyle name="Note 2 3 4 3 2 10" xfId="53125"/>
    <cellStyle name="Note 2 3 4 3 2 11" xfId="53126"/>
    <cellStyle name="Note 2 3 4 3 2 12" xfId="53127"/>
    <cellStyle name="Note 2 3 4 3 2 13" xfId="53128"/>
    <cellStyle name="Note 2 3 4 3 2 2" xfId="53129"/>
    <cellStyle name="Note 2 3 4 3 2 2 10" xfId="53130"/>
    <cellStyle name="Note 2 3 4 3 2 2 2" xfId="53131"/>
    <cellStyle name="Note 2 3 4 3 2 2 2 2" xfId="53132"/>
    <cellStyle name="Note 2 3 4 3 2 2 2 3" xfId="53133"/>
    <cellStyle name="Note 2 3 4 3 2 2 2 4" xfId="53134"/>
    <cellStyle name="Note 2 3 4 3 2 2 2 5" xfId="53135"/>
    <cellStyle name="Note 2 3 4 3 2 2 2 6" xfId="53136"/>
    <cellStyle name="Note 2 3 4 3 2 2 2 7" xfId="53137"/>
    <cellStyle name="Note 2 3 4 3 2 2 2 8" xfId="53138"/>
    <cellStyle name="Note 2 3 4 3 2 2 2 9" xfId="53139"/>
    <cellStyle name="Note 2 3 4 3 2 2 3" xfId="53140"/>
    <cellStyle name="Note 2 3 4 3 2 2 4" xfId="53141"/>
    <cellStyle name="Note 2 3 4 3 2 2 5" xfId="53142"/>
    <cellStyle name="Note 2 3 4 3 2 2 6" xfId="53143"/>
    <cellStyle name="Note 2 3 4 3 2 2 7" xfId="53144"/>
    <cellStyle name="Note 2 3 4 3 2 2 8" xfId="53145"/>
    <cellStyle name="Note 2 3 4 3 2 2 9" xfId="53146"/>
    <cellStyle name="Note 2 3 4 3 2 3" xfId="53147"/>
    <cellStyle name="Note 2 3 4 3 2 3 2" xfId="53148"/>
    <cellStyle name="Note 2 3 4 3 2 3 3" xfId="53149"/>
    <cellStyle name="Note 2 3 4 3 2 3 4" xfId="53150"/>
    <cellStyle name="Note 2 3 4 3 2 3 5" xfId="53151"/>
    <cellStyle name="Note 2 3 4 3 2 3 6" xfId="53152"/>
    <cellStyle name="Note 2 3 4 3 2 3 7" xfId="53153"/>
    <cellStyle name="Note 2 3 4 3 2 3 8" xfId="53154"/>
    <cellStyle name="Note 2 3 4 3 2 4" xfId="53155"/>
    <cellStyle name="Note 2 3 4 3 2 4 2" xfId="53156"/>
    <cellStyle name="Note 2 3 4 3 2 4 3" xfId="53157"/>
    <cellStyle name="Note 2 3 4 3 2 4 4" xfId="53158"/>
    <cellStyle name="Note 2 3 4 3 2 4 5" xfId="53159"/>
    <cellStyle name="Note 2 3 4 3 2 4 6" xfId="53160"/>
    <cellStyle name="Note 2 3 4 3 2 4 7" xfId="53161"/>
    <cellStyle name="Note 2 3 4 3 2 4 8" xfId="53162"/>
    <cellStyle name="Note 2 3 4 3 2 4 9" xfId="53163"/>
    <cellStyle name="Note 2 3 4 3 2 5" xfId="53164"/>
    <cellStyle name="Note 2 3 4 3 2 6" xfId="53165"/>
    <cellStyle name="Note 2 3 4 3 2 7" xfId="53166"/>
    <cellStyle name="Note 2 3 4 3 2 8" xfId="53167"/>
    <cellStyle name="Note 2 3 4 3 2 9" xfId="53168"/>
    <cellStyle name="Note 2 3 4 3 20" xfId="53169"/>
    <cellStyle name="Note 2 3 4 3 21" xfId="53170"/>
    <cellStyle name="Note 2 3 4 3 22" xfId="53171"/>
    <cellStyle name="Note 2 3 4 3 23" xfId="53172"/>
    <cellStyle name="Note 2 3 4 3 24" xfId="53173"/>
    <cellStyle name="Note 2 3 4 3 3" xfId="53174"/>
    <cellStyle name="Note 2 3 4 3 3 10" xfId="53175"/>
    <cellStyle name="Note 2 3 4 3 3 11" xfId="53176"/>
    <cellStyle name="Note 2 3 4 3 3 12" xfId="53177"/>
    <cellStyle name="Note 2 3 4 3 3 13" xfId="53178"/>
    <cellStyle name="Note 2 3 4 3 3 2" xfId="53179"/>
    <cellStyle name="Note 2 3 4 3 3 2 10" xfId="53180"/>
    <cellStyle name="Note 2 3 4 3 3 2 2" xfId="53181"/>
    <cellStyle name="Note 2 3 4 3 3 2 2 2" xfId="53182"/>
    <cellStyle name="Note 2 3 4 3 3 2 2 3" xfId="53183"/>
    <cellStyle name="Note 2 3 4 3 3 2 2 4" xfId="53184"/>
    <cellStyle name="Note 2 3 4 3 3 2 2 5" xfId="53185"/>
    <cellStyle name="Note 2 3 4 3 3 2 2 6" xfId="53186"/>
    <cellStyle name="Note 2 3 4 3 3 2 2 7" xfId="53187"/>
    <cellStyle name="Note 2 3 4 3 3 2 2 8" xfId="53188"/>
    <cellStyle name="Note 2 3 4 3 3 2 2 9" xfId="53189"/>
    <cellStyle name="Note 2 3 4 3 3 2 3" xfId="53190"/>
    <cellStyle name="Note 2 3 4 3 3 2 4" xfId="53191"/>
    <cellStyle name="Note 2 3 4 3 3 2 5" xfId="53192"/>
    <cellStyle name="Note 2 3 4 3 3 2 6" xfId="53193"/>
    <cellStyle name="Note 2 3 4 3 3 2 7" xfId="53194"/>
    <cellStyle name="Note 2 3 4 3 3 2 8" xfId="53195"/>
    <cellStyle name="Note 2 3 4 3 3 2 9" xfId="53196"/>
    <cellStyle name="Note 2 3 4 3 3 3" xfId="53197"/>
    <cellStyle name="Note 2 3 4 3 3 3 2" xfId="53198"/>
    <cellStyle name="Note 2 3 4 3 3 3 3" xfId="53199"/>
    <cellStyle name="Note 2 3 4 3 3 3 4" xfId="53200"/>
    <cellStyle name="Note 2 3 4 3 3 3 5" xfId="53201"/>
    <cellStyle name="Note 2 3 4 3 3 3 6" xfId="53202"/>
    <cellStyle name="Note 2 3 4 3 3 3 7" xfId="53203"/>
    <cellStyle name="Note 2 3 4 3 3 3 8" xfId="53204"/>
    <cellStyle name="Note 2 3 4 3 3 4" xfId="53205"/>
    <cellStyle name="Note 2 3 4 3 3 4 2" xfId="53206"/>
    <cellStyle name="Note 2 3 4 3 3 4 3" xfId="53207"/>
    <cellStyle name="Note 2 3 4 3 3 4 4" xfId="53208"/>
    <cellStyle name="Note 2 3 4 3 3 4 5" xfId="53209"/>
    <cellStyle name="Note 2 3 4 3 3 4 6" xfId="53210"/>
    <cellStyle name="Note 2 3 4 3 3 4 7" xfId="53211"/>
    <cellStyle name="Note 2 3 4 3 3 4 8" xfId="53212"/>
    <cellStyle name="Note 2 3 4 3 3 4 9" xfId="53213"/>
    <cellStyle name="Note 2 3 4 3 3 5" xfId="53214"/>
    <cellStyle name="Note 2 3 4 3 3 6" xfId="53215"/>
    <cellStyle name="Note 2 3 4 3 3 7" xfId="53216"/>
    <cellStyle name="Note 2 3 4 3 3 8" xfId="53217"/>
    <cellStyle name="Note 2 3 4 3 3 9" xfId="53218"/>
    <cellStyle name="Note 2 3 4 3 4" xfId="53219"/>
    <cellStyle name="Note 2 3 4 3 4 10" xfId="53220"/>
    <cellStyle name="Note 2 3 4 3 4 11" xfId="53221"/>
    <cellStyle name="Note 2 3 4 3 4 12" xfId="53222"/>
    <cellStyle name="Note 2 3 4 3 4 13" xfId="53223"/>
    <cellStyle name="Note 2 3 4 3 4 2" xfId="53224"/>
    <cellStyle name="Note 2 3 4 3 4 2 10" xfId="53225"/>
    <cellStyle name="Note 2 3 4 3 4 2 2" xfId="53226"/>
    <cellStyle name="Note 2 3 4 3 4 2 2 2" xfId="53227"/>
    <cellStyle name="Note 2 3 4 3 4 2 2 3" xfId="53228"/>
    <cellStyle name="Note 2 3 4 3 4 2 2 4" xfId="53229"/>
    <cellStyle name="Note 2 3 4 3 4 2 2 5" xfId="53230"/>
    <cellStyle name="Note 2 3 4 3 4 2 2 6" xfId="53231"/>
    <cellStyle name="Note 2 3 4 3 4 2 2 7" xfId="53232"/>
    <cellStyle name="Note 2 3 4 3 4 2 2 8" xfId="53233"/>
    <cellStyle name="Note 2 3 4 3 4 2 2 9" xfId="53234"/>
    <cellStyle name="Note 2 3 4 3 4 2 3" xfId="53235"/>
    <cellStyle name="Note 2 3 4 3 4 2 4" xfId="53236"/>
    <cellStyle name="Note 2 3 4 3 4 2 5" xfId="53237"/>
    <cellStyle name="Note 2 3 4 3 4 2 6" xfId="53238"/>
    <cellStyle name="Note 2 3 4 3 4 2 7" xfId="53239"/>
    <cellStyle name="Note 2 3 4 3 4 2 8" xfId="53240"/>
    <cellStyle name="Note 2 3 4 3 4 2 9" xfId="53241"/>
    <cellStyle name="Note 2 3 4 3 4 3" xfId="53242"/>
    <cellStyle name="Note 2 3 4 3 4 3 2" xfId="53243"/>
    <cellStyle name="Note 2 3 4 3 4 3 3" xfId="53244"/>
    <cellStyle name="Note 2 3 4 3 4 3 4" xfId="53245"/>
    <cellStyle name="Note 2 3 4 3 4 3 5" xfId="53246"/>
    <cellStyle name="Note 2 3 4 3 4 3 6" xfId="53247"/>
    <cellStyle name="Note 2 3 4 3 4 3 7" xfId="53248"/>
    <cellStyle name="Note 2 3 4 3 4 3 8" xfId="53249"/>
    <cellStyle name="Note 2 3 4 3 4 4" xfId="53250"/>
    <cellStyle name="Note 2 3 4 3 4 4 2" xfId="53251"/>
    <cellStyle name="Note 2 3 4 3 4 4 3" xfId="53252"/>
    <cellStyle name="Note 2 3 4 3 4 4 4" xfId="53253"/>
    <cellStyle name="Note 2 3 4 3 4 4 5" xfId="53254"/>
    <cellStyle name="Note 2 3 4 3 4 4 6" xfId="53255"/>
    <cellStyle name="Note 2 3 4 3 4 4 7" xfId="53256"/>
    <cellStyle name="Note 2 3 4 3 4 4 8" xfId="53257"/>
    <cellStyle name="Note 2 3 4 3 4 4 9" xfId="53258"/>
    <cellStyle name="Note 2 3 4 3 4 5" xfId="53259"/>
    <cellStyle name="Note 2 3 4 3 4 6" xfId="53260"/>
    <cellStyle name="Note 2 3 4 3 4 7" xfId="53261"/>
    <cellStyle name="Note 2 3 4 3 4 8" xfId="53262"/>
    <cellStyle name="Note 2 3 4 3 4 9" xfId="53263"/>
    <cellStyle name="Note 2 3 4 3 5" xfId="53264"/>
    <cellStyle name="Note 2 3 4 3 5 10" xfId="53265"/>
    <cellStyle name="Note 2 3 4 3 5 11" xfId="53266"/>
    <cellStyle name="Note 2 3 4 3 5 12" xfId="53267"/>
    <cellStyle name="Note 2 3 4 3 5 13" xfId="53268"/>
    <cellStyle name="Note 2 3 4 3 5 2" xfId="53269"/>
    <cellStyle name="Note 2 3 4 3 5 2 10" xfId="53270"/>
    <cellStyle name="Note 2 3 4 3 5 2 2" xfId="53271"/>
    <cellStyle name="Note 2 3 4 3 5 2 2 2" xfId="53272"/>
    <cellStyle name="Note 2 3 4 3 5 2 2 3" xfId="53273"/>
    <cellStyle name="Note 2 3 4 3 5 2 2 4" xfId="53274"/>
    <cellStyle name="Note 2 3 4 3 5 2 2 5" xfId="53275"/>
    <cellStyle name="Note 2 3 4 3 5 2 2 6" xfId="53276"/>
    <cellStyle name="Note 2 3 4 3 5 2 2 7" xfId="53277"/>
    <cellStyle name="Note 2 3 4 3 5 2 2 8" xfId="53278"/>
    <cellStyle name="Note 2 3 4 3 5 2 2 9" xfId="53279"/>
    <cellStyle name="Note 2 3 4 3 5 2 3" xfId="53280"/>
    <cellStyle name="Note 2 3 4 3 5 2 4" xfId="53281"/>
    <cellStyle name="Note 2 3 4 3 5 2 5" xfId="53282"/>
    <cellStyle name="Note 2 3 4 3 5 2 6" xfId="53283"/>
    <cellStyle name="Note 2 3 4 3 5 2 7" xfId="53284"/>
    <cellStyle name="Note 2 3 4 3 5 2 8" xfId="53285"/>
    <cellStyle name="Note 2 3 4 3 5 2 9" xfId="53286"/>
    <cellStyle name="Note 2 3 4 3 5 3" xfId="53287"/>
    <cellStyle name="Note 2 3 4 3 5 3 2" xfId="53288"/>
    <cellStyle name="Note 2 3 4 3 5 3 3" xfId="53289"/>
    <cellStyle name="Note 2 3 4 3 5 3 4" xfId="53290"/>
    <cellStyle name="Note 2 3 4 3 5 3 5" xfId="53291"/>
    <cellStyle name="Note 2 3 4 3 5 3 6" xfId="53292"/>
    <cellStyle name="Note 2 3 4 3 5 3 7" xfId="53293"/>
    <cellStyle name="Note 2 3 4 3 5 3 8" xfId="53294"/>
    <cellStyle name="Note 2 3 4 3 5 4" xfId="53295"/>
    <cellStyle name="Note 2 3 4 3 5 4 2" xfId="53296"/>
    <cellStyle name="Note 2 3 4 3 5 4 3" xfId="53297"/>
    <cellStyle name="Note 2 3 4 3 5 4 4" xfId="53298"/>
    <cellStyle name="Note 2 3 4 3 5 4 5" xfId="53299"/>
    <cellStyle name="Note 2 3 4 3 5 4 6" xfId="53300"/>
    <cellStyle name="Note 2 3 4 3 5 4 7" xfId="53301"/>
    <cellStyle name="Note 2 3 4 3 5 4 8" xfId="53302"/>
    <cellStyle name="Note 2 3 4 3 5 4 9" xfId="53303"/>
    <cellStyle name="Note 2 3 4 3 5 5" xfId="53304"/>
    <cellStyle name="Note 2 3 4 3 5 6" xfId="53305"/>
    <cellStyle name="Note 2 3 4 3 5 7" xfId="53306"/>
    <cellStyle name="Note 2 3 4 3 5 8" xfId="53307"/>
    <cellStyle name="Note 2 3 4 3 5 9" xfId="53308"/>
    <cellStyle name="Note 2 3 4 3 6" xfId="53309"/>
    <cellStyle name="Note 2 3 4 3 6 10" xfId="53310"/>
    <cellStyle name="Note 2 3 4 3 6 2" xfId="53311"/>
    <cellStyle name="Note 2 3 4 3 6 2 2" xfId="53312"/>
    <cellStyle name="Note 2 3 4 3 6 2 3" xfId="53313"/>
    <cellStyle name="Note 2 3 4 3 6 2 4" xfId="53314"/>
    <cellStyle name="Note 2 3 4 3 6 2 5" xfId="53315"/>
    <cellStyle name="Note 2 3 4 3 6 2 6" xfId="53316"/>
    <cellStyle name="Note 2 3 4 3 6 2 7" xfId="53317"/>
    <cellStyle name="Note 2 3 4 3 6 2 8" xfId="53318"/>
    <cellStyle name="Note 2 3 4 3 6 2 9" xfId="53319"/>
    <cellStyle name="Note 2 3 4 3 6 3" xfId="53320"/>
    <cellStyle name="Note 2 3 4 3 6 4" xfId="53321"/>
    <cellStyle name="Note 2 3 4 3 6 5" xfId="53322"/>
    <cellStyle name="Note 2 3 4 3 6 6" xfId="53323"/>
    <cellStyle name="Note 2 3 4 3 6 7" xfId="53324"/>
    <cellStyle name="Note 2 3 4 3 6 8" xfId="53325"/>
    <cellStyle name="Note 2 3 4 3 6 9" xfId="53326"/>
    <cellStyle name="Note 2 3 4 3 7" xfId="53327"/>
    <cellStyle name="Note 2 3 4 3 7 2" xfId="53328"/>
    <cellStyle name="Note 2 3 4 3 7 3" xfId="53329"/>
    <cellStyle name="Note 2 3 4 3 7 4" xfId="53330"/>
    <cellStyle name="Note 2 3 4 3 7 5" xfId="53331"/>
    <cellStyle name="Note 2 3 4 3 7 6" xfId="53332"/>
    <cellStyle name="Note 2 3 4 3 7 7" xfId="53333"/>
    <cellStyle name="Note 2 3 4 3 7 8" xfId="53334"/>
    <cellStyle name="Note 2 3 4 3 8" xfId="53335"/>
    <cellStyle name="Note 2 3 4 3 8 2" xfId="53336"/>
    <cellStyle name="Note 2 3 4 3 8 3" xfId="53337"/>
    <cellStyle name="Note 2 3 4 3 8 4" xfId="53338"/>
    <cellStyle name="Note 2 3 4 3 8 5" xfId="53339"/>
    <cellStyle name="Note 2 3 4 3 8 6" xfId="53340"/>
    <cellStyle name="Note 2 3 4 3 8 7" xfId="53341"/>
    <cellStyle name="Note 2 3 4 3 8 8" xfId="53342"/>
    <cellStyle name="Note 2 3 4 3 8 9" xfId="53343"/>
    <cellStyle name="Note 2 3 4 3 9" xfId="53344"/>
    <cellStyle name="Note 2 3 4 4" xfId="53345"/>
    <cellStyle name="Note 2 3 4 4 10" xfId="53346"/>
    <cellStyle name="Note 2 3 4 4 11" xfId="53347"/>
    <cellStyle name="Note 2 3 4 4 12" xfId="53348"/>
    <cellStyle name="Note 2 3 4 4 13" xfId="53349"/>
    <cellStyle name="Note 2 3 4 4 14" xfId="53350"/>
    <cellStyle name="Note 2 3 4 4 15" xfId="53351"/>
    <cellStyle name="Note 2 3 4 4 16" xfId="53352"/>
    <cellStyle name="Note 2 3 4 4 17" xfId="53353"/>
    <cellStyle name="Note 2 3 4 4 18" xfId="53354"/>
    <cellStyle name="Note 2 3 4 4 2" xfId="53355"/>
    <cellStyle name="Note 2 3 4 4 2 10" xfId="53356"/>
    <cellStyle name="Note 2 3 4 4 2 2" xfId="53357"/>
    <cellStyle name="Note 2 3 4 4 2 2 2" xfId="53358"/>
    <cellStyle name="Note 2 3 4 4 2 2 3" xfId="53359"/>
    <cellStyle name="Note 2 3 4 4 2 2 4" xfId="53360"/>
    <cellStyle name="Note 2 3 4 4 2 2 5" xfId="53361"/>
    <cellStyle name="Note 2 3 4 4 2 2 6" xfId="53362"/>
    <cellStyle name="Note 2 3 4 4 2 2 7" xfId="53363"/>
    <cellStyle name="Note 2 3 4 4 2 2 8" xfId="53364"/>
    <cellStyle name="Note 2 3 4 4 2 2 9" xfId="53365"/>
    <cellStyle name="Note 2 3 4 4 2 3" xfId="53366"/>
    <cellStyle name="Note 2 3 4 4 2 4" xfId="53367"/>
    <cellStyle name="Note 2 3 4 4 2 5" xfId="53368"/>
    <cellStyle name="Note 2 3 4 4 2 6" xfId="53369"/>
    <cellStyle name="Note 2 3 4 4 2 7" xfId="53370"/>
    <cellStyle name="Note 2 3 4 4 2 8" xfId="53371"/>
    <cellStyle name="Note 2 3 4 4 2 9" xfId="53372"/>
    <cellStyle name="Note 2 3 4 4 3" xfId="53373"/>
    <cellStyle name="Note 2 3 4 4 3 2" xfId="53374"/>
    <cellStyle name="Note 2 3 4 4 3 3" xfId="53375"/>
    <cellStyle name="Note 2 3 4 4 3 4" xfId="53376"/>
    <cellStyle name="Note 2 3 4 4 3 5" xfId="53377"/>
    <cellStyle name="Note 2 3 4 4 3 6" xfId="53378"/>
    <cellStyle name="Note 2 3 4 4 3 7" xfId="53379"/>
    <cellStyle name="Note 2 3 4 4 3 8" xfId="53380"/>
    <cellStyle name="Note 2 3 4 4 4" xfId="53381"/>
    <cellStyle name="Note 2 3 4 4 4 2" xfId="53382"/>
    <cellStyle name="Note 2 3 4 4 4 3" xfId="53383"/>
    <cellStyle name="Note 2 3 4 4 4 4" xfId="53384"/>
    <cellStyle name="Note 2 3 4 4 4 5" xfId="53385"/>
    <cellStyle name="Note 2 3 4 4 4 6" xfId="53386"/>
    <cellStyle name="Note 2 3 4 4 4 7" xfId="53387"/>
    <cellStyle name="Note 2 3 4 4 4 8" xfId="53388"/>
    <cellStyle name="Note 2 3 4 4 4 9" xfId="53389"/>
    <cellStyle name="Note 2 3 4 4 5" xfId="53390"/>
    <cellStyle name="Note 2 3 4 4 6" xfId="53391"/>
    <cellStyle name="Note 2 3 4 4 7" xfId="53392"/>
    <cellStyle name="Note 2 3 4 4 8" xfId="53393"/>
    <cellStyle name="Note 2 3 4 4 9" xfId="53394"/>
    <cellStyle name="Note 2 3 4 5" xfId="53395"/>
    <cellStyle name="Note 2 3 4 5 10" xfId="53396"/>
    <cellStyle name="Note 2 3 4 5 11" xfId="53397"/>
    <cellStyle name="Note 2 3 4 5 12" xfId="53398"/>
    <cellStyle name="Note 2 3 4 5 13" xfId="53399"/>
    <cellStyle name="Note 2 3 4 5 14" xfId="53400"/>
    <cellStyle name="Note 2 3 4 5 15" xfId="53401"/>
    <cellStyle name="Note 2 3 4 5 16" xfId="53402"/>
    <cellStyle name="Note 2 3 4 5 17" xfId="53403"/>
    <cellStyle name="Note 2 3 4 5 18" xfId="53404"/>
    <cellStyle name="Note 2 3 4 5 2" xfId="53405"/>
    <cellStyle name="Note 2 3 4 5 2 10" xfId="53406"/>
    <cellStyle name="Note 2 3 4 5 2 2" xfId="53407"/>
    <cellStyle name="Note 2 3 4 5 2 2 2" xfId="53408"/>
    <cellStyle name="Note 2 3 4 5 2 2 3" xfId="53409"/>
    <cellStyle name="Note 2 3 4 5 2 2 4" xfId="53410"/>
    <cellStyle name="Note 2 3 4 5 2 2 5" xfId="53411"/>
    <cellStyle name="Note 2 3 4 5 2 2 6" xfId="53412"/>
    <cellStyle name="Note 2 3 4 5 2 2 7" xfId="53413"/>
    <cellStyle name="Note 2 3 4 5 2 2 8" xfId="53414"/>
    <cellStyle name="Note 2 3 4 5 2 2 9" xfId="53415"/>
    <cellStyle name="Note 2 3 4 5 2 3" xfId="53416"/>
    <cellStyle name="Note 2 3 4 5 2 4" xfId="53417"/>
    <cellStyle name="Note 2 3 4 5 2 5" xfId="53418"/>
    <cellStyle name="Note 2 3 4 5 2 6" xfId="53419"/>
    <cellStyle name="Note 2 3 4 5 2 7" xfId="53420"/>
    <cellStyle name="Note 2 3 4 5 2 8" xfId="53421"/>
    <cellStyle name="Note 2 3 4 5 2 9" xfId="53422"/>
    <cellStyle name="Note 2 3 4 5 3" xfId="53423"/>
    <cellStyle name="Note 2 3 4 5 3 2" xfId="53424"/>
    <cellStyle name="Note 2 3 4 5 3 3" xfId="53425"/>
    <cellStyle name="Note 2 3 4 5 3 4" xfId="53426"/>
    <cellStyle name="Note 2 3 4 5 3 5" xfId="53427"/>
    <cellStyle name="Note 2 3 4 5 3 6" xfId="53428"/>
    <cellStyle name="Note 2 3 4 5 3 7" xfId="53429"/>
    <cellStyle name="Note 2 3 4 5 3 8" xfId="53430"/>
    <cellStyle name="Note 2 3 4 5 4" xfId="53431"/>
    <cellStyle name="Note 2 3 4 5 4 2" xfId="53432"/>
    <cellStyle name="Note 2 3 4 5 4 3" xfId="53433"/>
    <cellStyle name="Note 2 3 4 5 4 4" xfId="53434"/>
    <cellStyle name="Note 2 3 4 5 4 5" xfId="53435"/>
    <cellStyle name="Note 2 3 4 5 4 6" xfId="53436"/>
    <cellStyle name="Note 2 3 4 5 4 7" xfId="53437"/>
    <cellStyle name="Note 2 3 4 5 4 8" xfId="53438"/>
    <cellStyle name="Note 2 3 4 5 4 9" xfId="53439"/>
    <cellStyle name="Note 2 3 4 5 5" xfId="53440"/>
    <cellStyle name="Note 2 3 4 5 6" xfId="53441"/>
    <cellStyle name="Note 2 3 4 5 7" xfId="53442"/>
    <cellStyle name="Note 2 3 4 5 8" xfId="53443"/>
    <cellStyle name="Note 2 3 4 5 9" xfId="53444"/>
    <cellStyle name="Note 2 3 4 6" xfId="53445"/>
    <cellStyle name="Note 2 3 4 6 10" xfId="53446"/>
    <cellStyle name="Note 2 3 4 6 11" xfId="53447"/>
    <cellStyle name="Note 2 3 4 6 12" xfId="53448"/>
    <cellStyle name="Note 2 3 4 6 13" xfId="53449"/>
    <cellStyle name="Note 2 3 4 6 14" xfId="53450"/>
    <cellStyle name="Note 2 3 4 6 15" xfId="53451"/>
    <cellStyle name="Note 2 3 4 6 16" xfId="53452"/>
    <cellStyle name="Note 2 3 4 6 17" xfId="53453"/>
    <cellStyle name="Note 2 3 4 6 18" xfId="53454"/>
    <cellStyle name="Note 2 3 4 6 2" xfId="53455"/>
    <cellStyle name="Note 2 3 4 6 3" xfId="53456"/>
    <cellStyle name="Note 2 3 4 6 4" xfId="53457"/>
    <cellStyle name="Note 2 3 4 6 5" xfId="53458"/>
    <cellStyle name="Note 2 3 4 6 6" xfId="53459"/>
    <cellStyle name="Note 2 3 4 6 7" xfId="53460"/>
    <cellStyle name="Note 2 3 4 6 8" xfId="53461"/>
    <cellStyle name="Note 2 3 4 6 9" xfId="53462"/>
    <cellStyle name="Note 2 3 4 7" xfId="53463"/>
    <cellStyle name="Note 2 3 4 7 2" xfId="53464"/>
    <cellStyle name="Note 2 3 4 7 3" xfId="53465"/>
    <cellStyle name="Note 2 3 4 7 4" xfId="53466"/>
    <cellStyle name="Note 2 3 4 7 5" xfId="53467"/>
    <cellStyle name="Note 2 3 4 7 6" xfId="53468"/>
    <cellStyle name="Note 2 3 4 7 7" xfId="53469"/>
    <cellStyle name="Note 2 3 4 7 8" xfId="53470"/>
    <cellStyle name="Note 2 3 4 7 9" xfId="53471"/>
    <cellStyle name="Note 2 3 4 8" xfId="53472"/>
    <cellStyle name="Note 2 3 4 8 2" xfId="53473"/>
    <cellStyle name="Note 2 3 4 8 3" xfId="53474"/>
    <cellStyle name="Note 2 3 4 8 4" xfId="53475"/>
    <cellStyle name="Note 2 3 4 8 5" xfId="53476"/>
    <cellStyle name="Note 2 3 4 8 6" xfId="53477"/>
    <cellStyle name="Note 2 3 4 8 7" xfId="53478"/>
    <cellStyle name="Note 2 3 4 8 8" xfId="53479"/>
    <cellStyle name="Note 2 3 4 9" xfId="53480"/>
    <cellStyle name="Note 2 3 5" xfId="9886"/>
    <cellStyle name="Note 2 3 5 10" xfId="53481"/>
    <cellStyle name="Note 2 3 5 11" xfId="53482"/>
    <cellStyle name="Note 2 3 5 12" xfId="53483"/>
    <cellStyle name="Note 2 3 5 13" xfId="53484"/>
    <cellStyle name="Note 2 3 5 14" xfId="53485"/>
    <cellStyle name="Note 2 3 5 15" xfId="53486"/>
    <cellStyle name="Note 2 3 5 16" xfId="53487"/>
    <cellStyle name="Note 2 3 5 17" xfId="53488"/>
    <cellStyle name="Note 2 3 5 18" xfId="53489"/>
    <cellStyle name="Note 2 3 5 19" xfId="53490"/>
    <cellStyle name="Note 2 3 5 2" xfId="53491"/>
    <cellStyle name="Note 2 3 5 2 10" xfId="53492"/>
    <cellStyle name="Note 2 3 5 2 11" xfId="53493"/>
    <cellStyle name="Note 2 3 5 2 12" xfId="53494"/>
    <cellStyle name="Note 2 3 5 2 13" xfId="53495"/>
    <cellStyle name="Note 2 3 5 2 2" xfId="53496"/>
    <cellStyle name="Note 2 3 5 2 2 10" xfId="53497"/>
    <cellStyle name="Note 2 3 5 2 2 2" xfId="53498"/>
    <cellStyle name="Note 2 3 5 2 2 2 2" xfId="53499"/>
    <cellStyle name="Note 2 3 5 2 2 2 3" xfId="53500"/>
    <cellStyle name="Note 2 3 5 2 2 2 4" xfId="53501"/>
    <cellStyle name="Note 2 3 5 2 2 2 5" xfId="53502"/>
    <cellStyle name="Note 2 3 5 2 2 2 6" xfId="53503"/>
    <cellStyle name="Note 2 3 5 2 2 2 7" xfId="53504"/>
    <cellStyle name="Note 2 3 5 2 2 2 8" xfId="53505"/>
    <cellStyle name="Note 2 3 5 2 2 2 9" xfId="53506"/>
    <cellStyle name="Note 2 3 5 2 2 3" xfId="53507"/>
    <cellStyle name="Note 2 3 5 2 2 4" xfId="53508"/>
    <cellStyle name="Note 2 3 5 2 2 5" xfId="53509"/>
    <cellStyle name="Note 2 3 5 2 2 6" xfId="53510"/>
    <cellStyle name="Note 2 3 5 2 2 7" xfId="53511"/>
    <cellStyle name="Note 2 3 5 2 2 8" xfId="53512"/>
    <cellStyle name="Note 2 3 5 2 2 9" xfId="53513"/>
    <cellStyle name="Note 2 3 5 2 3" xfId="53514"/>
    <cellStyle name="Note 2 3 5 2 3 2" xfId="53515"/>
    <cellStyle name="Note 2 3 5 2 3 3" xfId="53516"/>
    <cellStyle name="Note 2 3 5 2 3 4" xfId="53517"/>
    <cellStyle name="Note 2 3 5 2 3 5" xfId="53518"/>
    <cellStyle name="Note 2 3 5 2 3 6" xfId="53519"/>
    <cellStyle name="Note 2 3 5 2 3 7" xfId="53520"/>
    <cellStyle name="Note 2 3 5 2 3 8" xfId="53521"/>
    <cellStyle name="Note 2 3 5 2 4" xfId="53522"/>
    <cellStyle name="Note 2 3 5 2 4 2" xfId="53523"/>
    <cellStyle name="Note 2 3 5 2 4 3" xfId="53524"/>
    <cellStyle name="Note 2 3 5 2 4 4" xfId="53525"/>
    <cellStyle name="Note 2 3 5 2 4 5" xfId="53526"/>
    <cellStyle name="Note 2 3 5 2 4 6" xfId="53527"/>
    <cellStyle name="Note 2 3 5 2 4 7" xfId="53528"/>
    <cellStyle name="Note 2 3 5 2 4 8" xfId="53529"/>
    <cellStyle name="Note 2 3 5 2 4 9" xfId="53530"/>
    <cellStyle name="Note 2 3 5 2 5" xfId="53531"/>
    <cellStyle name="Note 2 3 5 2 6" xfId="53532"/>
    <cellStyle name="Note 2 3 5 2 7" xfId="53533"/>
    <cellStyle name="Note 2 3 5 2 8" xfId="53534"/>
    <cellStyle name="Note 2 3 5 2 9" xfId="53535"/>
    <cellStyle name="Note 2 3 5 3" xfId="53536"/>
    <cellStyle name="Note 2 3 5 3 10" xfId="53537"/>
    <cellStyle name="Note 2 3 5 3 11" xfId="53538"/>
    <cellStyle name="Note 2 3 5 3 12" xfId="53539"/>
    <cellStyle name="Note 2 3 5 3 13" xfId="53540"/>
    <cellStyle name="Note 2 3 5 3 2" xfId="53541"/>
    <cellStyle name="Note 2 3 5 3 2 10" xfId="53542"/>
    <cellStyle name="Note 2 3 5 3 2 2" xfId="53543"/>
    <cellStyle name="Note 2 3 5 3 2 2 2" xfId="53544"/>
    <cellStyle name="Note 2 3 5 3 2 2 3" xfId="53545"/>
    <cellStyle name="Note 2 3 5 3 2 2 4" xfId="53546"/>
    <cellStyle name="Note 2 3 5 3 2 2 5" xfId="53547"/>
    <cellStyle name="Note 2 3 5 3 2 2 6" xfId="53548"/>
    <cellStyle name="Note 2 3 5 3 2 2 7" xfId="53549"/>
    <cellStyle name="Note 2 3 5 3 2 2 8" xfId="53550"/>
    <cellStyle name="Note 2 3 5 3 2 2 9" xfId="53551"/>
    <cellStyle name="Note 2 3 5 3 2 3" xfId="53552"/>
    <cellStyle name="Note 2 3 5 3 2 4" xfId="53553"/>
    <cellStyle name="Note 2 3 5 3 2 5" xfId="53554"/>
    <cellStyle name="Note 2 3 5 3 2 6" xfId="53555"/>
    <cellStyle name="Note 2 3 5 3 2 7" xfId="53556"/>
    <cellStyle name="Note 2 3 5 3 2 8" xfId="53557"/>
    <cellStyle name="Note 2 3 5 3 2 9" xfId="53558"/>
    <cellStyle name="Note 2 3 5 3 3" xfId="53559"/>
    <cellStyle name="Note 2 3 5 3 3 2" xfId="53560"/>
    <cellStyle name="Note 2 3 5 3 3 3" xfId="53561"/>
    <cellStyle name="Note 2 3 5 3 3 4" xfId="53562"/>
    <cellStyle name="Note 2 3 5 3 3 5" xfId="53563"/>
    <cellStyle name="Note 2 3 5 3 3 6" xfId="53564"/>
    <cellStyle name="Note 2 3 5 3 3 7" xfId="53565"/>
    <cellStyle name="Note 2 3 5 3 3 8" xfId="53566"/>
    <cellStyle name="Note 2 3 5 3 4" xfId="53567"/>
    <cellStyle name="Note 2 3 5 3 4 2" xfId="53568"/>
    <cellStyle name="Note 2 3 5 3 4 3" xfId="53569"/>
    <cellStyle name="Note 2 3 5 3 4 4" xfId="53570"/>
    <cellStyle name="Note 2 3 5 3 4 5" xfId="53571"/>
    <cellStyle name="Note 2 3 5 3 4 6" xfId="53572"/>
    <cellStyle name="Note 2 3 5 3 4 7" xfId="53573"/>
    <cellStyle name="Note 2 3 5 3 4 8" xfId="53574"/>
    <cellStyle name="Note 2 3 5 3 4 9" xfId="53575"/>
    <cellStyle name="Note 2 3 5 3 5" xfId="53576"/>
    <cellStyle name="Note 2 3 5 3 6" xfId="53577"/>
    <cellStyle name="Note 2 3 5 3 7" xfId="53578"/>
    <cellStyle name="Note 2 3 5 3 8" xfId="53579"/>
    <cellStyle name="Note 2 3 5 3 9" xfId="53580"/>
    <cellStyle name="Note 2 3 5 4" xfId="53581"/>
    <cellStyle name="Note 2 3 5 4 10" xfId="53582"/>
    <cellStyle name="Note 2 3 5 4 11" xfId="53583"/>
    <cellStyle name="Note 2 3 5 4 12" xfId="53584"/>
    <cellStyle name="Note 2 3 5 4 13" xfId="53585"/>
    <cellStyle name="Note 2 3 5 4 2" xfId="53586"/>
    <cellStyle name="Note 2 3 5 4 2 10" xfId="53587"/>
    <cellStyle name="Note 2 3 5 4 2 2" xfId="53588"/>
    <cellStyle name="Note 2 3 5 4 2 2 2" xfId="53589"/>
    <cellStyle name="Note 2 3 5 4 2 2 3" xfId="53590"/>
    <cellStyle name="Note 2 3 5 4 2 2 4" xfId="53591"/>
    <cellStyle name="Note 2 3 5 4 2 2 5" xfId="53592"/>
    <cellStyle name="Note 2 3 5 4 2 2 6" xfId="53593"/>
    <cellStyle name="Note 2 3 5 4 2 2 7" xfId="53594"/>
    <cellStyle name="Note 2 3 5 4 2 2 8" xfId="53595"/>
    <cellStyle name="Note 2 3 5 4 2 2 9" xfId="53596"/>
    <cellStyle name="Note 2 3 5 4 2 3" xfId="53597"/>
    <cellStyle name="Note 2 3 5 4 2 4" xfId="53598"/>
    <cellStyle name="Note 2 3 5 4 2 5" xfId="53599"/>
    <cellStyle name="Note 2 3 5 4 2 6" xfId="53600"/>
    <cellStyle name="Note 2 3 5 4 2 7" xfId="53601"/>
    <cellStyle name="Note 2 3 5 4 2 8" xfId="53602"/>
    <cellStyle name="Note 2 3 5 4 2 9" xfId="53603"/>
    <cellStyle name="Note 2 3 5 4 3" xfId="53604"/>
    <cellStyle name="Note 2 3 5 4 3 2" xfId="53605"/>
    <cellStyle name="Note 2 3 5 4 3 3" xfId="53606"/>
    <cellStyle name="Note 2 3 5 4 3 4" xfId="53607"/>
    <cellStyle name="Note 2 3 5 4 3 5" xfId="53608"/>
    <cellStyle name="Note 2 3 5 4 3 6" xfId="53609"/>
    <cellStyle name="Note 2 3 5 4 3 7" xfId="53610"/>
    <cellStyle name="Note 2 3 5 4 3 8" xfId="53611"/>
    <cellStyle name="Note 2 3 5 4 4" xfId="53612"/>
    <cellStyle name="Note 2 3 5 4 4 2" xfId="53613"/>
    <cellStyle name="Note 2 3 5 4 4 3" xfId="53614"/>
    <cellStyle name="Note 2 3 5 4 4 4" xfId="53615"/>
    <cellStyle name="Note 2 3 5 4 4 5" xfId="53616"/>
    <cellStyle name="Note 2 3 5 4 4 6" xfId="53617"/>
    <cellStyle name="Note 2 3 5 4 4 7" xfId="53618"/>
    <cellStyle name="Note 2 3 5 4 4 8" xfId="53619"/>
    <cellStyle name="Note 2 3 5 4 4 9" xfId="53620"/>
    <cellStyle name="Note 2 3 5 4 5" xfId="53621"/>
    <cellStyle name="Note 2 3 5 4 6" xfId="53622"/>
    <cellStyle name="Note 2 3 5 4 7" xfId="53623"/>
    <cellStyle name="Note 2 3 5 4 8" xfId="53624"/>
    <cellStyle name="Note 2 3 5 4 9" xfId="53625"/>
    <cellStyle name="Note 2 3 5 5" xfId="53626"/>
    <cellStyle name="Note 2 3 5 5 10" xfId="53627"/>
    <cellStyle name="Note 2 3 5 5 11" xfId="53628"/>
    <cellStyle name="Note 2 3 5 5 12" xfId="53629"/>
    <cellStyle name="Note 2 3 5 5 13" xfId="53630"/>
    <cellStyle name="Note 2 3 5 5 2" xfId="53631"/>
    <cellStyle name="Note 2 3 5 5 2 10" xfId="53632"/>
    <cellStyle name="Note 2 3 5 5 2 2" xfId="53633"/>
    <cellStyle name="Note 2 3 5 5 2 2 2" xfId="53634"/>
    <cellStyle name="Note 2 3 5 5 2 2 3" xfId="53635"/>
    <cellStyle name="Note 2 3 5 5 2 2 4" xfId="53636"/>
    <cellStyle name="Note 2 3 5 5 2 2 5" xfId="53637"/>
    <cellStyle name="Note 2 3 5 5 2 2 6" xfId="53638"/>
    <cellStyle name="Note 2 3 5 5 2 2 7" xfId="53639"/>
    <cellStyle name="Note 2 3 5 5 2 2 8" xfId="53640"/>
    <cellStyle name="Note 2 3 5 5 2 2 9" xfId="53641"/>
    <cellStyle name="Note 2 3 5 5 2 3" xfId="53642"/>
    <cellStyle name="Note 2 3 5 5 2 4" xfId="53643"/>
    <cellStyle name="Note 2 3 5 5 2 5" xfId="53644"/>
    <cellStyle name="Note 2 3 5 5 2 6" xfId="53645"/>
    <cellStyle name="Note 2 3 5 5 2 7" xfId="53646"/>
    <cellStyle name="Note 2 3 5 5 2 8" xfId="53647"/>
    <cellStyle name="Note 2 3 5 5 2 9" xfId="53648"/>
    <cellStyle name="Note 2 3 5 5 3" xfId="53649"/>
    <cellStyle name="Note 2 3 5 5 3 2" xfId="53650"/>
    <cellStyle name="Note 2 3 5 5 3 3" xfId="53651"/>
    <cellStyle name="Note 2 3 5 5 3 4" xfId="53652"/>
    <cellStyle name="Note 2 3 5 5 3 5" xfId="53653"/>
    <cellStyle name="Note 2 3 5 5 3 6" xfId="53654"/>
    <cellStyle name="Note 2 3 5 5 3 7" xfId="53655"/>
    <cellStyle name="Note 2 3 5 5 3 8" xfId="53656"/>
    <cellStyle name="Note 2 3 5 5 4" xfId="53657"/>
    <cellStyle name="Note 2 3 5 5 4 2" xfId="53658"/>
    <cellStyle name="Note 2 3 5 5 4 3" xfId="53659"/>
    <cellStyle name="Note 2 3 5 5 4 4" xfId="53660"/>
    <cellStyle name="Note 2 3 5 5 4 5" xfId="53661"/>
    <cellStyle name="Note 2 3 5 5 4 6" xfId="53662"/>
    <cellStyle name="Note 2 3 5 5 4 7" xfId="53663"/>
    <cellStyle name="Note 2 3 5 5 4 8" xfId="53664"/>
    <cellStyle name="Note 2 3 5 5 4 9" xfId="53665"/>
    <cellStyle name="Note 2 3 5 5 5" xfId="53666"/>
    <cellStyle name="Note 2 3 5 5 6" xfId="53667"/>
    <cellStyle name="Note 2 3 5 5 7" xfId="53668"/>
    <cellStyle name="Note 2 3 5 5 8" xfId="53669"/>
    <cellStyle name="Note 2 3 5 5 9" xfId="53670"/>
    <cellStyle name="Note 2 3 5 6" xfId="53671"/>
    <cellStyle name="Note 2 3 5 6 10" xfId="53672"/>
    <cellStyle name="Note 2 3 5 6 2" xfId="53673"/>
    <cellStyle name="Note 2 3 5 6 2 2" xfId="53674"/>
    <cellStyle name="Note 2 3 5 6 2 3" xfId="53675"/>
    <cellStyle name="Note 2 3 5 6 2 4" xfId="53676"/>
    <cellStyle name="Note 2 3 5 6 2 5" xfId="53677"/>
    <cellStyle name="Note 2 3 5 6 2 6" xfId="53678"/>
    <cellStyle name="Note 2 3 5 6 2 7" xfId="53679"/>
    <cellStyle name="Note 2 3 5 6 2 8" xfId="53680"/>
    <cellStyle name="Note 2 3 5 6 2 9" xfId="53681"/>
    <cellStyle name="Note 2 3 5 6 3" xfId="53682"/>
    <cellStyle name="Note 2 3 5 6 4" xfId="53683"/>
    <cellStyle name="Note 2 3 5 6 5" xfId="53684"/>
    <cellStyle name="Note 2 3 5 6 6" xfId="53685"/>
    <cellStyle name="Note 2 3 5 6 7" xfId="53686"/>
    <cellStyle name="Note 2 3 5 6 8" xfId="53687"/>
    <cellStyle name="Note 2 3 5 6 9" xfId="53688"/>
    <cellStyle name="Note 2 3 5 7" xfId="53689"/>
    <cellStyle name="Note 2 3 5 7 2" xfId="53690"/>
    <cellStyle name="Note 2 3 5 7 3" xfId="53691"/>
    <cellStyle name="Note 2 3 5 7 4" xfId="53692"/>
    <cellStyle name="Note 2 3 5 7 5" xfId="53693"/>
    <cellStyle name="Note 2 3 5 7 6" xfId="53694"/>
    <cellStyle name="Note 2 3 5 7 7" xfId="53695"/>
    <cellStyle name="Note 2 3 5 7 8" xfId="53696"/>
    <cellStyle name="Note 2 3 5 8" xfId="53697"/>
    <cellStyle name="Note 2 3 5 8 2" xfId="53698"/>
    <cellStyle name="Note 2 3 5 8 3" xfId="53699"/>
    <cellStyle name="Note 2 3 5 8 4" xfId="53700"/>
    <cellStyle name="Note 2 3 5 8 5" xfId="53701"/>
    <cellStyle name="Note 2 3 5 8 6" xfId="53702"/>
    <cellStyle name="Note 2 3 5 8 7" xfId="53703"/>
    <cellStyle name="Note 2 3 5 8 8" xfId="53704"/>
    <cellStyle name="Note 2 3 5 8 9" xfId="53705"/>
    <cellStyle name="Note 2 3 5 9" xfId="53706"/>
    <cellStyle name="Note 2 3 6" xfId="9825"/>
    <cellStyle name="Note 2 3 6 10" xfId="53707"/>
    <cellStyle name="Note 2 3 6 11" xfId="53708"/>
    <cellStyle name="Note 2 3 6 12" xfId="53709"/>
    <cellStyle name="Note 2 3 6 13" xfId="53710"/>
    <cellStyle name="Note 2 3 6 14" xfId="53711"/>
    <cellStyle name="Note 2 3 6 15" xfId="53712"/>
    <cellStyle name="Note 2 3 6 16" xfId="53713"/>
    <cellStyle name="Note 2 3 6 17" xfId="53714"/>
    <cellStyle name="Note 2 3 6 18" xfId="53715"/>
    <cellStyle name="Note 2 3 6 2" xfId="53716"/>
    <cellStyle name="Note 2 3 6 2 10" xfId="53717"/>
    <cellStyle name="Note 2 3 6 2 11" xfId="53718"/>
    <cellStyle name="Note 2 3 6 2 12" xfId="53719"/>
    <cellStyle name="Note 2 3 6 2 13" xfId="53720"/>
    <cellStyle name="Note 2 3 6 2 2" xfId="53721"/>
    <cellStyle name="Note 2 3 6 2 2 10" xfId="53722"/>
    <cellStyle name="Note 2 3 6 2 2 2" xfId="53723"/>
    <cellStyle name="Note 2 3 6 2 2 2 2" xfId="53724"/>
    <cellStyle name="Note 2 3 6 2 2 2 3" xfId="53725"/>
    <cellStyle name="Note 2 3 6 2 2 2 4" xfId="53726"/>
    <cellStyle name="Note 2 3 6 2 2 2 5" xfId="53727"/>
    <cellStyle name="Note 2 3 6 2 2 2 6" xfId="53728"/>
    <cellStyle name="Note 2 3 6 2 2 2 7" xfId="53729"/>
    <cellStyle name="Note 2 3 6 2 2 2 8" xfId="53730"/>
    <cellStyle name="Note 2 3 6 2 2 2 9" xfId="53731"/>
    <cellStyle name="Note 2 3 6 2 2 3" xfId="53732"/>
    <cellStyle name="Note 2 3 6 2 2 4" xfId="53733"/>
    <cellStyle name="Note 2 3 6 2 2 5" xfId="53734"/>
    <cellStyle name="Note 2 3 6 2 2 6" xfId="53735"/>
    <cellStyle name="Note 2 3 6 2 2 7" xfId="53736"/>
    <cellStyle name="Note 2 3 6 2 2 8" xfId="53737"/>
    <cellStyle name="Note 2 3 6 2 2 9" xfId="53738"/>
    <cellStyle name="Note 2 3 6 2 3" xfId="53739"/>
    <cellStyle name="Note 2 3 6 2 3 2" xfId="53740"/>
    <cellStyle name="Note 2 3 6 2 3 3" xfId="53741"/>
    <cellStyle name="Note 2 3 6 2 3 4" xfId="53742"/>
    <cellStyle name="Note 2 3 6 2 3 5" xfId="53743"/>
    <cellStyle name="Note 2 3 6 2 3 6" xfId="53744"/>
    <cellStyle name="Note 2 3 6 2 3 7" xfId="53745"/>
    <cellStyle name="Note 2 3 6 2 3 8" xfId="53746"/>
    <cellStyle name="Note 2 3 6 2 4" xfId="53747"/>
    <cellStyle name="Note 2 3 6 2 4 2" xfId="53748"/>
    <cellStyle name="Note 2 3 6 2 4 3" xfId="53749"/>
    <cellStyle name="Note 2 3 6 2 4 4" xfId="53750"/>
    <cellStyle name="Note 2 3 6 2 4 5" xfId="53751"/>
    <cellStyle name="Note 2 3 6 2 4 6" xfId="53752"/>
    <cellStyle name="Note 2 3 6 2 4 7" xfId="53753"/>
    <cellStyle name="Note 2 3 6 2 4 8" xfId="53754"/>
    <cellStyle name="Note 2 3 6 2 4 9" xfId="53755"/>
    <cellStyle name="Note 2 3 6 2 5" xfId="53756"/>
    <cellStyle name="Note 2 3 6 2 6" xfId="53757"/>
    <cellStyle name="Note 2 3 6 2 7" xfId="53758"/>
    <cellStyle name="Note 2 3 6 2 8" xfId="53759"/>
    <cellStyle name="Note 2 3 6 2 9" xfId="53760"/>
    <cellStyle name="Note 2 3 6 3" xfId="53761"/>
    <cellStyle name="Note 2 3 6 3 10" xfId="53762"/>
    <cellStyle name="Note 2 3 6 3 11" xfId="53763"/>
    <cellStyle name="Note 2 3 6 3 12" xfId="53764"/>
    <cellStyle name="Note 2 3 6 3 13" xfId="53765"/>
    <cellStyle name="Note 2 3 6 3 2" xfId="53766"/>
    <cellStyle name="Note 2 3 6 3 2 10" xfId="53767"/>
    <cellStyle name="Note 2 3 6 3 2 2" xfId="53768"/>
    <cellStyle name="Note 2 3 6 3 2 2 2" xfId="53769"/>
    <cellStyle name="Note 2 3 6 3 2 2 3" xfId="53770"/>
    <cellStyle name="Note 2 3 6 3 2 2 4" xfId="53771"/>
    <cellStyle name="Note 2 3 6 3 2 2 5" xfId="53772"/>
    <cellStyle name="Note 2 3 6 3 2 2 6" xfId="53773"/>
    <cellStyle name="Note 2 3 6 3 2 2 7" xfId="53774"/>
    <cellStyle name="Note 2 3 6 3 2 2 8" xfId="53775"/>
    <cellStyle name="Note 2 3 6 3 2 2 9" xfId="53776"/>
    <cellStyle name="Note 2 3 6 3 2 3" xfId="53777"/>
    <cellStyle name="Note 2 3 6 3 2 4" xfId="53778"/>
    <cellStyle name="Note 2 3 6 3 2 5" xfId="53779"/>
    <cellStyle name="Note 2 3 6 3 2 6" xfId="53780"/>
    <cellStyle name="Note 2 3 6 3 2 7" xfId="53781"/>
    <cellStyle name="Note 2 3 6 3 2 8" xfId="53782"/>
    <cellStyle name="Note 2 3 6 3 2 9" xfId="53783"/>
    <cellStyle name="Note 2 3 6 3 3" xfId="53784"/>
    <cellStyle name="Note 2 3 6 3 3 2" xfId="53785"/>
    <cellStyle name="Note 2 3 6 3 3 3" xfId="53786"/>
    <cellStyle name="Note 2 3 6 3 3 4" xfId="53787"/>
    <cellStyle name="Note 2 3 6 3 3 5" xfId="53788"/>
    <cellStyle name="Note 2 3 6 3 3 6" xfId="53789"/>
    <cellStyle name="Note 2 3 6 3 3 7" xfId="53790"/>
    <cellStyle name="Note 2 3 6 3 3 8" xfId="53791"/>
    <cellStyle name="Note 2 3 6 3 4" xfId="53792"/>
    <cellStyle name="Note 2 3 6 3 4 2" xfId="53793"/>
    <cellStyle name="Note 2 3 6 3 4 3" xfId="53794"/>
    <cellStyle name="Note 2 3 6 3 4 4" xfId="53795"/>
    <cellStyle name="Note 2 3 6 3 4 5" xfId="53796"/>
    <cellStyle name="Note 2 3 6 3 4 6" xfId="53797"/>
    <cellStyle name="Note 2 3 6 3 4 7" xfId="53798"/>
    <cellStyle name="Note 2 3 6 3 4 8" xfId="53799"/>
    <cellStyle name="Note 2 3 6 3 4 9" xfId="53800"/>
    <cellStyle name="Note 2 3 6 3 5" xfId="53801"/>
    <cellStyle name="Note 2 3 6 3 6" xfId="53802"/>
    <cellStyle name="Note 2 3 6 3 7" xfId="53803"/>
    <cellStyle name="Note 2 3 6 3 8" xfId="53804"/>
    <cellStyle name="Note 2 3 6 3 9" xfId="53805"/>
    <cellStyle name="Note 2 3 6 4" xfId="53806"/>
    <cellStyle name="Note 2 3 6 4 10" xfId="53807"/>
    <cellStyle name="Note 2 3 6 4 11" xfId="53808"/>
    <cellStyle name="Note 2 3 6 4 12" xfId="53809"/>
    <cellStyle name="Note 2 3 6 4 13" xfId="53810"/>
    <cellStyle name="Note 2 3 6 4 2" xfId="53811"/>
    <cellStyle name="Note 2 3 6 4 2 10" xfId="53812"/>
    <cellStyle name="Note 2 3 6 4 2 2" xfId="53813"/>
    <cellStyle name="Note 2 3 6 4 2 2 2" xfId="53814"/>
    <cellStyle name="Note 2 3 6 4 2 2 3" xfId="53815"/>
    <cellStyle name="Note 2 3 6 4 2 2 4" xfId="53816"/>
    <cellStyle name="Note 2 3 6 4 2 2 5" xfId="53817"/>
    <cellStyle name="Note 2 3 6 4 2 2 6" xfId="53818"/>
    <cellStyle name="Note 2 3 6 4 2 2 7" xfId="53819"/>
    <cellStyle name="Note 2 3 6 4 2 2 8" xfId="53820"/>
    <cellStyle name="Note 2 3 6 4 2 2 9" xfId="53821"/>
    <cellStyle name="Note 2 3 6 4 2 3" xfId="53822"/>
    <cellStyle name="Note 2 3 6 4 2 4" xfId="53823"/>
    <cellStyle name="Note 2 3 6 4 2 5" xfId="53824"/>
    <cellStyle name="Note 2 3 6 4 2 6" xfId="53825"/>
    <cellStyle name="Note 2 3 6 4 2 7" xfId="53826"/>
    <cellStyle name="Note 2 3 6 4 2 8" xfId="53827"/>
    <cellStyle name="Note 2 3 6 4 2 9" xfId="53828"/>
    <cellStyle name="Note 2 3 6 4 3" xfId="53829"/>
    <cellStyle name="Note 2 3 6 4 3 2" xfId="53830"/>
    <cellStyle name="Note 2 3 6 4 3 3" xfId="53831"/>
    <cellStyle name="Note 2 3 6 4 3 4" xfId="53832"/>
    <cellStyle name="Note 2 3 6 4 3 5" xfId="53833"/>
    <cellStyle name="Note 2 3 6 4 3 6" xfId="53834"/>
    <cellStyle name="Note 2 3 6 4 3 7" xfId="53835"/>
    <cellStyle name="Note 2 3 6 4 3 8" xfId="53836"/>
    <cellStyle name="Note 2 3 6 4 4" xfId="53837"/>
    <cellStyle name="Note 2 3 6 4 4 2" xfId="53838"/>
    <cellStyle name="Note 2 3 6 4 4 3" xfId="53839"/>
    <cellStyle name="Note 2 3 6 4 4 4" xfId="53840"/>
    <cellStyle name="Note 2 3 6 4 4 5" xfId="53841"/>
    <cellStyle name="Note 2 3 6 4 4 6" xfId="53842"/>
    <cellStyle name="Note 2 3 6 4 4 7" xfId="53843"/>
    <cellStyle name="Note 2 3 6 4 4 8" xfId="53844"/>
    <cellStyle name="Note 2 3 6 4 4 9" xfId="53845"/>
    <cellStyle name="Note 2 3 6 4 5" xfId="53846"/>
    <cellStyle name="Note 2 3 6 4 6" xfId="53847"/>
    <cellStyle name="Note 2 3 6 4 7" xfId="53848"/>
    <cellStyle name="Note 2 3 6 4 8" xfId="53849"/>
    <cellStyle name="Note 2 3 6 4 9" xfId="53850"/>
    <cellStyle name="Note 2 3 6 5" xfId="53851"/>
    <cellStyle name="Note 2 3 6 5 10" xfId="53852"/>
    <cellStyle name="Note 2 3 6 5 11" xfId="53853"/>
    <cellStyle name="Note 2 3 6 5 12" xfId="53854"/>
    <cellStyle name="Note 2 3 6 5 13" xfId="53855"/>
    <cellStyle name="Note 2 3 6 5 2" xfId="53856"/>
    <cellStyle name="Note 2 3 6 5 2 10" xfId="53857"/>
    <cellStyle name="Note 2 3 6 5 2 2" xfId="53858"/>
    <cellStyle name="Note 2 3 6 5 2 2 2" xfId="53859"/>
    <cellStyle name="Note 2 3 6 5 2 2 3" xfId="53860"/>
    <cellStyle name="Note 2 3 6 5 2 2 4" xfId="53861"/>
    <cellStyle name="Note 2 3 6 5 2 2 5" xfId="53862"/>
    <cellStyle name="Note 2 3 6 5 2 2 6" xfId="53863"/>
    <cellStyle name="Note 2 3 6 5 2 2 7" xfId="53864"/>
    <cellStyle name="Note 2 3 6 5 2 2 8" xfId="53865"/>
    <cellStyle name="Note 2 3 6 5 2 2 9" xfId="53866"/>
    <cellStyle name="Note 2 3 6 5 2 3" xfId="53867"/>
    <cellStyle name="Note 2 3 6 5 2 4" xfId="53868"/>
    <cellStyle name="Note 2 3 6 5 2 5" xfId="53869"/>
    <cellStyle name="Note 2 3 6 5 2 6" xfId="53870"/>
    <cellStyle name="Note 2 3 6 5 2 7" xfId="53871"/>
    <cellStyle name="Note 2 3 6 5 2 8" xfId="53872"/>
    <cellStyle name="Note 2 3 6 5 2 9" xfId="53873"/>
    <cellStyle name="Note 2 3 6 5 3" xfId="53874"/>
    <cellStyle name="Note 2 3 6 5 3 2" xfId="53875"/>
    <cellStyle name="Note 2 3 6 5 3 3" xfId="53876"/>
    <cellStyle name="Note 2 3 6 5 3 4" xfId="53877"/>
    <cellStyle name="Note 2 3 6 5 3 5" xfId="53878"/>
    <cellStyle name="Note 2 3 6 5 3 6" xfId="53879"/>
    <cellStyle name="Note 2 3 6 5 3 7" xfId="53880"/>
    <cellStyle name="Note 2 3 6 5 3 8" xfId="53881"/>
    <cellStyle name="Note 2 3 6 5 4" xfId="53882"/>
    <cellStyle name="Note 2 3 6 5 4 2" xfId="53883"/>
    <cellStyle name="Note 2 3 6 5 4 3" xfId="53884"/>
    <cellStyle name="Note 2 3 6 5 4 4" xfId="53885"/>
    <cellStyle name="Note 2 3 6 5 4 5" xfId="53886"/>
    <cellStyle name="Note 2 3 6 5 4 6" xfId="53887"/>
    <cellStyle name="Note 2 3 6 5 4 7" xfId="53888"/>
    <cellStyle name="Note 2 3 6 5 4 8" xfId="53889"/>
    <cellStyle name="Note 2 3 6 5 4 9" xfId="53890"/>
    <cellStyle name="Note 2 3 6 5 5" xfId="53891"/>
    <cellStyle name="Note 2 3 6 5 6" xfId="53892"/>
    <cellStyle name="Note 2 3 6 5 7" xfId="53893"/>
    <cellStyle name="Note 2 3 6 5 8" xfId="53894"/>
    <cellStyle name="Note 2 3 6 5 9" xfId="53895"/>
    <cellStyle name="Note 2 3 6 6" xfId="53896"/>
    <cellStyle name="Note 2 3 6 6 10" xfId="53897"/>
    <cellStyle name="Note 2 3 6 6 2" xfId="53898"/>
    <cellStyle name="Note 2 3 6 6 2 2" xfId="53899"/>
    <cellStyle name="Note 2 3 6 6 2 3" xfId="53900"/>
    <cellStyle name="Note 2 3 6 6 2 4" xfId="53901"/>
    <cellStyle name="Note 2 3 6 6 2 5" xfId="53902"/>
    <cellStyle name="Note 2 3 6 6 2 6" xfId="53903"/>
    <cellStyle name="Note 2 3 6 6 2 7" xfId="53904"/>
    <cellStyle name="Note 2 3 6 6 2 8" xfId="53905"/>
    <cellStyle name="Note 2 3 6 6 2 9" xfId="53906"/>
    <cellStyle name="Note 2 3 6 6 3" xfId="53907"/>
    <cellStyle name="Note 2 3 6 6 4" xfId="53908"/>
    <cellStyle name="Note 2 3 6 6 5" xfId="53909"/>
    <cellStyle name="Note 2 3 6 6 6" xfId="53910"/>
    <cellStyle name="Note 2 3 6 6 7" xfId="53911"/>
    <cellStyle name="Note 2 3 6 6 8" xfId="53912"/>
    <cellStyle name="Note 2 3 6 6 9" xfId="53913"/>
    <cellStyle name="Note 2 3 6 7" xfId="53914"/>
    <cellStyle name="Note 2 3 6 7 2" xfId="53915"/>
    <cellStyle name="Note 2 3 6 7 3" xfId="53916"/>
    <cellStyle name="Note 2 3 6 7 4" xfId="53917"/>
    <cellStyle name="Note 2 3 6 7 5" xfId="53918"/>
    <cellStyle name="Note 2 3 6 7 6" xfId="53919"/>
    <cellStyle name="Note 2 3 6 7 7" xfId="53920"/>
    <cellStyle name="Note 2 3 6 7 8" xfId="53921"/>
    <cellStyle name="Note 2 3 6 8" xfId="53922"/>
    <cellStyle name="Note 2 3 6 8 2" xfId="53923"/>
    <cellStyle name="Note 2 3 6 8 3" xfId="53924"/>
    <cellStyle name="Note 2 3 6 8 4" xfId="53925"/>
    <cellStyle name="Note 2 3 6 8 5" xfId="53926"/>
    <cellStyle name="Note 2 3 6 8 6" xfId="53927"/>
    <cellStyle name="Note 2 3 6 8 7" xfId="53928"/>
    <cellStyle name="Note 2 3 6 8 8" xfId="53929"/>
    <cellStyle name="Note 2 3 6 8 9" xfId="53930"/>
    <cellStyle name="Note 2 3 6 9" xfId="53931"/>
    <cellStyle name="Note 2 3 7" xfId="53932"/>
    <cellStyle name="Note 2 3 7 10" xfId="53933"/>
    <cellStyle name="Note 2 3 7 11" xfId="53934"/>
    <cellStyle name="Note 2 3 7 12" xfId="53935"/>
    <cellStyle name="Note 2 3 7 13" xfId="53936"/>
    <cellStyle name="Note 2 3 7 14" xfId="53937"/>
    <cellStyle name="Note 2 3 7 15" xfId="53938"/>
    <cellStyle name="Note 2 3 7 16" xfId="53939"/>
    <cellStyle name="Note 2 3 7 17" xfId="53940"/>
    <cellStyle name="Note 2 3 7 18" xfId="53941"/>
    <cellStyle name="Note 2 3 7 2" xfId="53942"/>
    <cellStyle name="Note 2 3 7 2 10" xfId="53943"/>
    <cellStyle name="Note 2 3 7 2 2" xfId="53944"/>
    <cellStyle name="Note 2 3 7 2 2 2" xfId="53945"/>
    <cellStyle name="Note 2 3 7 2 2 3" xfId="53946"/>
    <cellStyle name="Note 2 3 7 2 2 4" xfId="53947"/>
    <cellStyle name="Note 2 3 7 2 2 5" xfId="53948"/>
    <cellStyle name="Note 2 3 7 2 2 6" xfId="53949"/>
    <cellStyle name="Note 2 3 7 2 2 7" xfId="53950"/>
    <cellStyle name="Note 2 3 7 2 2 8" xfId="53951"/>
    <cellStyle name="Note 2 3 7 2 2 9" xfId="53952"/>
    <cellStyle name="Note 2 3 7 2 3" xfId="53953"/>
    <cellStyle name="Note 2 3 7 2 4" xfId="53954"/>
    <cellStyle name="Note 2 3 7 2 5" xfId="53955"/>
    <cellStyle name="Note 2 3 7 2 6" xfId="53956"/>
    <cellStyle name="Note 2 3 7 2 7" xfId="53957"/>
    <cellStyle name="Note 2 3 7 2 8" xfId="53958"/>
    <cellStyle name="Note 2 3 7 2 9" xfId="53959"/>
    <cellStyle name="Note 2 3 7 3" xfId="53960"/>
    <cellStyle name="Note 2 3 7 3 2" xfId="53961"/>
    <cellStyle name="Note 2 3 7 3 3" xfId="53962"/>
    <cellStyle name="Note 2 3 7 3 4" xfId="53963"/>
    <cellStyle name="Note 2 3 7 3 5" xfId="53964"/>
    <cellStyle name="Note 2 3 7 3 6" xfId="53965"/>
    <cellStyle name="Note 2 3 7 3 7" xfId="53966"/>
    <cellStyle name="Note 2 3 7 3 8" xfId="53967"/>
    <cellStyle name="Note 2 3 7 4" xfId="53968"/>
    <cellStyle name="Note 2 3 7 4 2" xfId="53969"/>
    <cellStyle name="Note 2 3 7 4 3" xfId="53970"/>
    <cellStyle name="Note 2 3 7 4 4" xfId="53971"/>
    <cellStyle name="Note 2 3 7 4 5" xfId="53972"/>
    <cellStyle name="Note 2 3 7 4 6" xfId="53973"/>
    <cellStyle name="Note 2 3 7 4 7" xfId="53974"/>
    <cellStyle name="Note 2 3 7 4 8" xfId="53975"/>
    <cellStyle name="Note 2 3 7 4 9" xfId="53976"/>
    <cellStyle name="Note 2 3 7 5" xfId="53977"/>
    <cellStyle name="Note 2 3 7 6" xfId="53978"/>
    <cellStyle name="Note 2 3 7 7" xfId="53979"/>
    <cellStyle name="Note 2 3 7 8" xfId="53980"/>
    <cellStyle name="Note 2 3 7 9" xfId="53981"/>
    <cellStyle name="Note 2 3 8" xfId="53982"/>
    <cellStyle name="Note 2 3 8 10" xfId="53983"/>
    <cellStyle name="Note 2 3 8 11" xfId="53984"/>
    <cellStyle name="Note 2 3 8 12" xfId="53985"/>
    <cellStyle name="Note 2 3 8 13" xfId="53986"/>
    <cellStyle name="Note 2 3 8 14" xfId="53987"/>
    <cellStyle name="Note 2 3 8 15" xfId="53988"/>
    <cellStyle name="Note 2 3 8 16" xfId="53989"/>
    <cellStyle name="Note 2 3 8 17" xfId="53990"/>
    <cellStyle name="Note 2 3 8 18" xfId="53991"/>
    <cellStyle name="Note 2 3 8 2" xfId="53992"/>
    <cellStyle name="Note 2 3 8 2 10" xfId="53993"/>
    <cellStyle name="Note 2 3 8 2 2" xfId="53994"/>
    <cellStyle name="Note 2 3 8 2 2 2" xfId="53995"/>
    <cellStyle name="Note 2 3 8 2 2 3" xfId="53996"/>
    <cellStyle name="Note 2 3 8 2 2 4" xfId="53997"/>
    <cellStyle name="Note 2 3 8 2 2 5" xfId="53998"/>
    <cellStyle name="Note 2 3 8 2 2 6" xfId="53999"/>
    <cellStyle name="Note 2 3 8 2 2 7" xfId="54000"/>
    <cellStyle name="Note 2 3 8 2 2 8" xfId="54001"/>
    <cellStyle name="Note 2 3 8 2 2 9" xfId="54002"/>
    <cellStyle name="Note 2 3 8 2 3" xfId="54003"/>
    <cellStyle name="Note 2 3 8 2 4" xfId="54004"/>
    <cellStyle name="Note 2 3 8 2 5" xfId="54005"/>
    <cellStyle name="Note 2 3 8 2 6" xfId="54006"/>
    <cellStyle name="Note 2 3 8 2 7" xfId="54007"/>
    <cellStyle name="Note 2 3 8 2 8" xfId="54008"/>
    <cellStyle name="Note 2 3 8 2 9" xfId="54009"/>
    <cellStyle name="Note 2 3 8 3" xfId="54010"/>
    <cellStyle name="Note 2 3 8 3 2" xfId="54011"/>
    <cellStyle name="Note 2 3 8 3 3" xfId="54012"/>
    <cellStyle name="Note 2 3 8 3 4" xfId="54013"/>
    <cellStyle name="Note 2 3 8 3 5" xfId="54014"/>
    <cellStyle name="Note 2 3 8 3 6" xfId="54015"/>
    <cellStyle name="Note 2 3 8 3 7" xfId="54016"/>
    <cellStyle name="Note 2 3 8 3 8" xfId="54017"/>
    <cellStyle name="Note 2 3 8 4" xfId="54018"/>
    <cellStyle name="Note 2 3 8 4 2" xfId="54019"/>
    <cellStyle name="Note 2 3 8 4 3" xfId="54020"/>
    <cellStyle name="Note 2 3 8 4 4" xfId="54021"/>
    <cellStyle name="Note 2 3 8 4 5" xfId="54022"/>
    <cellStyle name="Note 2 3 8 4 6" xfId="54023"/>
    <cellStyle name="Note 2 3 8 4 7" xfId="54024"/>
    <cellStyle name="Note 2 3 8 4 8" xfId="54025"/>
    <cellStyle name="Note 2 3 8 4 9" xfId="54026"/>
    <cellStyle name="Note 2 3 8 5" xfId="54027"/>
    <cellStyle name="Note 2 3 8 6" xfId="54028"/>
    <cellStyle name="Note 2 3 8 7" xfId="54029"/>
    <cellStyle name="Note 2 3 8 8" xfId="54030"/>
    <cellStyle name="Note 2 3 8 9" xfId="54031"/>
    <cellStyle name="Note 2 3 9" xfId="54032"/>
    <cellStyle name="Note 2 3 9 10" xfId="54033"/>
    <cellStyle name="Note 2 3 9 11" xfId="54034"/>
    <cellStyle name="Note 2 3 9 12" xfId="54035"/>
    <cellStyle name="Note 2 3 9 13" xfId="54036"/>
    <cellStyle name="Note 2 3 9 14" xfId="54037"/>
    <cellStyle name="Note 2 3 9 15" xfId="54038"/>
    <cellStyle name="Note 2 3 9 16" xfId="54039"/>
    <cellStyle name="Note 2 3 9 17" xfId="54040"/>
    <cellStyle name="Note 2 3 9 18" xfId="54041"/>
    <cellStyle name="Note 2 3 9 2" xfId="54042"/>
    <cellStyle name="Note 2 3 9 2 10" xfId="54043"/>
    <cellStyle name="Note 2 3 9 2 2" xfId="54044"/>
    <cellStyle name="Note 2 3 9 2 2 2" xfId="54045"/>
    <cellStyle name="Note 2 3 9 2 2 3" xfId="54046"/>
    <cellStyle name="Note 2 3 9 2 2 4" xfId="54047"/>
    <cellStyle name="Note 2 3 9 2 2 5" xfId="54048"/>
    <cellStyle name="Note 2 3 9 2 2 6" xfId="54049"/>
    <cellStyle name="Note 2 3 9 2 2 7" xfId="54050"/>
    <cellStyle name="Note 2 3 9 2 2 8" xfId="54051"/>
    <cellStyle name="Note 2 3 9 2 2 9" xfId="54052"/>
    <cellStyle name="Note 2 3 9 2 3" xfId="54053"/>
    <cellStyle name="Note 2 3 9 2 4" xfId="54054"/>
    <cellStyle name="Note 2 3 9 2 5" xfId="54055"/>
    <cellStyle name="Note 2 3 9 2 6" xfId="54056"/>
    <cellStyle name="Note 2 3 9 2 7" xfId="54057"/>
    <cellStyle name="Note 2 3 9 2 8" xfId="54058"/>
    <cellStyle name="Note 2 3 9 2 9" xfId="54059"/>
    <cellStyle name="Note 2 3 9 3" xfId="54060"/>
    <cellStyle name="Note 2 3 9 3 2" xfId="54061"/>
    <cellStyle name="Note 2 3 9 3 3" xfId="54062"/>
    <cellStyle name="Note 2 3 9 3 4" xfId="54063"/>
    <cellStyle name="Note 2 3 9 3 5" xfId="54064"/>
    <cellStyle name="Note 2 3 9 3 6" xfId="54065"/>
    <cellStyle name="Note 2 3 9 3 7" xfId="54066"/>
    <cellStyle name="Note 2 3 9 3 8" xfId="54067"/>
    <cellStyle name="Note 2 3 9 4" xfId="54068"/>
    <cellStyle name="Note 2 3 9 4 2" xfId="54069"/>
    <cellStyle name="Note 2 3 9 4 3" xfId="54070"/>
    <cellStyle name="Note 2 3 9 4 4" xfId="54071"/>
    <cellStyle name="Note 2 3 9 4 5" xfId="54072"/>
    <cellStyle name="Note 2 3 9 4 6" xfId="54073"/>
    <cellStyle name="Note 2 3 9 4 7" xfId="54074"/>
    <cellStyle name="Note 2 3 9 4 8" xfId="54075"/>
    <cellStyle name="Note 2 3 9 4 9" xfId="54076"/>
    <cellStyle name="Note 2 3 9 5" xfId="54077"/>
    <cellStyle name="Note 2 3 9 6" xfId="54078"/>
    <cellStyle name="Note 2 3 9 7" xfId="54079"/>
    <cellStyle name="Note 2 3 9 8" xfId="54080"/>
    <cellStyle name="Note 2 3 9 9" xfId="54081"/>
    <cellStyle name="Note 2 30" xfId="54082"/>
    <cellStyle name="Note 2 4" xfId="4560"/>
    <cellStyle name="Note 2 4 10" xfId="54083"/>
    <cellStyle name="Note 2 4 10 2" xfId="54084"/>
    <cellStyle name="Note 2 4 10 3" xfId="54085"/>
    <cellStyle name="Note 2 4 10 4" xfId="54086"/>
    <cellStyle name="Note 2 4 10 5" xfId="54087"/>
    <cellStyle name="Note 2 4 10 6" xfId="54088"/>
    <cellStyle name="Note 2 4 10 7" xfId="54089"/>
    <cellStyle name="Note 2 4 10 8" xfId="54090"/>
    <cellStyle name="Note 2 4 10 9" xfId="54091"/>
    <cellStyle name="Note 2 4 11" xfId="54092"/>
    <cellStyle name="Note 2 4 12" xfId="54093"/>
    <cellStyle name="Note 2 4 13" xfId="54094"/>
    <cellStyle name="Note 2 4 14" xfId="54095"/>
    <cellStyle name="Note 2 4 15" xfId="54096"/>
    <cellStyle name="Note 2 4 16" xfId="54097"/>
    <cellStyle name="Note 2 4 17" xfId="54098"/>
    <cellStyle name="Note 2 4 18" xfId="54099"/>
    <cellStyle name="Note 2 4 19" xfId="54100"/>
    <cellStyle name="Note 2 4 2" xfId="54101"/>
    <cellStyle name="Note 2 4 2 10" xfId="54102"/>
    <cellStyle name="Note 2 4 2 11" xfId="54103"/>
    <cellStyle name="Note 2 4 2 12" xfId="54104"/>
    <cellStyle name="Note 2 4 2 13" xfId="54105"/>
    <cellStyle name="Note 2 4 2 14" xfId="54106"/>
    <cellStyle name="Note 2 4 2 15" xfId="54107"/>
    <cellStyle name="Note 2 4 2 16" xfId="54108"/>
    <cellStyle name="Note 2 4 2 17" xfId="54109"/>
    <cellStyle name="Note 2 4 2 18" xfId="54110"/>
    <cellStyle name="Note 2 4 2 19" xfId="54111"/>
    <cellStyle name="Note 2 4 2 2" xfId="54112"/>
    <cellStyle name="Note 2 4 2 2 10" xfId="54113"/>
    <cellStyle name="Note 2 4 2 2 10 2" xfId="54114"/>
    <cellStyle name="Note 2 4 2 2 10 3" xfId="54115"/>
    <cellStyle name="Note 2 4 2 2 10 4" xfId="54116"/>
    <cellStyle name="Note 2 4 2 2 10 5" xfId="54117"/>
    <cellStyle name="Note 2 4 2 2 10 6" xfId="54118"/>
    <cellStyle name="Note 2 4 2 2 10 7" xfId="54119"/>
    <cellStyle name="Note 2 4 2 2 10 8" xfId="54120"/>
    <cellStyle name="Note 2 4 2 2 11" xfId="54121"/>
    <cellStyle name="Note 2 4 2 2 12" xfId="54122"/>
    <cellStyle name="Note 2 4 2 2 13" xfId="54123"/>
    <cellStyle name="Note 2 4 2 2 14" xfId="54124"/>
    <cellStyle name="Note 2 4 2 2 15" xfId="54125"/>
    <cellStyle name="Note 2 4 2 2 16" xfId="54126"/>
    <cellStyle name="Note 2 4 2 2 17" xfId="54127"/>
    <cellStyle name="Note 2 4 2 2 18" xfId="54128"/>
    <cellStyle name="Note 2 4 2 2 19" xfId="54129"/>
    <cellStyle name="Note 2 4 2 2 2" xfId="54130"/>
    <cellStyle name="Note 2 4 2 2 2 10" xfId="54131"/>
    <cellStyle name="Note 2 4 2 2 2 11" xfId="54132"/>
    <cellStyle name="Note 2 4 2 2 2 12" xfId="54133"/>
    <cellStyle name="Note 2 4 2 2 2 13" xfId="54134"/>
    <cellStyle name="Note 2 4 2 2 2 14" xfId="54135"/>
    <cellStyle name="Note 2 4 2 2 2 15" xfId="54136"/>
    <cellStyle name="Note 2 4 2 2 2 16" xfId="54137"/>
    <cellStyle name="Note 2 4 2 2 2 17" xfId="54138"/>
    <cellStyle name="Note 2 4 2 2 2 18" xfId="54139"/>
    <cellStyle name="Note 2 4 2 2 2 19" xfId="54140"/>
    <cellStyle name="Note 2 4 2 2 2 2" xfId="54141"/>
    <cellStyle name="Note 2 4 2 2 2 2 2" xfId="54142"/>
    <cellStyle name="Note 2 4 2 2 2 2 2 2" xfId="54143"/>
    <cellStyle name="Note 2 4 2 2 2 2 3" xfId="54144"/>
    <cellStyle name="Note 2 4 2 2 2 2 3 2" xfId="54145"/>
    <cellStyle name="Note 2 4 2 2 2 2 4" xfId="54146"/>
    <cellStyle name="Note 2 4 2 2 2 2 4 2" xfId="54147"/>
    <cellStyle name="Note 2 4 2 2 2 2 5" xfId="54148"/>
    <cellStyle name="Note 2 4 2 2 2 2 6" xfId="54149"/>
    <cellStyle name="Note 2 4 2 2 2 2 7" xfId="54150"/>
    <cellStyle name="Note 2 4 2 2 2 2 8" xfId="54151"/>
    <cellStyle name="Note 2 4 2 2 2 2 9" xfId="54152"/>
    <cellStyle name="Note 2 4 2 2 2 20" xfId="54153"/>
    <cellStyle name="Note 2 4 2 2 2 21" xfId="54154"/>
    <cellStyle name="Note 2 4 2 2 2 22" xfId="54155"/>
    <cellStyle name="Note 2 4 2 2 2 23" xfId="54156"/>
    <cellStyle name="Note 2 4 2 2 2 24" xfId="54157"/>
    <cellStyle name="Note 2 4 2 2 2 25" xfId="54158"/>
    <cellStyle name="Note 2 4 2 2 2 3" xfId="54159"/>
    <cellStyle name="Note 2 4 2 2 2 3 2" xfId="54160"/>
    <cellStyle name="Note 2 4 2 2 2 3 3" xfId="54161"/>
    <cellStyle name="Note 2 4 2 2 2 3 4" xfId="54162"/>
    <cellStyle name="Note 2 4 2 2 2 3 5" xfId="54163"/>
    <cellStyle name="Note 2 4 2 2 2 3 6" xfId="54164"/>
    <cellStyle name="Note 2 4 2 2 2 3 7" xfId="54165"/>
    <cellStyle name="Note 2 4 2 2 2 3 8" xfId="54166"/>
    <cellStyle name="Note 2 4 2 2 2 3 9" xfId="54167"/>
    <cellStyle name="Note 2 4 2 2 2 4" xfId="54168"/>
    <cellStyle name="Note 2 4 2 2 2 4 2" xfId="54169"/>
    <cellStyle name="Note 2 4 2 2 2 4 3" xfId="54170"/>
    <cellStyle name="Note 2 4 2 2 2 4 4" xfId="54171"/>
    <cellStyle name="Note 2 4 2 2 2 4 5" xfId="54172"/>
    <cellStyle name="Note 2 4 2 2 2 4 6" xfId="54173"/>
    <cellStyle name="Note 2 4 2 2 2 4 7" xfId="54174"/>
    <cellStyle name="Note 2 4 2 2 2 4 8" xfId="54175"/>
    <cellStyle name="Note 2 4 2 2 2 4 9" xfId="54176"/>
    <cellStyle name="Note 2 4 2 2 2 5" xfId="54177"/>
    <cellStyle name="Note 2 4 2 2 2 5 2" xfId="54178"/>
    <cellStyle name="Note 2 4 2 2 2 5 3" xfId="54179"/>
    <cellStyle name="Note 2 4 2 2 2 5 4" xfId="54180"/>
    <cellStyle name="Note 2 4 2 2 2 5 5" xfId="54181"/>
    <cellStyle name="Note 2 4 2 2 2 5 6" xfId="54182"/>
    <cellStyle name="Note 2 4 2 2 2 5 7" xfId="54183"/>
    <cellStyle name="Note 2 4 2 2 2 5 8" xfId="54184"/>
    <cellStyle name="Note 2 4 2 2 2 5 9" xfId="54185"/>
    <cellStyle name="Note 2 4 2 2 2 6" xfId="54186"/>
    <cellStyle name="Note 2 4 2 2 2 6 2" xfId="54187"/>
    <cellStyle name="Note 2 4 2 2 2 6 3" xfId="54188"/>
    <cellStyle name="Note 2 4 2 2 2 6 4" xfId="54189"/>
    <cellStyle name="Note 2 4 2 2 2 6 5" xfId="54190"/>
    <cellStyle name="Note 2 4 2 2 2 6 6" xfId="54191"/>
    <cellStyle name="Note 2 4 2 2 2 6 7" xfId="54192"/>
    <cellStyle name="Note 2 4 2 2 2 6 8" xfId="54193"/>
    <cellStyle name="Note 2 4 2 2 2 6 9" xfId="54194"/>
    <cellStyle name="Note 2 4 2 2 2 7" xfId="54195"/>
    <cellStyle name="Note 2 4 2 2 2 7 2" xfId="54196"/>
    <cellStyle name="Note 2 4 2 2 2 7 3" xfId="54197"/>
    <cellStyle name="Note 2 4 2 2 2 7 4" xfId="54198"/>
    <cellStyle name="Note 2 4 2 2 2 7 5" xfId="54199"/>
    <cellStyle name="Note 2 4 2 2 2 7 6" xfId="54200"/>
    <cellStyle name="Note 2 4 2 2 2 7 7" xfId="54201"/>
    <cellStyle name="Note 2 4 2 2 2 7 8" xfId="54202"/>
    <cellStyle name="Note 2 4 2 2 2 8" xfId="54203"/>
    <cellStyle name="Note 2 4 2 2 2 9" xfId="54204"/>
    <cellStyle name="Note 2 4 2 2 20" xfId="54205"/>
    <cellStyle name="Note 2 4 2 2 21" xfId="54206"/>
    <cellStyle name="Note 2 4 2 2 22" xfId="54207"/>
    <cellStyle name="Note 2 4 2 2 23" xfId="54208"/>
    <cellStyle name="Note 2 4 2 2 24" xfId="54209"/>
    <cellStyle name="Note 2 4 2 2 25" xfId="54210"/>
    <cellStyle name="Note 2 4 2 2 26" xfId="54211"/>
    <cellStyle name="Note 2 4 2 2 27" xfId="54212"/>
    <cellStyle name="Note 2 4 2 2 3" xfId="54213"/>
    <cellStyle name="Note 2 4 2 2 3 10" xfId="54214"/>
    <cellStyle name="Note 2 4 2 2 3 11" xfId="54215"/>
    <cellStyle name="Note 2 4 2 2 3 12" xfId="54216"/>
    <cellStyle name="Note 2 4 2 2 3 13" xfId="54217"/>
    <cellStyle name="Note 2 4 2 2 3 14" xfId="54218"/>
    <cellStyle name="Note 2 4 2 2 3 15" xfId="54219"/>
    <cellStyle name="Note 2 4 2 2 3 16" xfId="54220"/>
    <cellStyle name="Note 2 4 2 2 3 17" xfId="54221"/>
    <cellStyle name="Note 2 4 2 2 3 18" xfId="54222"/>
    <cellStyle name="Note 2 4 2 2 3 19" xfId="54223"/>
    <cellStyle name="Note 2 4 2 2 3 2" xfId="54224"/>
    <cellStyle name="Note 2 4 2 2 3 2 2" xfId="54225"/>
    <cellStyle name="Note 2 4 2 2 3 2 3" xfId="54226"/>
    <cellStyle name="Note 2 4 2 2 3 2 4" xfId="54227"/>
    <cellStyle name="Note 2 4 2 2 3 2 5" xfId="54228"/>
    <cellStyle name="Note 2 4 2 2 3 2 6" xfId="54229"/>
    <cellStyle name="Note 2 4 2 2 3 2 7" xfId="54230"/>
    <cellStyle name="Note 2 4 2 2 3 2 8" xfId="54231"/>
    <cellStyle name="Note 2 4 2 2 3 20" xfId="54232"/>
    <cellStyle name="Note 2 4 2 2 3 21" xfId="54233"/>
    <cellStyle name="Note 2 4 2 2 3 22" xfId="54234"/>
    <cellStyle name="Note 2 4 2 2 3 23" xfId="54235"/>
    <cellStyle name="Note 2 4 2 2 3 24" xfId="54236"/>
    <cellStyle name="Note 2 4 2 2 3 3" xfId="54237"/>
    <cellStyle name="Note 2 4 2 2 3 3 2" xfId="54238"/>
    <cellStyle name="Note 2 4 2 2 3 3 3" xfId="54239"/>
    <cellStyle name="Note 2 4 2 2 3 3 4" xfId="54240"/>
    <cellStyle name="Note 2 4 2 2 3 3 5" xfId="54241"/>
    <cellStyle name="Note 2 4 2 2 3 3 6" xfId="54242"/>
    <cellStyle name="Note 2 4 2 2 3 3 7" xfId="54243"/>
    <cellStyle name="Note 2 4 2 2 3 3 8" xfId="54244"/>
    <cellStyle name="Note 2 4 2 2 3 4" xfId="54245"/>
    <cellStyle name="Note 2 4 2 2 3 4 2" xfId="54246"/>
    <cellStyle name="Note 2 4 2 2 3 4 3" xfId="54247"/>
    <cellStyle name="Note 2 4 2 2 3 4 4" xfId="54248"/>
    <cellStyle name="Note 2 4 2 2 3 4 5" xfId="54249"/>
    <cellStyle name="Note 2 4 2 2 3 4 6" xfId="54250"/>
    <cellStyle name="Note 2 4 2 2 3 4 7" xfId="54251"/>
    <cellStyle name="Note 2 4 2 2 3 4 8" xfId="54252"/>
    <cellStyle name="Note 2 4 2 2 3 5" xfId="54253"/>
    <cellStyle name="Note 2 4 2 2 3 5 2" xfId="54254"/>
    <cellStyle name="Note 2 4 2 2 3 5 3" xfId="54255"/>
    <cellStyle name="Note 2 4 2 2 3 5 4" xfId="54256"/>
    <cellStyle name="Note 2 4 2 2 3 5 5" xfId="54257"/>
    <cellStyle name="Note 2 4 2 2 3 5 6" xfId="54258"/>
    <cellStyle name="Note 2 4 2 2 3 5 7" xfId="54259"/>
    <cellStyle name="Note 2 4 2 2 3 5 8" xfId="54260"/>
    <cellStyle name="Note 2 4 2 2 3 6" xfId="54261"/>
    <cellStyle name="Note 2 4 2 2 3 6 2" xfId="54262"/>
    <cellStyle name="Note 2 4 2 2 3 6 3" xfId="54263"/>
    <cellStyle name="Note 2 4 2 2 3 6 4" xfId="54264"/>
    <cellStyle name="Note 2 4 2 2 3 6 5" xfId="54265"/>
    <cellStyle name="Note 2 4 2 2 3 6 6" xfId="54266"/>
    <cellStyle name="Note 2 4 2 2 3 6 7" xfId="54267"/>
    <cellStyle name="Note 2 4 2 2 3 6 8" xfId="54268"/>
    <cellStyle name="Note 2 4 2 2 3 7" xfId="54269"/>
    <cellStyle name="Note 2 4 2 2 3 7 2" xfId="54270"/>
    <cellStyle name="Note 2 4 2 2 3 7 3" xfId="54271"/>
    <cellStyle name="Note 2 4 2 2 3 7 4" xfId="54272"/>
    <cellStyle name="Note 2 4 2 2 3 7 5" xfId="54273"/>
    <cellStyle name="Note 2 4 2 2 3 7 6" xfId="54274"/>
    <cellStyle name="Note 2 4 2 2 3 7 7" xfId="54275"/>
    <cellStyle name="Note 2 4 2 2 3 7 8" xfId="54276"/>
    <cellStyle name="Note 2 4 2 2 3 8" xfId="54277"/>
    <cellStyle name="Note 2 4 2 2 3 9" xfId="54278"/>
    <cellStyle name="Note 2 4 2 2 4" xfId="54279"/>
    <cellStyle name="Note 2 4 2 2 4 10" xfId="54280"/>
    <cellStyle name="Note 2 4 2 2 4 11" xfId="54281"/>
    <cellStyle name="Note 2 4 2 2 4 12" xfId="54282"/>
    <cellStyle name="Note 2 4 2 2 4 13" xfId="54283"/>
    <cellStyle name="Note 2 4 2 2 4 14" xfId="54284"/>
    <cellStyle name="Note 2 4 2 2 4 15" xfId="54285"/>
    <cellStyle name="Note 2 4 2 2 4 16" xfId="54286"/>
    <cellStyle name="Note 2 4 2 2 4 17" xfId="54287"/>
    <cellStyle name="Note 2 4 2 2 4 18" xfId="54288"/>
    <cellStyle name="Note 2 4 2 2 4 2" xfId="54289"/>
    <cellStyle name="Note 2 4 2 2 4 3" xfId="54290"/>
    <cellStyle name="Note 2 4 2 2 4 4" xfId="54291"/>
    <cellStyle name="Note 2 4 2 2 4 5" xfId="54292"/>
    <cellStyle name="Note 2 4 2 2 4 6" xfId="54293"/>
    <cellStyle name="Note 2 4 2 2 4 7" xfId="54294"/>
    <cellStyle name="Note 2 4 2 2 4 8" xfId="54295"/>
    <cellStyle name="Note 2 4 2 2 4 9" xfId="54296"/>
    <cellStyle name="Note 2 4 2 2 5" xfId="54297"/>
    <cellStyle name="Note 2 4 2 2 5 10" xfId="54298"/>
    <cellStyle name="Note 2 4 2 2 5 11" xfId="54299"/>
    <cellStyle name="Note 2 4 2 2 5 12" xfId="54300"/>
    <cellStyle name="Note 2 4 2 2 5 13" xfId="54301"/>
    <cellStyle name="Note 2 4 2 2 5 14" xfId="54302"/>
    <cellStyle name="Note 2 4 2 2 5 15" xfId="54303"/>
    <cellStyle name="Note 2 4 2 2 5 16" xfId="54304"/>
    <cellStyle name="Note 2 4 2 2 5 17" xfId="54305"/>
    <cellStyle name="Note 2 4 2 2 5 18" xfId="54306"/>
    <cellStyle name="Note 2 4 2 2 5 2" xfId="54307"/>
    <cellStyle name="Note 2 4 2 2 5 3" xfId="54308"/>
    <cellStyle name="Note 2 4 2 2 5 4" xfId="54309"/>
    <cellStyle name="Note 2 4 2 2 5 5" xfId="54310"/>
    <cellStyle name="Note 2 4 2 2 5 6" xfId="54311"/>
    <cellStyle name="Note 2 4 2 2 5 7" xfId="54312"/>
    <cellStyle name="Note 2 4 2 2 5 8" xfId="54313"/>
    <cellStyle name="Note 2 4 2 2 5 9" xfId="54314"/>
    <cellStyle name="Note 2 4 2 2 6" xfId="54315"/>
    <cellStyle name="Note 2 4 2 2 6 10" xfId="54316"/>
    <cellStyle name="Note 2 4 2 2 6 11" xfId="54317"/>
    <cellStyle name="Note 2 4 2 2 6 12" xfId="54318"/>
    <cellStyle name="Note 2 4 2 2 6 13" xfId="54319"/>
    <cellStyle name="Note 2 4 2 2 6 14" xfId="54320"/>
    <cellStyle name="Note 2 4 2 2 6 15" xfId="54321"/>
    <cellStyle name="Note 2 4 2 2 6 16" xfId="54322"/>
    <cellStyle name="Note 2 4 2 2 6 17" xfId="54323"/>
    <cellStyle name="Note 2 4 2 2 6 18" xfId="54324"/>
    <cellStyle name="Note 2 4 2 2 6 2" xfId="54325"/>
    <cellStyle name="Note 2 4 2 2 6 3" xfId="54326"/>
    <cellStyle name="Note 2 4 2 2 6 4" xfId="54327"/>
    <cellStyle name="Note 2 4 2 2 6 5" xfId="54328"/>
    <cellStyle name="Note 2 4 2 2 6 6" xfId="54329"/>
    <cellStyle name="Note 2 4 2 2 6 7" xfId="54330"/>
    <cellStyle name="Note 2 4 2 2 6 8" xfId="54331"/>
    <cellStyle name="Note 2 4 2 2 6 9" xfId="54332"/>
    <cellStyle name="Note 2 4 2 2 7" xfId="54333"/>
    <cellStyle name="Note 2 4 2 2 7 2" xfId="54334"/>
    <cellStyle name="Note 2 4 2 2 7 3" xfId="54335"/>
    <cellStyle name="Note 2 4 2 2 7 4" xfId="54336"/>
    <cellStyle name="Note 2 4 2 2 7 5" xfId="54337"/>
    <cellStyle name="Note 2 4 2 2 7 6" xfId="54338"/>
    <cellStyle name="Note 2 4 2 2 7 7" xfId="54339"/>
    <cellStyle name="Note 2 4 2 2 7 8" xfId="54340"/>
    <cellStyle name="Note 2 4 2 2 7 9" xfId="54341"/>
    <cellStyle name="Note 2 4 2 2 8" xfId="54342"/>
    <cellStyle name="Note 2 4 2 2 8 2" xfId="54343"/>
    <cellStyle name="Note 2 4 2 2 8 3" xfId="54344"/>
    <cellStyle name="Note 2 4 2 2 8 4" xfId="54345"/>
    <cellStyle name="Note 2 4 2 2 8 5" xfId="54346"/>
    <cellStyle name="Note 2 4 2 2 8 6" xfId="54347"/>
    <cellStyle name="Note 2 4 2 2 8 7" xfId="54348"/>
    <cellStyle name="Note 2 4 2 2 8 8" xfId="54349"/>
    <cellStyle name="Note 2 4 2 2 8 9" xfId="54350"/>
    <cellStyle name="Note 2 4 2 2 9" xfId="54351"/>
    <cellStyle name="Note 2 4 2 2 9 2" xfId="54352"/>
    <cellStyle name="Note 2 4 2 2 9 3" xfId="54353"/>
    <cellStyle name="Note 2 4 2 2 9 4" xfId="54354"/>
    <cellStyle name="Note 2 4 2 2 9 5" xfId="54355"/>
    <cellStyle name="Note 2 4 2 2 9 6" xfId="54356"/>
    <cellStyle name="Note 2 4 2 2 9 7" xfId="54357"/>
    <cellStyle name="Note 2 4 2 2 9 8" xfId="54358"/>
    <cellStyle name="Note 2 4 2 20" xfId="54359"/>
    <cellStyle name="Note 2 4 2 21" xfId="54360"/>
    <cellStyle name="Note 2 4 2 22" xfId="54361"/>
    <cellStyle name="Note 2 4 2 23" xfId="54362"/>
    <cellStyle name="Note 2 4 2 24" xfId="54363"/>
    <cellStyle name="Note 2 4 2 25" xfId="54364"/>
    <cellStyle name="Note 2 4 2 26" xfId="54365"/>
    <cellStyle name="Note 2 4 2 27" xfId="54366"/>
    <cellStyle name="Note 2 4 2 3" xfId="54367"/>
    <cellStyle name="Note 2 4 2 3 10" xfId="54368"/>
    <cellStyle name="Note 2 4 2 3 11" xfId="54369"/>
    <cellStyle name="Note 2 4 2 3 12" xfId="54370"/>
    <cellStyle name="Note 2 4 2 3 13" xfId="54371"/>
    <cellStyle name="Note 2 4 2 3 14" xfId="54372"/>
    <cellStyle name="Note 2 4 2 3 15" xfId="54373"/>
    <cellStyle name="Note 2 4 2 3 16" xfId="54374"/>
    <cellStyle name="Note 2 4 2 3 17" xfId="54375"/>
    <cellStyle name="Note 2 4 2 3 18" xfId="54376"/>
    <cellStyle name="Note 2 4 2 3 19" xfId="54377"/>
    <cellStyle name="Note 2 4 2 3 2" xfId="54378"/>
    <cellStyle name="Note 2 4 2 3 2 2" xfId="54379"/>
    <cellStyle name="Note 2 4 2 3 2 2 2" xfId="54380"/>
    <cellStyle name="Note 2 4 2 3 2 3" xfId="54381"/>
    <cellStyle name="Note 2 4 2 3 2 3 2" xfId="54382"/>
    <cellStyle name="Note 2 4 2 3 2 4" xfId="54383"/>
    <cellStyle name="Note 2 4 2 3 2 4 2" xfId="54384"/>
    <cellStyle name="Note 2 4 2 3 2 5" xfId="54385"/>
    <cellStyle name="Note 2 4 2 3 2 6" xfId="54386"/>
    <cellStyle name="Note 2 4 2 3 2 7" xfId="54387"/>
    <cellStyle name="Note 2 4 2 3 2 8" xfId="54388"/>
    <cellStyle name="Note 2 4 2 3 2 9" xfId="54389"/>
    <cellStyle name="Note 2 4 2 3 20" xfId="54390"/>
    <cellStyle name="Note 2 4 2 3 21" xfId="54391"/>
    <cellStyle name="Note 2 4 2 3 22" xfId="54392"/>
    <cellStyle name="Note 2 4 2 3 23" xfId="54393"/>
    <cellStyle name="Note 2 4 2 3 24" xfId="54394"/>
    <cellStyle name="Note 2 4 2 3 25" xfId="54395"/>
    <cellStyle name="Note 2 4 2 3 3" xfId="54396"/>
    <cellStyle name="Note 2 4 2 3 3 2" xfId="54397"/>
    <cellStyle name="Note 2 4 2 3 3 3" xfId="54398"/>
    <cellStyle name="Note 2 4 2 3 3 4" xfId="54399"/>
    <cellStyle name="Note 2 4 2 3 3 5" xfId="54400"/>
    <cellStyle name="Note 2 4 2 3 3 6" xfId="54401"/>
    <cellStyle name="Note 2 4 2 3 3 7" xfId="54402"/>
    <cellStyle name="Note 2 4 2 3 3 8" xfId="54403"/>
    <cellStyle name="Note 2 4 2 3 3 9" xfId="54404"/>
    <cellStyle name="Note 2 4 2 3 4" xfId="54405"/>
    <cellStyle name="Note 2 4 2 3 4 2" xfId="54406"/>
    <cellStyle name="Note 2 4 2 3 4 3" xfId="54407"/>
    <cellStyle name="Note 2 4 2 3 4 4" xfId="54408"/>
    <cellStyle name="Note 2 4 2 3 4 5" xfId="54409"/>
    <cellStyle name="Note 2 4 2 3 4 6" xfId="54410"/>
    <cellStyle name="Note 2 4 2 3 4 7" xfId="54411"/>
    <cellStyle name="Note 2 4 2 3 4 8" xfId="54412"/>
    <cellStyle name="Note 2 4 2 3 4 9" xfId="54413"/>
    <cellStyle name="Note 2 4 2 3 5" xfId="54414"/>
    <cellStyle name="Note 2 4 2 3 5 2" xfId="54415"/>
    <cellStyle name="Note 2 4 2 3 5 3" xfId="54416"/>
    <cellStyle name="Note 2 4 2 3 5 4" xfId="54417"/>
    <cellStyle name="Note 2 4 2 3 5 5" xfId="54418"/>
    <cellStyle name="Note 2 4 2 3 5 6" xfId="54419"/>
    <cellStyle name="Note 2 4 2 3 5 7" xfId="54420"/>
    <cellStyle name="Note 2 4 2 3 5 8" xfId="54421"/>
    <cellStyle name="Note 2 4 2 3 5 9" xfId="54422"/>
    <cellStyle name="Note 2 4 2 3 6" xfId="54423"/>
    <cellStyle name="Note 2 4 2 3 6 2" xfId="54424"/>
    <cellStyle name="Note 2 4 2 3 6 3" xfId="54425"/>
    <cellStyle name="Note 2 4 2 3 6 4" xfId="54426"/>
    <cellStyle name="Note 2 4 2 3 6 5" xfId="54427"/>
    <cellStyle name="Note 2 4 2 3 6 6" xfId="54428"/>
    <cellStyle name="Note 2 4 2 3 6 7" xfId="54429"/>
    <cellStyle name="Note 2 4 2 3 6 8" xfId="54430"/>
    <cellStyle name="Note 2 4 2 3 6 9" xfId="54431"/>
    <cellStyle name="Note 2 4 2 3 7" xfId="54432"/>
    <cellStyle name="Note 2 4 2 3 7 2" xfId="54433"/>
    <cellStyle name="Note 2 4 2 3 7 3" xfId="54434"/>
    <cellStyle name="Note 2 4 2 3 7 4" xfId="54435"/>
    <cellStyle name="Note 2 4 2 3 7 5" xfId="54436"/>
    <cellStyle name="Note 2 4 2 3 7 6" xfId="54437"/>
    <cellStyle name="Note 2 4 2 3 7 7" xfId="54438"/>
    <cellStyle name="Note 2 4 2 3 7 8" xfId="54439"/>
    <cellStyle name="Note 2 4 2 3 8" xfId="54440"/>
    <cellStyle name="Note 2 4 2 3 9" xfId="54441"/>
    <cellStyle name="Note 2 4 2 4" xfId="54442"/>
    <cellStyle name="Note 2 4 2 4 10" xfId="54443"/>
    <cellStyle name="Note 2 4 2 4 11" xfId="54444"/>
    <cellStyle name="Note 2 4 2 4 12" xfId="54445"/>
    <cellStyle name="Note 2 4 2 4 13" xfId="54446"/>
    <cellStyle name="Note 2 4 2 4 14" xfId="54447"/>
    <cellStyle name="Note 2 4 2 4 15" xfId="54448"/>
    <cellStyle name="Note 2 4 2 4 16" xfId="54449"/>
    <cellStyle name="Note 2 4 2 4 17" xfId="54450"/>
    <cellStyle name="Note 2 4 2 4 18" xfId="54451"/>
    <cellStyle name="Note 2 4 2 4 2" xfId="54452"/>
    <cellStyle name="Note 2 4 2 4 3" xfId="54453"/>
    <cellStyle name="Note 2 4 2 4 4" xfId="54454"/>
    <cellStyle name="Note 2 4 2 4 5" xfId="54455"/>
    <cellStyle name="Note 2 4 2 4 6" xfId="54456"/>
    <cellStyle name="Note 2 4 2 4 7" xfId="54457"/>
    <cellStyle name="Note 2 4 2 4 8" xfId="54458"/>
    <cellStyle name="Note 2 4 2 4 9" xfId="54459"/>
    <cellStyle name="Note 2 4 2 5" xfId="54460"/>
    <cellStyle name="Note 2 4 2 5 10" xfId="54461"/>
    <cellStyle name="Note 2 4 2 5 11" xfId="54462"/>
    <cellStyle name="Note 2 4 2 5 12" xfId="54463"/>
    <cellStyle name="Note 2 4 2 5 13" xfId="54464"/>
    <cellStyle name="Note 2 4 2 5 14" xfId="54465"/>
    <cellStyle name="Note 2 4 2 5 15" xfId="54466"/>
    <cellStyle name="Note 2 4 2 5 16" xfId="54467"/>
    <cellStyle name="Note 2 4 2 5 17" xfId="54468"/>
    <cellStyle name="Note 2 4 2 5 18" xfId="54469"/>
    <cellStyle name="Note 2 4 2 5 2" xfId="54470"/>
    <cellStyle name="Note 2 4 2 5 3" xfId="54471"/>
    <cellStyle name="Note 2 4 2 5 4" xfId="54472"/>
    <cellStyle name="Note 2 4 2 5 5" xfId="54473"/>
    <cellStyle name="Note 2 4 2 5 6" xfId="54474"/>
    <cellStyle name="Note 2 4 2 5 7" xfId="54475"/>
    <cellStyle name="Note 2 4 2 5 8" xfId="54476"/>
    <cellStyle name="Note 2 4 2 5 9" xfId="54477"/>
    <cellStyle name="Note 2 4 2 6" xfId="54478"/>
    <cellStyle name="Note 2 4 2 6 10" xfId="54479"/>
    <cellStyle name="Note 2 4 2 6 11" xfId="54480"/>
    <cellStyle name="Note 2 4 2 6 12" xfId="54481"/>
    <cellStyle name="Note 2 4 2 6 13" xfId="54482"/>
    <cellStyle name="Note 2 4 2 6 14" xfId="54483"/>
    <cellStyle name="Note 2 4 2 6 15" xfId="54484"/>
    <cellStyle name="Note 2 4 2 6 16" xfId="54485"/>
    <cellStyle name="Note 2 4 2 6 17" xfId="54486"/>
    <cellStyle name="Note 2 4 2 6 18" xfId="54487"/>
    <cellStyle name="Note 2 4 2 6 2" xfId="54488"/>
    <cellStyle name="Note 2 4 2 6 3" xfId="54489"/>
    <cellStyle name="Note 2 4 2 6 4" xfId="54490"/>
    <cellStyle name="Note 2 4 2 6 5" xfId="54491"/>
    <cellStyle name="Note 2 4 2 6 6" xfId="54492"/>
    <cellStyle name="Note 2 4 2 6 7" xfId="54493"/>
    <cellStyle name="Note 2 4 2 6 8" xfId="54494"/>
    <cellStyle name="Note 2 4 2 6 9" xfId="54495"/>
    <cellStyle name="Note 2 4 2 7" xfId="54496"/>
    <cellStyle name="Note 2 4 2 7 10" xfId="54497"/>
    <cellStyle name="Note 2 4 2 7 11" xfId="54498"/>
    <cellStyle name="Note 2 4 2 7 12" xfId="54499"/>
    <cellStyle name="Note 2 4 2 7 13" xfId="54500"/>
    <cellStyle name="Note 2 4 2 7 14" xfId="54501"/>
    <cellStyle name="Note 2 4 2 7 15" xfId="54502"/>
    <cellStyle name="Note 2 4 2 7 16" xfId="54503"/>
    <cellStyle name="Note 2 4 2 7 17" xfId="54504"/>
    <cellStyle name="Note 2 4 2 7 18" xfId="54505"/>
    <cellStyle name="Note 2 4 2 7 2" xfId="54506"/>
    <cellStyle name="Note 2 4 2 7 3" xfId="54507"/>
    <cellStyle name="Note 2 4 2 7 4" xfId="54508"/>
    <cellStyle name="Note 2 4 2 7 5" xfId="54509"/>
    <cellStyle name="Note 2 4 2 7 6" xfId="54510"/>
    <cellStyle name="Note 2 4 2 7 7" xfId="54511"/>
    <cellStyle name="Note 2 4 2 7 8" xfId="54512"/>
    <cellStyle name="Note 2 4 2 7 9" xfId="54513"/>
    <cellStyle name="Note 2 4 2 8" xfId="54514"/>
    <cellStyle name="Note 2 4 2 8 2" xfId="54515"/>
    <cellStyle name="Note 2 4 2 8 3" xfId="54516"/>
    <cellStyle name="Note 2 4 2 8 4" xfId="54517"/>
    <cellStyle name="Note 2 4 2 8 5" xfId="54518"/>
    <cellStyle name="Note 2 4 2 8 6" xfId="54519"/>
    <cellStyle name="Note 2 4 2 8 7" xfId="54520"/>
    <cellStyle name="Note 2 4 2 8 8" xfId="54521"/>
    <cellStyle name="Note 2 4 2 8 9" xfId="54522"/>
    <cellStyle name="Note 2 4 2 9" xfId="54523"/>
    <cellStyle name="Note 2 4 2 9 2" xfId="54524"/>
    <cellStyle name="Note 2 4 2 9 3" xfId="54525"/>
    <cellStyle name="Note 2 4 2 9 4" xfId="54526"/>
    <cellStyle name="Note 2 4 2 9 5" xfId="54527"/>
    <cellStyle name="Note 2 4 2 9 6" xfId="54528"/>
    <cellStyle name="Note 2 4 2 9 7" xfId="54529"/>
    <cellStyle name="Note 2 4 2 9 8" xfId="54530"/>
    <cellStyle name="Note 2 4 2 9 9" xfId="54531"/>
    <cellStyle name="Note 2 4 20" xfId="54532"/>
    <cellStyle name="Note 2 4 21" xfId="54533"/>
    <cellStyle name="Note 2 4 22" xfId="54534"/>
    <cellStyle name="Note 2 4 23" xfId="54535"/>
    <cellStyle name="Note 2 4 24" xfId="54536"/>
    <cellStyle name="Note 2 4 25" xfId="54537"/>
    <cellStyle name="Note 2 4 26" xfId="54538"/>
    <cellStyle name="Note 2 4 27" xfId="54539"/>
    <cellStyle name="Note 2 4 28" xfId="54540"/>
    <cellStyle name="Note 2 4 3" xfId="54541"/>
    <cellStyle name="Note 2 4 3 10" xfId="54542"/>
    <cellStyle name="Note 2 4 3 10 2" xfId="54543"/>
    <cellStyle name="Note 2 4 3 10 3" xfId="54544"/>
    <cellStyle name="Note 2 4 3 10 4" xfId="54545"/>
    <cellStyle name="Note 2 4 3 10 5" xfId="54546"/>
    <cellStyle name="Note 2 4 3 10 6" xfId="54547"/>
    <cellStyle name="Note 2 4 3 10 7" xfId="54548"/>
    <cellStyle name="Note 2 4 3 10 8" xfId="54549"/>
    <cellStyle name="Note 2 4 3 11" xfId="54550"/>
    <cellStyle name="Note 2 4 3 12" xfId="54551"/>
    <cellStyle name="Note 2 4 3 13" xfId="54552"/>
    <cellStyle name="Note 2 4 3 14" xfId="54553"/>
    <cellStyle name="Note 2 4 3 15" xfId="54554"/>
    <cellStyle name="Note 2 4 3 16" xfId="54555"/>
    <cellStyle name="Note 2 4 3 17" xfId="54556"/>
    <cellStyle name="Note 2 4 3 18" xfId="54557"/>
    <cellStyle name="Note 2 4 3 19" xfId="54558"/>
    <cellStyle name="Note 2 4 3 2" xfId="54559"/>
    <cellStyle name="Note 2 4 3 2 10" xfId="54560"/>
    <cellStyle name="Note 2 4 3 2 11" xfId="54561"/>
    <cellStyle name="Note 2 4 3 2 12" xfId="54562"/>
    <cellStyle name="Note 2 4 3 2 13" xfId="54563"/>
    <cellStyle name="Note 2 4 3 2 14" xfId="54564"/>
    <cellStyle name="Note 2 4 3 2 15" xfId="54565"/>
    <cellStyle name="Note 2 4 3 2 16" xfId="54566"/>
    <cellStyle name="Note 2 4 3 2 17" xfId="54567"/>
    <cellStyle name="Note 2 4 3 2 18" xfId="54568"/>
    <cellStyle name="Note 2 4 3 2 19" xfId="54569"/>
    <cellStyle name="Note 2 4 3 2 2" xfId="54570"/>
    <cellStyle name="Note 2 4 3 2 2 2" xfId="54571"/>
    <cellStyle name="Note 2 4 3 2 2 2 2" xfId="54572"/>
    <cellStyle name="Note 2 4 3 2 2 3" xfId="54573"/>
    <cellStyle name="Note 2 4 3 2 2 3 2" xfId="54574"/>
    <cellStyle name="Note 2 4 3 2 2 4" xfId="54575"/>
    <cellStyle name="Note 2 4 3 2 2 4 2" xfId="54576"/>
    <cellStyle name="Note 2 4 3 2 2 5" xfId="54577"/>
    <cellStyle name="Note 2 4 3 2 2 6" xfId="54578"/>
    <cellStyle name="Note 2 4 3 2 2 7" xfId="54579"/>
    <cellStyle name="Note 2 4 3 2 2 8" xfId="54580"/>
    <cellStyle name="Note 2 4 3 2 2 9" xfId="54581"/>
    <cellStyle name="Note 2 4 3 2 20" xfId="54582"/>
    <cellStyle name="Note 2 4 3 2 21" xfId="54583"/>
    <cellStyle name="Note 2 4 3 2 22" xfId="54584"/>
    <cellStyle name="Note 2 4 3 2 23" xfId="54585"/>
    <cellStyle name="Note 2 4 3 2 24" xfId="54586"/>
    <cellStyle name="Note 2 4 3 2 25" xfId="54587"/>
    <cellStyle name="Note 2 4 3 2 3" xfId="54588"/>
    <cellStyle name="Note 2 4 3 2 3 2" xfId="54589"/>
    <cellStyle name="Note 2 4 3 2 3 3" xfId="54590"/>
    <cellStyle name="Note 2 4 3 2 3 4" xfId="54591"/>
    <cellStyle name="Note 2 4 3 2 3 5" xfId="54592"/>
    <cellStyle name="Note 2 4 3 2 3 6" xfId="54593"/>
    <cellStyle name="Note 2 4 3 2 3 7" xfId="54594"/>
    <cellStyle name="Note 2 4 3 2 3 8" xfId="54595"/>
    <cellStyle name="Note 2 4 3 2 3 9" xfId="54596"/>
    <cellStyle name="Note 2 4 3 2 4" xfId="54597"/>
    <cellStyle name="Note 2 4 3 2 4 2" xfId="54598"/>
    <cellStyle name="Note 2 4 3 2 4 3" xfId="54599"/>
    <cellStyle name="Note 2 4 3 2 4 4" xfId="54600"/>
    <cellStyle name="Note 2 4 3 2 4 5" xfId="54601"/>
    <cellStyle name="Note 2 4 3 2 4 6" xfId="54602"/>
    <cellStyle name="Note 2 4 3 2 4 7" xfId="54603"/>
    <cellStyle name="Note 2 4 3 2 4 8" xfId="54604"/>
    <cellStyle name="Note 2 4 3 2 4 9" xfId="54605"/>
    <cellStyle name="Note 2 4 3 2 5" xfId="54606"/>
    <cellStyle name="Note 2 4 3 2 5 2" xfId="54607"/>
    <cellStyle name="Note 2 4 3 2 5 3" xfId="54608"/>
    <cellStyle name="Note 2 4 3 2 5 4" xfId="54609"/>
    <cellStyle name="Note 2 4 3 2 5 5" xfId="54610"/>
    <cellStyle name="Note 2 4 3 2 5 6" xfId="54611"/>
    <cellStyle name="Note 2 4 3 2 5 7" xfId="54612"/>
    <cellStyle name="Note 2 4 3 2 5 8" xfId="54613"/>
    <cellStyle name="Note 2 4 3 2 5 9" xfId="54614"/>
    <cellStyle name="Note 2 4 3 2 6" xfId="54615"/>
    <cellStyle name="Note 2 4 3 2 6 2" xfId="54616"/>
    <cellStyle name="Note 2 4 3 2 6 3" xfId="54617"/>
    <cellStyle name="Note 2 4 3 2 6 4" xfId="54618"/>
    <cellStyle name="Note 2 4 3 2 6 5" xfId="54619"/>
    <cellStyle name="Note 2 4 3 2 6 6" xfId="54620"/>
    <cellStyle name="Note 2 4 3 2 6 7" xfId="54621"/>
    <cellStyle name="Note 2 4 3 2 6 8" xfId="54622"/>
    <cellStyle name="Note 2 4 3 2 6 9" xfId="54623"/>
    <cellStyle name="Note 2 4 3 2 7" xfId="54624"/>
    <cellStyle name="Note 2 4 3 2 7 2" xfId="54625"/>
    <cellStyle name="Note 2 4 3 2 7 3" xfId="54626"/>
    <cellStyle name="Note 2 4 3 2 7 4" xfId="54627"/>
    <cellStyle name="Note 2 4 3 2 7 5" xfId="54628"/>
    <cellStyle name="Note 2 4 3 2 7 6" xfId="54629"/>
    <cellStyle name="Note 2 4 3 2 7 7" xfId="54630"/>
    <cellStyle name="Note 2 4 3 2 7 8" xfId="54631"/>
    <cellStyle name="Note 2 4 3 2 8" xfId="54632"/>
    <cellStyle name="Note 2 4 3 2 9" xfId="54633"/>
    <cellStyle name="Note 2 4 3 20" xfId="54634"/>
    <cellStyle name="Note 2 4 3 21" xfId="54635"/>
    <cellStyle name="Note 2 4 3 22" xfId="54636"/>
    <cellStyle name="Note 2 4 3 23" xfId="54637"/>
    <cellStyle name="Note 2 4 3 24" xfId="54638"/>
    <cellStyle name="Note 2 4 3 25" xfId="54639"/>
    <cellStyle name="Note 2 4 3 26" xfId="54640"/>
    <cellStyle name="Note 2 4 3 27" xfId="54641"/>
    <cellStyle name="Note 2 4 3 3" xfId="54642"/>
    <cellStyle name="Note 2 4 3 3 10" xfId="54643"/>
    <cellStyle name="Note 2 4 3 3 11" xfId="54644"/>
    <cellStyle name="Note 2 4 3 3 12" xfId="54645"/>
    <cellStyle name="Note 2 4 3 3 13" xfId="54646"/>
    <cellStyle name="Note 2 4 3 3 14" xfId="54647"/>
    <cellStyle name="Note 2 4 3 3 15" xfId="54648"/>
    <cellStyle name="Note 2 4 3 3 16" xfId="54649"/>
    <cellStyle name="Note 2 4 3 3 17" xfId="54650"/>
    <cellStyle name="Note 2 4 3 3 18" xfId="54651"/>
    <cellStyle name="Note 2 4 3 3 19" xfId="54652"/>
    <cellStyle name="Note 2 4 3 3 2" xfId="54653"/>
    <cellStyle name="Note 2 4 3 3 2 2" xfId="54654"/>
    <cellStyle name="Note 2 4 3 3 2 3" xfId="54655"/>
    <cellStyle name="Note 2 4 3 3 2 4" xfId="54656"/>
    <cellStyle name="Note 2 4 3 3 2 5" xfId="54657"/>
    <cellStyle name="Note 2 4 3 3 2 6" xfId="54658"/>
    <cellStyle name="Note 2 4 3 3 2 7" xfId="54659"/>
    <cellStyle name="Note 2 4 3 3 2 8" xfId="54660"/>
    <cellStyle name="Note 2 4 3 3 20" xfId="54661"/>
    <cellStyle name="Note 2 4 3 3 21" xfId="54662"/>
    <cellStyle name="Note 2 4 3 3 22" xfId="54663"/>
    <cellStyle name="Note 2 4 3 3 23" xfId="54664"/>
    <cellStyle name="Note 2 4 3 3 24" xfId="54665"/>
    <cellStyle name="Note 2 4 3 3 3" xfId="54666"/>
    <cellStyle name="Note 2 4 3 3 3 2" xfId="54667"/>
    <cellStyle name="Note 2 4 3 3 3 3" xfId="54668"/>
    <cellStyle name="Note 2 4 3 3 3 4" xfId="54669"/>
    <cellStyle name="Note 2 4 3 3 3 5" xfId="54670"/>
    <cellStyle name="Note 2 4 3 3 3 6" xfId="54671"/>
    <cellStyle name="Note 2 4 3 3 3 7" xfId="54672"/>
    <cellStyle name="Note 2 4 3 3 3 8" xfId="54673"/>
    <cellStyle name="Note 2 4 3 3 4" xfId="54674"/>
    <cellStyle name="Note 2 4 3 3 4 2" xfId="54675"/>
    <cellStyle name="Note 2 4 3 3 4 3" xfId="54676"/>
    <cellStyle name="Note 2 4 3 3 4 4" xfId="54677"/>
    <cellStyle name="Note 2 4 3 3 4 5" xfId="54678"/>
    <cellStyle name="Note 2 4 3 3 4 6" xfId="54679"/>
    <cellStyle name="Note 2 4 3 3 4 7" xfId="54680"/>
    <cellStyle name="Note 2 4 3 3 4 8" xfId="54681"/>
    <cellStyle name="Note 2 4 3 3 5" xfId="54682"/>
    <cellStyle name="Note 2 4 3 3 5 2" xfId="54683"/>
    <cellStyle name="Note 2 4 3 3 5 3" xfId="54684"/>
    <cellStyle name="Note 2 4 3 3 5 4" xfId="54685"/>
    <cellStyle name="Note 2 4 3 3 5 5" xfId="54686"/>
    <cellStyle name="Note 2 4 3 3 5 6" xfId="54687"/>
    <cellStyle name="Note 2 4 3 3 5 7" xfId="54688"/>
    <cellStyle name="Note 2 4 3 3 5 8" xfId="54689"/>
    <cellStyle name="Note 2 4 3 3 6" xfId="54690"/>
    <cellStyle name="Note 2 4 3 3 6 2" xfId="54691"/>
    <cellStyle name="Note 2 4 3 3 6 3" xfId="54692"/>
    <cellStyle name="Note 2 4 3 3 6 4" xfId="54693"/>
    <cellStyle name="Note 2 4 3 3 6 5" xfId="54694"/>
    <cellStyle name="Note 2 4 3 3 6 6" xfId="54695"/>
    <cellStyle name="Note 2 4 3 3 6 7" xfId="54696"/>
    <cellStyle name="Note 2 4 3 3 6 8" xfId="54697"/>
    <cellStyle name="Note 2 4 3 3 7" xfId="54698"/>
    <cellStyle name="Note 2 4 3 3 7 2" xfId="54699"/>
    <cellStyle name="Note 2 4 3 3 7 3" xfId="54700"/>
    <cellStyle name="Note 2 4 3 3 7 4" xfId="54701"/>
    <cellStyle name="Note 2 4 3 3 7 5" xfId="54702"/>
    <cellStyle name="Note 2 4 3 3 7 6" xfId="54703"/>
    <cellStyle name="Note 2 4 3 3 7 7" xfId="54704"/>
    <cellStyle name="Note 2 4 3 3 7 8" xfId="54705"/>
    <cellStyle name="Note 2 4 3 3 8" xfId="54706"/>
    <cellStyle name="Note 2 4 3 3 9" xfId="54707"/>
    <cellStyle name="Note 2 4 3 4" xfId="54708"/>
    <cellStyle name="Note 2 4 3 4 10" xfId="54709"/>
    <cellStyle name="Note 2 4 3 4 11" xfId="54710"/>
    <cellStyle name="Note 2 4 3 4 12" xfId="54711"/>
    <cellStyle name="Note 2 4 3 4 13" xfId="54712"/>
    <cellStyle name="Note 2 4 3 4 14" xfId="54713"/>
    <cellStyle name="Note 2 4 3 4 15" xfId="54714"/>
    <cellStyle name="Note 2 4 3 4 16" xfId="54715"/>
    <cellStyle name="Note 2 4 3 4 17" xfId="54716"/>
    <cellStyle name="Note 2 4 3 4 18" xfId="54717"/>
    <cellStyle name="Note 2 4 3 4 2" xfId="54718"/>
    <cellStyle name="Note 2 4 3 4 3" xfId="54719"/>
    <cellStyle name="Note 2 4 3 4 4" xfId="54720"/>
    <cellStyle name="Note 2 4 3 4 5" xfId="54721"/>
    <cellStyle name="Note 2 4 3 4 6" xfId="54722"/>
    <cellStyle name="Note 2 4 3 4 7" xfId="54723"/>
    <cellStyle name="Note 2 4 3 4 8" xfId="54724"/>
    <cellStyle name="Note 2 4 3 4 9" xfId="54725"/>
    <cellStyle name="Note 2 4 3 5" xfId="54726"/>
    <cellStyle name="Note 2 4 3 5 10" xfId="54727"/>
    <cellStyle name="Note 2 4 3 5 11" xfId="54728"/>
    <cellStyle name="Note 2 4 3 5 12" xfId="54729"/>
    <cellStyle name="Note 2 4 3 5 13" xfId="54730"/>
    <cellStyle name="Note 2 4 3 5 14" xfId="54731"/>
    <cellStyle name="Note 2 4 3 5 15" xfId="54732"/>
    <cellStyle name="Note 2 4 3 5 16" xfId="54733"/>
    <cellStyle name="Note 2 4 3 5 17" xfId="54734"/>
    <cellStyle name="Note 2 4 3 5 18" xfId="54735"/>
    <cellStyle name="Note 2 4 3 5 2" xfId="54736"/>
    <cellStyle name="Note 2 4 3 5 3" xfId="54737"/>
    <cellStyle name="Note 2 4 3 5 4" xfId="54738"/>
    <cellStyle name="Note 2 4 3 5 5" xfId="54739"/>
    <cellStyle name="Note 2 4 3 5 6" xfId="54740"/>
    <cellStyle name="Note 2 4 3 5 7" xfId="54741"/>
    <cellStyle name="Note 2 4 3 5 8" xfId="54742"/>
    <cellStyle name="Note 2 4 3 5 9" xfId="54743"/>
    <cellStyle name="Note 2 4 3 6" xfId="54744"/>
    <cellStyle name="Note 2 4 3 6 10" xfId="54745"/>
    <cellStyle name="Note 2 4 3 6 11" xfId="54746"/>
    <cellStyle name="Note 2 4 3 6 12" xfId="54747"/>
    <cellStyle name="Note 2 4 3 6 13" xfId="54748"/>
    <cellStyle name="Note 2 4 3 6 14" xfId="54749"/>
    <cellStyle name="Note 2 4 3 6 15" xfId="54750"/>
    <cellStyle name="Note 2 4 3 6 16" xfId="54751"/>
    <cellStyle name="Note 2 4 3 6 17" xfId="54752"/>
    <cellStyle name="Note 2 4 3 6 18" xfId="54753"/>
    <cellStyle name="Note 2 4 3 6 2" xfId="54754"/>
    <cellStyle name="Note 2 4 3 6 3" xfId="54755"/>
    <cellStyle name="Note 2 4 3 6 4" xfId="54756"/>
    <cellStyle name="Note 2 4 3 6 5" xfId="54757"/>
    <cellStyle name="Note 2 4 3 6 6" xfId="54758"/>
    <cellStyle name="Note 2 4 3 6 7" xfId="54759"/>
    <cellStyle name="Note 2 4 3 6 8" xfId="54760"/>
    <cellStyle name="Note 2 4 3 6 9" xfId="54761"/>
    <cellStyle name="Note 2 4 3 7" xfId="54762"/>
    <cellStyle name="Note 2 4 3 7 2" xfId="54763"/>
    <cellStyle name="Note 2 4 3 7 3" xfId="54764"/>
    <cellStyle name="Note 2 4 3 7 4" xfId="54765"/>
    <cellStyle name="Note 2 4 3 7 5" xfId="54766"/>
    <cellStyle name="Note 2 4 3 7 6" xfId="54767"/>
    <cellStyle name="Note 2 4 3 7 7" xfId="54768"/>
    <cellStyle name="Note 2 4 3 7 8" xfId="54769"/>
    <cellStyle name="Note 2 4 3 7 9" xfId="54770"/>
    <cellStyle name="Note 2 4 3 8" xfId="54771"/>
    <cellStyle name="Note 2 4 3 8 2" xfId="54772"/>
    <cellStyle name="Note 2 4 3 8 3" xfId="54773"/>
    <cellStyle name="Note 2 4 3 8 4" xfId="54774"/>
    <cellStyle name="Note 2 4 3 8 5" xfId="54775"/>
    <cellStyle name="Note 2 4 3 8 6" xfId="54776"/>
    <cellStyle name="Note 2 4 3 8 7" xfId="54777"/>
    <cellStyle name="Note 2 4 3 8 8" xfId="54778"/>
    <cellStyle name="Note 2 4 3 8 9" xfId="54779"/>
    <cellStyle name="Note 2 4 3 9" xfId="54780"/>
    <cellStyle name="Note 2 4 3 9 2" xfId="54781"/>
    <cellStyle name="Note 2 4 3 9 3" xfId="54782"/>
    <cellStyle name="Note 2 4 3 9 4" xfId="54783"/>
    <cellStyle name="Note 2 4 3 9 5" xfId="54784"/>
    <cellStyle name="Note 2 4 3 9 6" xfId="54785"/>
    <cellStyle name="Note 2 4 3 9 7" xfId="54786"/>
    <cellStyle name="Note 2 4 3 9 8" xfId="54787"/>
    <cellStyle name="Note 2 4 4" xfId="54788"/>
    <cellStyle name="Note 2 4 4 10" xfId="54789"/>
    <cellStyle name="Note 2 4 4 11" xfId="54790"/>
    <cellStyle name="Note 2 4 4 12" xfId="54791"/>
    <cellStyle name="Note 2 4 4 13" xfId="54792"/>
    <cellStyle name="Note 2 4 4 14" xfId="54793"/>
    <cellStyle name="Note 2 4 4 15" xfId="54794"/>
    <cellStyle name="Note 2 4 4 16" xfId="54795"/>
    <cellStyle name="Note 2 4 4 17" xfId="54796"/>
    <cellStyle name="Note 2 4 4 18" xfId="54797"/>
    <cellStyle name="Note 2 4 4 19" xfId="54798"/>
    <cellStyle name="Note 2 4 4 2" xfId="54799"/>
    <cellStyle name="Note 2 4 4 2 2" xfId="54800"/>
    <cellStyle name="Note 2 4 4 2 2 2" xfId="54801"/>
    <cellStyle name="Note 2 4 4 2 3" xfId="54802"/>
    <cellStyle name="Note 2 4 4 2 3 2" xfId="54803"/>
    <cellStyle name="Note 2 4 4 2 4" xfId="54804"/>
    <cellStyle name="Note 2 4 4 2 4 2" xfId="54805"/>
    <cellStyle name="Note 2 4 4 2 5" xfId="54806"/>
    <cellStyle name="Note 2 4 4 2 6" xfId="54807"/>
    <cellStyle name="Note 2 4 4 2 7" xfId="54808"/>
    <cellStyle name="Note 2 4 4 2 8" xfId="54809"/>
    <cellStyle name="Note 2 4 4 2 9" xfId="54810"/>
    <cellStyle name="Note 2 4 4 20" xfId="54811"/>
    <cellStyle name="Note 2 4 4 21" xfId="54812"/>
    <cellStyle name="Note 2 4 4 22" xfId="54813"/>
    <cellStyle name="Note 2 4 4 23" xfId="54814"/>
    <cellStyle name="Note 2 4 4 24" xfId="54815"/>
    <cellStyle name="Note 2 4 4 25" xfId="54816"/>
    <cellStyle name="Note 2 4 4 3" xfId="54817"/>
    <cellStyle name="Note 2 4 4 3 2" xfId="54818"/>
    <cellStyle name="Note 2 4 4 3 3" xfId="54819"/>
    <cellStyle name="Note 2 4 4 3 4" xfId="54820"/>
    <cellStyle name="Note 2 4 4 3 5" xfId="54821"/>
    <cellStyle name="Note 2 4 4 3 6" xfId="54822"/>
    <cellStyle name="Note 2 4 4 3 7" xfId="54823"/>
    <cellStyle name="Note 2 4 4 3 8" xfId="54824"/>
    <cellStyle name="Note 2 4 4 3 9" xfId="54825"/>
    <cellStyle name="Note 2 4 4 4" xfId="54826"/>
    <cellStyle name="Note 2 4 4 4 2" xfId="54827"/>
    <cellStyle name="Note 2 4 4 4 3" xfId="54828"/>
    <cellStyle name="Note 2 4 4 4 4" xfId="54829"/>
    <cellStyle name="Note 2 4 4 4 5" xfId="54830"/>
    <cellStyle name="Note 2 4 4 4 6" xfId="54831"/>
    <cellStyle name="Note 2 4 4 4 7" xfId="54832"/>
    <cellStyle name="Note 2 4 4 4 8" xfId="54833"/>
    <cellStyle name="Note 2 4 4 4 9" xfId="54834"/>
    <cellStyle name="Note 2 4 4 5" xfId="54835"/>
    <cellStyle name="Note 2 4 4 5 2" xfId="54836"/>
    <cellStyle name="Note 2 4 4 5 3" xfId="54837"/>
    <cellStyle name="Note 2 4 4 5 4" xfId="54838"/>
    <cellStyle name="Note 2 4 4 5 5" xfId="54839"/>
    <cellStyle name="Note 2 4 4 5 6" xfId="54840"/>
    <cellStyle name="Note 2 4 4 5 7" xfId="54841"/>
    <cellStyle name="Note 2 4 4 5 8" xfId="54842"/>
    <cellStyle name="Note 2 4 4 5 9" xfId="54843"/>
    <cellStyle name="Note 2 4 4 6" xfId="54844"/>
    <cellStyle name="Note 2 4 4 6 2" xfId="54845"/>
    <cellStyle name="Note 2 4 4 6 3" xfId="54846"/>
    <cellStyle name="Note 2 4 4 6 4" xfId="54847"/>
    <cellStyle name="Note 2 4 4 6 5" xfId="54848"/>
    <cellStyle name="Note 2 4 4 6 6" xfId="54849"/>
    <cellStyle name="Note 2 4 4 6 7" xfId="54850"/>
    <cellStyle name="Note 2 4 4 6 8" xfId="54851"/>
    <cellStyle name="Note 2 4 4 6 9" xfId="54852"/>
    <cellStyle name="Note 2 4 4 7" xfId="54853"/>
    <cellStyle name="Note 2 4 4 7 2" xfId="54854"/>
    <cellStyle name="Note 2 4 4 7 3" xfId="54855"/>
    <cellStyle name="Note 2 4 4 7 4" xfId="54856"/>
    <cellStyle name="Note 2 4 4 7 5" xfId="54857"/>
    <cellStyle name="Note 2 4 4 7 6" xfId="54858"/>
    <cellStyle name="Note 2 4 4 7 7" xfId="54859"/>
    <cellStyle name="Note 2 4 4 7 8" xfId="54860"/>
    <cellStyle name="Note 2 4 4 8" xfId="54861"/>
    <cellStyle name="Note 2 4 4 9" xfId="54862"/>
    <cellStyle name="Note 2 4 5" xfId="54863"/>
    <cellStyle name="Note 2 4 5 10" xfId="54864"/>
    <cellStyle name="Note 2 4 5 11" xfId="54865"/>
    <cellStyle name="Note 2 4 5 12" xfId="54866"/>
    <cellStyle name="Note 2 4 5 13" xfId="54867"/>
    <cellStyle name="Note 2 4 5 14" xfId="54868"/>
    <cellStyle name="Note 2 4 5 15" xfId="54869"/>
    <cellStyle name="Note 2 4 5 16" xfId="54870"/>
    <cellStyle name="Note 2 4 5 17" xfId="54871"/>
    <cellStyle name="Note 2 4 5 18" xfId="54872"/>
    <cellStyle name="Note 2 4 5 2" xfId="54873"/>
    <cellStyle name="Note 2 4 5 3" xfId="54874"/>
    <cellStyle name="Note 2 4 5 4" xfId="54875"/>
    <cellStyle name="Note 2 4 5 5" xfId="54876"/>
    <cellStyle name="Note 2 4 5 6" xfId="54877"/>
    <cellStyle name="Note 2 4 5 7" xfId="54878"/>
    <cellStyle name="Note 2 4 5 8" xfId="54879"/>
    <cellStyle name="Note 2 4 5 9" xfId="54880"/>
    <cellStyle name="Note 2 4 6" xfId="54881"/>
    <cellStyle name="Note 2 4 6 10" xfId="54882"/>
    <cellStyle name="Note 2 4 6 11" xfId="54883"/>
    <cellStyle name="Note 2 4 6 12" xfId="54884"/>
    <cellStyle name="Note 2 4 6 13" xfId="54885"/>
    <cellStyle name="Note 2 4 6 14" xfId="54886"/>
    <cellStyle name="Note 2 4 6 15" xfId="54887"/>
    <cellStyle name="Note 2 4 6 16" xfId="54888"/>
    <cellStyle name="Note 2 4 6 17" xfId="54889"/>
    <cellStyle name="Note 2 4 6 18" xfId="54890"/>
    <cellStyle name="Note 2 4 6 2" xfId="54891"/>
    <cellStyle name="Note 2 4 6 3" xfId="54892"/>
    <cellStyle name="Note 2 4 6 4" xfId="54893"/>
    <cellStyle name="Note 2 4 6 5" xfId="54894"/>
    <cellStyle name="Note 2 4 6 6" xfId="54895"/>
    <cellStyle name="Note 2 4 6 7" xfId="54896"/>
    <cellStyle name="Note 2 4 6 8" xfId="54897"/>
    <cellStyle name="Note 2 4 6 9" xfId="54898"/>
    <cellStyle name="Note 2 4 7" xfId="54899"/>
    <cellStyle name="Note 2 4 7 10" xfId="54900"/>
    <cellStyle name="Note 2 4 7 11" xfId="54901"/>
    <cellStyle name="Note 2 4 7 12" xfId="54902"/>
    <cellStyle name="Note 2 4 7 13" xfId="54903"/>
    <cellStyle name="Note 2 4 7 14" xfId="54904"/>
    <cellStyle name="Note 2 4 7 15" xfId="54905"/>
    <cellStyle name="Note 2 4 7 16" xfId="54906"/>
    <cellStyle name="Note 2 4 7 17" xfId="54907"/>
    <cellStyle name="Note 2 4 7 18" xfId="54908"/>
    <cellStyle name="Note 2 4 7 2" xfId="54909"/>
    <cellStyle name="Note 2 4 7 3" xfId="54910"/>
    <cellStyle name="Note 2 4 7 4" xfId="54911"/>
    <cellStyle name="Note 2 4 7 5" xfId="54912"/>
    <cellStyle name="Note 2 4 7 6" xfId="54913"/>
    <cellStyle name="Note 2 4 7 7" xfId="54914"/>
    <cellStyle name="Note 2 4 7 8" xfId="54915"/>
    <cellStyle name="Note 2 4 7 9" xfId="54916"/>
    <cellStyle name="Note 2 4 8" xfId="54917"/>
    <cellStyle name="Note 2 4 8 10" xfId="54918"/>
    <cellStyle name="Note 2 4 8 11" xfId="54919"/>
    <cellStyle name="Note 2 4 8 12" xfId="54920"/>
    <cellStyle name="Note 2 4 8 13" xfId="54921"/>
    <cellStyle name="Note 2 4 8 14" xfId="54922"/>
    <cellStyle name="Note 2 4 8 15" xfId="54923"/>
    <cellStyle name="Note 2 4 8 16" xfId="54924"/>
    <cellStyle name="Note 2 4 8 17" xfId="54925"/>
    <cellStyle name="Note 2 4 8 18" xfId="54926"/>
    <cellStyle name="Note 2 4 8 2" xfId="54927"/>
    <cellStyle name="Note 2 4 8 3" xfId="54928"/>
    <cellStyle name="Note 2 4 8 4" xfId="54929"/>
    <cellStyle name="Note 2 4 8 5" xfId="54930"/>
    <cellStyle name="Note 2 4 8 6" xfId="54931"/>
    <cellStyle name="Note 2 4 8 7" xfId="54932"/>
    <cellStyle name="Note 2 4 8 8" xfId="54933"/>
    <cellStyle name="Note 2 4 8 9" xfId="54934"/>
    <cellStyle name="Note 2 4 9" xfId="54935"/>
    <cellStyle name="Note 2 4 9 2" xfId="54936"/>
    <cellStyle name="Note 2 4 9 3" xfId="54937"/>
    <cellStyle name="Note 2 4 9 4" xfId="54938"/>
    <cellStyle name="Note 2 4 9 5" xfId="54939"/>
    <cellStyle name="Note 2 4 9 6" xfId="54940"/>
    <cellStyle name="Note 2 4 9 7" xfId="54941"/>
    <cellStyle name="Note 2 4 9 8" xfId="54942"/>
    <cellStyle name="Note 2 4 9 9" xfId="54943"/>
    <cellStyle name="Note 2 5" xfId="4561"/>
    <cellStyle name="Note 2 5 10" xfId="54944"/>
    <cellStyle name="Note 2 5 11" xfId="54945"/>
    <cellStyle name="Note 2 5 12" xfId="54946"/>
    <cellStyle name="Note 2 5 13" xfId="54947"/>
    <cellStyle name="Note 2 5 14" xfId="54948"/>
    <cellStyle name="Note 2 5 15" xfId="54949"/>
    <cellStyle name="Note 2 5 16" xfId="54950"/>
    <cellStyle name="Note 2 5 17" xfId="54951"/>
    <cellStyle name="Note 2 5 18" xfId="54952"/>
    <cellStyle name="Note 2 5 19" xfId="54953"/>
    <cellStyle name="Note 2 5 2" xfId="54954"/>
    <cellStyle name="Note 2 5 2 10" xfId="54955"/>
    <cellStyle name="Note 2 5 2 10 2" xfId="54956"/>
    <cellStyle name="Note 2 5 2 10 3" xfId="54957"/>
    <cellStyle name="Note 2 5 2 10 4" xfId="54958"/>
    <cellStyle name="Note 2 5 2 10 5" xfId="54959"/>
    <cellStyle name="Note 2 5 2 10 6" xfId="54960"/>
    <cellStyle name="Note 2 5 2 10 7" xfId="54961"/>
    <cellStyle name="Note 2 5 2 10 8" xfId="54962"/>
    <cellStyle name="Note 2 5 2 11" xfId="54963"/>
    <cellStyle name="Note 2 5 2 12" xfId="54964"/>
    <cellStyle name="Note 2 5 2 13" xfId="54965"/>
    <cellStyle name="Note 2 5 2 14" xfId="54966"/>
    <cellStyle name="Note 2 5 2 15" xfId="54967"/>
    <cellStyle name="Note 2 5 2 16" xfId="54968"/>
    <cellStyle name="Note 2 5 2 17" xfId="54969"/>
    <cellStyle name="Note 2 5 2 18" xfId="54970"/>
    <cellStyle name="Note 2 5 2 19" xfId="54971"/>
    <cellStyle name="Note 2 5 2 2" xfId="54972"/>
    <cellStyle name="Note 2 5 2 2 10" xfId="54973"/>
    <cellStyle name="Note 2 5 2 2 11" xfId="54974"/>
    <cellStyle name="Note 2 5 2 2 12" xfId="54975"/>
    <cellStyle name="Note 2 5 2 2 13" xfId="54976"/>
    <cellStyle name="Note 2 5 2 2 14" xfId="54977"/>
    <cellStyle name="Note 2 5 2 2 15" xfId="54978"/>
    <cellStyle name="Note 2 5 2 2 16" xfId="54979"/>
    <cellStyle name="Note 2 5 2 2 17" xfId="54980"/>
    <cellStyle name="Note 2 5 2 2 18" xfId="54981"/>
    <cellStyle name="Note 2 5 2 2 19" xfId="54982"/>
    <cellStyle name="Note 2 5 2 2 2" xfId="54983"/>
    <cellStyle name="Note 2 5 2 2 2 10" xfId="54984"/>
    <cellStyle name="Note 2 5 2 2 2 11" xfId="54985"/>
    <cellStyle name="Note 2 5 2 2 2 12" xfId="54986"/>
    <cellStyle name="Note 2 5 2 2 2 13" xfId="54987"/>
    <cellStyle name="Note 2 5 2 2 2 2" xfId="54988"/>
    <cellStyle name="Note 2 5 2 2 2 2 10" xfId="54989"/>
    <cellStyle name="Note 2 5 2 2 2 2 2" xfId="54990"/>
    <cellStyle name="Note 2 5 2 2 2 2 2 2" xfId="54991"/>
    <cellStyle name="Note 2 5 2 2 2 2 2 3" xfId="54992"/>
    <cellStyle name="Note 2 5 2 2 2 2 2 4" xfId="54993"/>
    <cellStyle name="Note 2 5 2 2 2 2 2 5" xfId="54994"/>
    <cellStyle name="Note 2 5 2 2 2 2 2 6" xfId="54995"/>
    <cellStyle name="Note 2 5 2 2 2 2 2 7" xfId="54996"/>
    <cellStyle name="Note 2 5 2 2 2 2 2 8" xfId="54997"/>
    <cellStyle name="Note 2 5 2 2 2 2 2 9" xfId="54998"/>
    <cellStyle name="Note 2 5 2 2 2 2 3" xfId="54999"/>
    <cellStyle name="Note 2 5 2 2 2 2 4" xfId="55000"/>
    <cellStyle name="Note 2 5 2 2 2 2 5" xfId="55001"/>
    <cellStyle name="Note 2 5 2 2 2 2 6" xfId="55002"/>
    <cellStyle name="Note 2 5 2 2 2 2 7" xfId="55003"/>
    <cellStyle name="Note 2 5 2 2 2 2 8" xfId="55004"/>
    <cellStyle name="Note 2 5 2 2 2 2 9" xfId="55005"/>
    <cellStyle name="Note 2 5 2 2 2 3" xfId="55006"/>
    <cellStyle name="Note 2 5 2 2 2 3 2" xfId="55007"/>
    <cellStyle name="Note 2 5 2 2 2 3 3" xfId="55008"/>
    <cellStyle name="Note 2 5 2 2 2 3 4" xfId="55009"/>
    <cellStyle name="Note 2 5 2 2 2 3 5" xfId="55010"/>
    <cellStyle name="Note 2 5 2 2 2 3 6" xfId="55011"/>
    <cellStyle name="Note 2 5 2 2 2 3 7" xfId="55012"/>
    <cellStyle name="Note 2 5 2 2 2 3 8" xfId="55013"/>
    <cellStyle name="Note 2 5 2 2 2 4" xfId="55014"/>
    <cellStyle name="Note 2 5 2 2 2 4 2" xfId="55015"/>
    <cellStyle name="Note 2 5 2 2 2 4 3" xfId="55016"/>
    <cellStyle name="Note 2 5 2 2 2 4 4" xfId="55017"/>
    <cellStyle name="Note 2 5 2 2 2 4 5" xfId="55018"/>
    <cellStyle name="Note 2 5 2 2 2 4 6" xfId="55019"/>
    <cellStyle name="Note 2 5 2 2 2 4 7" xfId="55020"/>
    <cellStyle name="Note 2 5 2 2 2 4 8" xfId="55021"/>
    <cellStyle name="Note 2 5 2 2 2 4 9" xfId="55022"/>
    <cellStyle name="Note 2 5 2 2 2 5" xfId="55023"/>
    <cellStyle name="Note 2 5 2 2 2 6" xfId="55024"/>
    <cellStyle name="Note 2 5 2 2 2 7" xfId="55025"/>
    <cellStyle name="Note 2 5 2 2 2 8" xfId="55026"/>
    <cellStyle name="Note 2 5 2 2 2 9" xfId="55027"/>
    <cellStyle name="Note 2 5 2 2 20" xfId="55028"/>
    <cellStyle name="Note 2 5 2 2 21" xfId="55029"/>
    <cellStyle name="Note 2 5 2 2 22" xfId="55030"/>
    <cellStyle name="Note 2 5 2 2 23" xfId="55031"/>
    <cellStyle name="Note 2 5 2 2 24" xfId="55032"/>
    <cellStyle name="Note 2 5 2 2 25" xfId="55033"/>
    <cellStyle name="Note 2 5 2 2 3" xfId="55034"/>
    <cellStyle name="Note 2 5 2 2 3 10" xfId="55035"/>
    <cellStyle name="Note 2 5 2 2 3 11" xfId="55036"/>
    <cellStyle name="Note 2 5 2 2 3 12" xfId="55037"/>
    <cellStyle name="Note 2 5 2 2 3 13" xfId="55038"/>
    <cellStyle name="Note 2 5 2 2 3 2" xfId="55039"/>
    <cellStyle name="Note 2 5 2 2 3 2 10" xfId="55040"/>
    <cellStyle name="Note 2 5 2 2 3 2 2" xfId="55041"/>
    <cellStyle name="Note 2 5 2 2 3 2 2 2" xfId="55042"/>
    <cellStyle name="Note 2 5 2 2 3 2 2 3" xfId="55043"/>
    <cellStyle name="Note 2 5 2 2 3 2 2 4" xfId="55044"/>
    <cellStyle name="Note 2 5 2 2 3 2 2 5" xfId="55045"/>
    <cellStyle name="Note 2 5 2 2 3 2 2 6" xfId="55046"/>
    <cellStyle name="Note 2 5 2 2 3 2 2 7" xfId="55047"/>
    <cellStyle name="Note 2 5 2 2 3 2 2 8" xfId="55048"/>
    <cellStyle name="Note 2 5 2 2 3 2 2 9" xfId="55049"/>
    <cellStyle name="Note 2 5 2 2 3 2 3" xfId="55050"/>
    <cellStyle name="Note 2 5 2 2 3 2 4" xfId="55051"/>
    <cellStyle name="Note 2 5 2 2 3 2 5" xfId="55052"/>
    <cellStyle name="Note 2 5 2 2 3 2 6" xfId="55053"/>
    <cellStyle name="Note 2 5 2 2 3 2 7" xfId="55054"/>
    <cellStyle name="Note 2 5 2 2 3 2 8" xfId="55055"/>
    <cellStyle name="Note 2 5 2 2 3 2 9" xfId="55056"/>
    <cellStyle name="Note 2 5 2 2 3 3" xfId="55057"/>
    <cellStyle name="Note 2 5 2 2 3 3 2" xfId="55058"/>
    <cellStyle name="Note 2 5 2 2 3 3 3" xfId="55059"/>
    <cellStyle name="Note 2 5 2 2 3 3 4" xfId="55060"/>
    <cellStyle name="Note 2 5 2 2 3 3 5" xfId="55061"/>
    <cellStyle name="Note 2 5 2 2 3 3 6" xfId="55062"/>
    <cellStyle name="Note 2 5 2 2 3 3 7" xfId="55063"/>
    <cellStyle name="Note 2 5 2 2 3 3 8" xfId="55064"/>
    <cellStyle name="Note 2 5 2 2 3 4" xfId="55065"/>
    <cellStyle name="Note 2 5 2 2 3 4 2" xfId="55066"/>
    <cellStyle name="Note 2 5 2 2 3 4 3" xfId="55067"/>
    <cellStyle name="Note 2 5 2 2 3 4 4" xfId="55068"/>
    <cellStyle name="Note 2 5 2 2 3 4 5" xfId="55069"/>
    <cellStyle name="Note 2 5 2 2 3 4 6" xfId="55070"/>
    <cellStyle name="Note 2 5 2 2 3 4 7" xfId="55071"/>
    <cellStyle name="Note 2 5 2 2 3 4 8" xfId="55072"/>
    <cellStyle name="Note 2 5 2 2 3 4 9" xfId="55073"/>
    <cellStyle name="Note 2 5 2 2 3 5" xfId="55074"/>
    <cellStyle name="Note 2 5 2 2 3 6" xfId="55075"/>
    <cellStyle name="Note 2 5 2 2 3 7" xfId="55076"/>
    <cellStyle name="Note 2 5 2 2 3 8" xfId="55077"/>
    <cellStyle name="Note 2 5 2 2 3 9" xfId="55078"/>
    <cellStyle name="Note 2 5 2 2 4" xfId="55079"/>
    <cellStyle name="Note 2 5 2 2 4 10" xfId="55080"/>
    <cellStyle name="Note 2 5 2 2 4 11" xfId="55081"/>
    <cellStyle name="Note 2 5 2 2 4 12" xfId="55082"/>
    <cellStyle name="Note 2 5 2 2 4 13" xfId="55083"/>
    <cellStyle name="Note 2 5 2 2 4 2" xfId="55084"/>
    <cellStyle name="Note 2 5 2 2 4 2 10" xfId="55085"/>
    <cellStyle name="Note 2 5 2 2 4 2 2" xfId="55086"/>
    <cellStyle name="Note 2 5 2 2 4 2 2 2" xfId="55087"/>
    <cellStyle name="Note 2 5 2 2 4 2 2 3" xfId="55088"/>
    <cellStyle name="Note 2 5 2 2 4 2 2 4" xfId="55089"/>
    <cellStyle name="Note 2 5 2 2 4 2 2 5" xfId="55090"/>
    <cellStyle name="Note 2 5 2 2 4 2 2 6" xfId="55091"/>
    <cellStyle name="Note 2 5 2 2 4 2 2 7" xfId="55092"/>
    <cellStyle name="Note 2 5 2 2 4 2 2 8" xfId="55093"/>
    <cellStyle name="Note 2 5 2 2 4 2 2 9" xfId="55094"/>
    <cellStyle name="Note 2 5 2 2 4 2 3" xfId="55095"/>
    <cellStyle name="Note 2 5 2 2 4 2 4" xfId="55096"/>
    <cellStyle name="Note 2 5 2 2 4 2 5" xfId="55097"/>
    <cellStyle name="Note 2 5 2 2 4 2 6" xfId="55098"/>
    <cellStyle name="Note 2 5 2 2 4 2 7" xfId="55099"/>
    <cellStyle name="Note 2 5 2 2 4 2 8" xfId="55100"/>
    <cellStyle name="Note 2 5 2 2 4 2 9" xfId="55101"/>
    <cellStyle name="Note 2 5 2 2 4 3" xfId="55102"/>
    <cellStyle name="Note 2 5 2 2 4 3 2" xfId="55103"/>
    <cellStyle name="Note 2 5 2 2 4 3 3" xfId="55104"/>
    <cellStyle name="Note 2 5 2 2 4 3 4" xfId="55105"/>
    <cellStyle name="Note 2 5 2 2 4 3 5" xfId="55106"/>
    <cellStyle name="Note 2 5 2 2 4 3 6" xfId="55107"/>
    <cellStyle name="Note 2 5 2 2 4 3 7" xfId="55108"/>
    <cellStyle name="Note 2 5 2 2 4 3 8" xfId="55109"/>
    <cellStyle name="Note 2 5 2 2 4 4" xfId="55110"/>
    <cellStyle name="Note 2 5 2 2 4 4 2" xfId="55111"/>
    <cellStyle name="Note 2 5 2 2 4 4 3" xfId="55112"/>
    <cellStyle name="Note 2 5 2 2 4 4 4" xfId="55113"/>
    <cellStyle name="Note 2 5 2 2 4 4 5" xfId="55114"/>
    <cellStyle name="Note 2 5 2 2 4 4 6" xfId="55115"/>
    <cellStyle name="Note 2 5 2 2 4 4 7" xfId="55116"/>
    <cellStyle name="Note 2 5 2 2 4 4 8" xfId="55117"/>
    <cellStyle name="Note 2 5 2 2 4 4 9" xfId="55118"/>
    <cellStyle name="Note 2 5 2 2 4 5" xfId="55119"/>
    <cellStyle name="Note 2 5 2 2 4 6" xfId="55120"/>
    <cellStyle name="Note 2 5 2 2 4 7" xfId="55121"/>
    <cellStyle name="Note 2 5 2 2 4 8" xfId="55122"/>
    <cellStyle name="Note 2 5 2 2 4 9" xfId="55123"/>
    <cellStyle name="Note 2 5 2 2 5" xfId="55124"/>
    <cellStyle name="Note 2 5 2 2 5 10" xfId="55125"/>
    <cellStyle name="Note 2 5 2 2 5 11" xfId="55126"/>
    <cellStyle name="Note 2 5 2 2 5 12" xfId="55127"/>
    <cellStyle name="Note 2 5 2 2 5 13" xfId="55128"/>
    <cellStyle name="Note 2 5 2 2 5 2" xfId="55129"/>
    <cellStyle name="Note 2 5 2 2 5 2 10" xfId="55130"/>
    <cellStyle name="Note 2 5 2 2 5 2 2" xfId="55131"/>
    <cellStyle name="Note 2 5 2 2 5 2 2 2" xfId="55132"/>
    <cellStyle name="Note 2 5 2 2 5 2 2 3" xfId="55133"/>
    <cellStyle name="Note 2 5 2 2 5 2 2 4" xfId="55134"/>
    <cellStyle name="Note 2 5 2 2 5 2 2 5" xfId="55135"/>
    <cellStyle name="Note 2 5 2 2 5 2 2 6" xfId="55136"/>
    <cellStyle name="Note 2 5 2 2 5 2 2 7" xfId="55137"/>
    <cellStyle name="Note 2 5 2 2 5 2 2 8" xfId="55138"/>
    <cellStyle name="Note 2 5 2 2 5 2 2 9" xfId="55139"/>
    <cellStyle name="Note 2 5 2 2 5 2 3" xfId="55140"/>
    <cellStyle name="Note 2 5 2 2 5 2 4" xfId="55141"/>
    <cellStyle name="Note 2 5 2 2 5 2 5" xfId="55142"/>
    <cellStyle name="Note 2 5 2 2 5 2 6" xfId="55143"/>
    <cellStyle name="Note 2 5 2 2 5 2 7" xfId="55144"/>
    <cellStyle name="Note 2 5 2 2 5 2 8" xfId="55145"/>
    <cellStyle name="Note 2 5 2 2 5 2 9" xfId="55146"/>
    <cellStyle name="Note 2 5 2 2 5 3" xfId="55147"/>
    <cellStyle name="Note 2 5 2 2 5 3 2" xfId="55148"/>
    <cellStyle name="Note 2 5 2 2 5 3 3" xfId="55149"/>
    <cellStyle name="Note 2 5 2 2 5 3 4" xfId="55150"/>
    <cellStyle name="Note 2 5 2 2 5 3 5" xfId="55151"/>
    <cellStyle name="Note 2 5 2 2 5 3 6" xfId="55152"/>
    <cellStyle name="Note 2 5 2 2 5 3 7" xfId="55153"/>
    <cellStyle name="Note 2 5 2 2 5 3 8" xfId="55154"/>
    <cellStyle name="Note 2 5 2 2 5 4" xfId="55155"/>
    <cellStyle name="Note 2 5 2 2 5 4 2" xfId="55156"/>
    <cellStyle name="Note 2 5 2 2 5 4 3" xfId="55157"/>
    <cellStyle name="Note 2 5 2 2 5 4 4" xfId="55158"/>
    <cellStyle name="Note 2 5 2 2 5 4 5" xfId="55159"/>
    <cellStyle name="Note 2 5 2 2 5 4 6" xfId="55160"/>
    <cellStyle name="Note 2 5 2 2 5 4 7" xfId="55161"/>
    <cellStyle name="Note 2 5 2 2 5 4 8" xfId="55162"/>
    <cellStyle name="Note 2 5 2 2 5 4 9" xfId="55163"/>
    <cellStyle name="Note 2 5 2 2 5 5" xfId="55164"/>
    <cellStyle name="Note 2 5 2 2 5 6" xfId="55165"/>
    <cellStyle name="Note 2 5 2 2 5 7" xfId="55166"/>
    <cellStyle name="Note 2 5 2 2 5 8" xfId="55167"/>
    <cellStyle name="Note 2 5 2 2 5 9" xfId="55168"/>
    <cellStyle name="Note 2 5 2 2 6" xfId="55169"/>
    <cellStyle name="Note 2 5 2 2 6 10" xfId="55170"/>
    <cellStyle name="Note 2 5 2 2 6 2" xfId="55171"/>
    <cellStyle name="Note 2 5 2 2 6 2 2" xfId="55172"/>
    <cellStyle name="Note 2 5 2 2 6 2 3" xfId="55173"/>
    <cellStyle name="Note 2 5 2 2 6 2 4" xfId="55174"/>
    <cellStyle name="Note 2 5 2 2 6 2 5" xfId="55175"/>
    <cellStyle name="Note 2 5 2 2 6 2 6" xfId="55176"/>
    <cellStyle name="Note 2 5 2 2 6 2 7" xfId="55177"/>
    <cellStyle name="Note 2 5 2 2 6 2 8" xfId="55178"/>
    <cellStyle name="Note 2 5 2 2 6 2 9" xfId="55179"/>
    <cellStyle name="Note 2 5 2 2 6 3" xfId="55180"/>
    <cellStyle name="Note 2 5 2 2 6 4" xfId="55181"/>
    <cellStyle name="Note 2 5 2 2 6 5" xfId="55182"/>
    <cellStyle name="Note 2 5 2 2 6 6" xfId="55183"/>
    <cellStyle name="Note 2 5 2 2 6 7" xfId="55184"/>
    <cellStyle name="Note 2 5 2 2 6 8" xfId="55185"/>
    <cellStyle name="Note 2 5 2 2 6 9" xfId="55186"/>
    <cellStyle name="Note 2 5 2 2 7" xfId="55187"/>
    <cellStyle name="Note 2 5 2 2 7 2" xfId="55188"/>
    <cellStyle name="Note 2 5 2 2 7 3" xfId="55189"/>
    <cellStyle name="Note 2 5 2 2 7 4" xfId="55190"/>
    <cellStyle name="Note 2 5 2 2 7 5" xfId="55191"/>
    <cellStyle name="Note 2 5 2 2 7 6" xfId="55192"/>
    <cellStyle name="Note 2 5 2 2 7 7" xfId="55193"/>
    <cellStyle name="Note 2 5 2 2 7 8" xfId="55194"/>
    <cellStyle name="Note 2 5 2 2 8" xfId="55195"/>
    <cellStyle name="Note 2 5 2 2 8 2" xfId="55196"/>
    <cellStyle name="Note 2 5 2 2 8 3" xfId="55197"/>
    <cellStyle name="Note 2 5 2 2 8 4" xfId="55198"/>
    <cellStyle name="Note 2 5 2 2 8 5" xfId="55199"/>
    <cellStyle name="Note 2 5 2 2 8 6" xfId="55200"/>
    <cellStyle name="Note 2 5 2 2 8 7" xfId="55201"/>
    <cellStyle name="Note 2 5 2 2 8 8" xfId="55202"/>
    <cellStyle name="Note 2 5 2 2 8 9" xfId="55203"/>
    <cellStyle name="Note 2 5 2 2 9" xfId="55204"/>
    <cellStyle name="Note 2 5 2 20" xfId="55205"/>
    <cellStyle name="Note 2 5 2 21" xfId="55206"/>
    <cellStyle name="Note 2 5 2 22" xfId="55207"/>
    <cellStyle name="Note 2 5 2 23" xfId="55208"/>
    <cellStyle name="Note 2 5 2 24" xfId="55209"/>
    <cellStyle name="Note 2 5 2 25" xfId="55210"/>
    <cellStyle name="Note 2 5 2 26" xfId="55211"/>
    <cellStyle name="Note 2 5 2 27" xfId="55212"/>
    <cellStyle name="Note 2 5 2 28" xfId="55213"/>
    <cellStyle name="Note 2 5 2 3" xfId="55214"/>
    <cellStyle name="Note 2 5 2 3 10" xfId="55215"/>
    <cellStyle name="Note 2 5 2 3 11" xfId="55216"/>
    <cellStyle name="Note 2 5 2 3 12" xfId="55217"/>
    <cellStyle name="Note 2 5 2 3 13" xfId="55218"/>
    <cellStyle name="Note 2 5 2 3 14" xfId="55219"/>
    <cellStyle name="Note 2 5 2 3 15" xfId="55220"/>
    <cellStyle name="Note 2 5 2 3 16" xfId="55221"/>
    <cellStyle name="Note 2 5 2 3 17" xfId="55222"/>
    <cellStyle name="Note 2 5 2 3 18" xfId="55223"/>
    <cellStyle name="Note 2 5 2 3 19" xfId="55224"/>
    <cellStyle name="Note 2 5 2 3 2" xfId="55225"/>
    <cellStyle name="Note 2 5 2 3 2 10" xfId="55226"/>
    <cellStyle name="Note 2 5 2 3 2 11" xfId="55227"/>
    <cellStyle name="Note 2 5 2 3 2 12" xfId="55228"/>
    <cellStyle name="Note 2 5 2 3 2 13" xfId="55229"/>
    <cellStyle name="Note 2 5 2 3 2 2" xfId="55230"/>
    <cellStyle name="Note 2 5 2 3 2 2 10" xfId="55231"/>
    <cellStyle name="Note 2 5 2 3 2 2 2" xfId="55232"/>
    <cellStyle name="Note 2 5 2 3 2 2 2 2" xfId="55233"/>
    <cellStyle name="Note 2 5 2 3 2 2 2 3" xfId="55234"/>
    <cellStyle name="Note 2 5 2 3 2 2 2 4" xfId="55235"/>
    <cellStyle name="Note 2 5 2 3 2 2 2 5" xfId="55236"/>
    <cellStyle name="Note 2 5 2 3 2 2 2 6" xfId="55237"/>
    <cellStyle name="Note 2 5 2 3 2 2 2 7" xfId="55238"/>
    <cellStyle name="Note 2 5 2 3 2 2 2 8" xfId="55239"/>
    <cellStyle name="Note 2 5 2 3 2 2 2 9" xfId="55240"/>
    <cellStyle name="Note 2 5 2 3 2 2 3" xfId="55241"/>
    <cellStyle name="Note 2 5 2 3 2 2 4" xfId="55242"/>
    <cellStyle name="Note 2 5 2 3 2 2 5" xfId="55243"/>
    <cellStyle name="Note 2 5 2 3 2 2 6" xfId="55244"/>
    <cellStyle name="Note 2 5 2 3 2 2 7" xfId="55245"/>
    <cellStyle name="Note 2 5 2 3 2 2 8" xfId="55246"/>
    <cellStyle name="Note 2 5 2 3 2 2 9" xfId="55247"/>
    <cellStyle name="Note 2 5 2 3 2 3" xfId="55248"/>
    <cellStyle name="Note 2 5 2 3 2 3 2" xfId="55249"/>
    <cellStyle name="Note 2 5 2 3 2 3 3" xfId="55250"/>
    <cellStyle name="Note 2 5 2 3 2 3 4" xfId="55251"/>
    <cellStyle name="Note 2 5 2 3 2 3 5" xfId="55252"/>
    <cellStyle name="Note 2 5 2 3 2 3 6" xfId="55253"/>
    <cellStyle name="Note 2 5 2 3 2 3 7" xfId="55254"/>
    <cellStyle name="Note 2 5 2 3 2 3 8" xfId="55255"/>
    <cellStyle name="Note 2 5 2 3 2 4" xfId="55256"/>
    <cellStyle name="Note 2 5 2 3 2 4 2" xfId="55257"/>
    <cellStyle name="Note 2 5 2 3 2 4 3" xfId="55258"/>
    <cellStyle name="Note 2 5 2 3 2 4 4" xfId="55259"/>
    <cellStyle name="Note 2 5 2 3 2 4 5" xfId="55260"/>
    <cellStyle name="Note 2 5 2 3 2 4 6" xfId="55261"/>
    <cellStyle name="Note 2 5 2 3 2 4 7" xfId="55262"/>
    <cellStyle name="Note 2 5 2 3 2 4 8" xfId="55263"/>
    <cellStyle name="Note 2 5 2 3 2 4 9" xfId="55264"/>
    <cellStyle name="Note 2 5 2 3 2 5" xfId="55265"/>
    <cellStyle name="Note 2 5 2 3 2 6" xfId="55266"/>
    <cellStyle name="Note 2 5 2 3 2 7" xfId="55267"/>
    <cellStyle name="Note 2 5 2 3 2 8" xfId="55268"/>
    <cellStyle name="Note 2 5 2 3 2 9" xfId="55269"/>
    <cellStyle name="Note 2 5 2 3 20" xfId="55270"/>
    <cellStyle name="Note 2 5 2 3 21" xfId="55271"/>
    <cellStyle name="Note 2 5 2 3 22" xfId="55272"/>
    <cellStyle name="Note 2 5 2 3 23" xfId="55273"/>
    <cellStyle name="Note 2 5 2 3 24" xfId="55274"/>
    <cellStyle name="Note 2 5 2 3 3" xfId="55275"/>
    <cellStyle name="Note 2 5 2 3 3 10" xfId="55276"/>
    <cellStyle name="Note 2 5 2 3 3 11" xfId="55277"/>
    <cellStyle name="Note 2 5 2 3 3 12" xfId="55278"/>
    <cellStyle name="Note 2 5 2 3 3 13" xfId="55279"/>
    <cellStyle name="Note 2 5 2 3 3 2" xfId="55280"/>
    <cellStyle name="Note 2 5 2 3 3 2 10" xfId="55281"/>
    <cellStyle name="Note 2 5 2 3 3 2 2" xfId="55282"/>
    <cellStyle name="Note 2 5 2 3 3 2 2 2" xfId="55283"/>
    <cellStyle name="Note 2 5 2 3 3 2 2 3" xfId="55284"/>
    <cellStyle name="Note 2 5 2 3 3 2 2 4" xfId="55285"/>
    <cellStyle name="Note 2 5 2 3 3 2 2 5" xfId="55286"/>
    <cellStyle name="Note 2 5 2 3 3 2 2 6" xfId="55287"/>
    <cellStyle name="Note 2 5 2 3 3 2 2 7" xfId="55288"/>
    <cellStyle name="Note 2 5 2 3 3 2 2 8" xfId="55289"/>
    <cellStyle name="Note 2 5 2 3 3 2 2 9" xfId="55290"/>
    <cellStyle name="Note 2 5 2 3 3 2 3" xfId="55291"/>
    <cellStyle name="Note 2 5 2 3 3 2 4" xfId="55292"/>
    <cellStyle name="Note 2 5 2 3 3 2 5" xfId="55293"/>
    <cellStyle name="Note 2 5 2 3 3 2 6" xfId="55294"/>
    <cellStyle name="Note 2 5 2 3 3 2 7" xfId="55295"/>
    <cellStyle name="Note 2 5 2 3 3 2 8" xfId="55296"/>
    <cellStyle name="Note 2 5 2 3 3 2 9" xfId="55297"/>
    <cellStyle name="Note 2 5 2 3 3 3" xfId="55298"/>
    <cellStyle name="Note 2 5 2 3 3 3 2" xfId="55299"/>
    <cellStyle name="Note 2 5 2 3 3 3 3" xfId="55300"/>
    <cellStyle name="Note 2 5 2 3 3 3 4" xfId="55301"/>
    <cellStyle name="Note 2 5 2 3 3 3 5" xfId="55302"/>
    <cellStyle name="Note 2 5 2 3 3 3 6" xfId="55303"/>
    <cellStyle name="Note 2 5 2 3 3 3 7" xfId="55304"/>
    <cellStyle name="Note 2 5 2 3 3 3 8" xfId="55305"/>
    <cellStyle name="Note 2 5 2 3 3 4" xfId="55306"/>
    <cellStyle name="Note 2 5 2 3 3 4 2" xfId="55307"/>
    <cellStyle name="Note 2 5 2 3 3 4 3" xfId="55308"/>
    <cellStyle name="Note 2 5 2 3 3 4 4" xfId="55309"/>
    <cellStyle name="Note 2 5 2 3 3 4 5" xfId="55310"/>
    <cellStyle name="Note 2 5 2 3 3 4 6" xfId="55311"/>
    <cellStyle name="Note 2 5 2 3 3 4 7" xfId="55312"/>
    <cellStyle name="Note 2 5 2 3 3 4 8" xfId="55313"/>
    <cellStyle name="Note 2 5 2 3 3 4 9" xfId="55314"/>
    <cellStyle name="Note 2 5 2 3 3 5" xfId="55315"/>
    <cellStyle name="Note 2 5 2 3 3 6" xfId="55316"/>
    <cellStyle name="Note 2 5 2 3 3 7" xfId="55317"/>
    <cellStyle name="Note 2 5 2 3 3 8" xfId="55318"/>
    <cellStyle name="Note 2 5 2 3 3 9" xfId="55319"/>
    <cellStyle name="Note 2 5 2 3 4" xfId="55320"/>
    <cellStyle name="Note 2 5 2 3 4 10" xfId="55321"/>
    <cellStyle name="Note 2 5 2 3 4 11" xfId="55322"/>
    <cellStyle name="Note 2 5 2 3 4 12" xfId="55323"/>
    <cellStyle name="Note 2 5 2 3 4 13" xfId="55324"/>
    <cellStyle name="Note 2 5 2 3 4 2" xfId="55325"/>
    <cellStyle name="Note 2 5 2 3 4 2 10" xfId="55326"/>
    <cellStyle name="Note 2 5 2 3 4 2 2" xfId="55327"/>
    <cellStyle name="Note 2 5 2 3 4 2 2 2" xfId="55328"/>
    <cellStyle name="Note 2 5 2 3 4 2 2 3" xfId="55329"/>
    <cellStyle name="Note 2 5 2 3 4 2 2 4" xfId="55330"/>
    <cellStyle name="Note 2 5 2 3 4 2 2 5" xfId="55331"/>
    <cellStyle name="Note 2 5 2 3 4 2 2 6" xfId="55332"/>
    <cellStyle name="Note 2 5 2 3 4 2 2 7" xfId="55333"/>
    <cellStyle name="Note 2 5 2 3 4 2 2 8" xfId="55334"/>
    <cellStyle name="Note 2 5 2 3 4 2 2 9" xfId="55335"/>
    <cellStyle name="Note 2 5 2 3 4 2 3" xfId="55336"/>
    <cellStyle name="Note 2 5 2 3 4 2 4" xfId="55337"/>
    <cellStyle name="Note 2 5 2 3 4 2 5" xfId="55338"/>
    <cellStyle name="Note 2 5 2 3 4 2 6" xfId="55339"/>
    <cellStyle name="Note 2 5 2 3 4 2 7" xfId="55340"/>
    <cellStyle name="Note 2 5 2 3 4 2 8" xfId="55341"/>
    <cellStyle name="Note 2 5 2 3 4 2 9" xfId="55342"/>
    <cellStyle name="Note 2 5 2 3 4 3" xfId="55343"/>
    <cellStyle name="Note 2 5 2 3 4 3 2" xfId="55344"/>
    <cellStyle name="Note 2 5 2 3 4 3 3" xfId="55345"/>
    <cellStyle name="Note 2 5 2 3 4 3 4" xfId="55346"/>
    <cellStyle name="Note 2 5 2 3 4 3 5" xfId="55347"/>
    <cellStyle name="Note 2 5 2 3 4 3 6" xfId="55348"/>
    <cellStyle name="Note 2 5 2 3 4 3 7" xfId="55349"/>
    <cellStyle name="Note 2 5 2 3 4 3 8" xfId="55350"/>
    <cellStyle name="Note 2 5 2 3 4 4" xfId="55351"/>
    <cellStyle name="Note 2 5 2 3 4 4 2" xfId="55352"/>
    <cellStyle name="Note 2 5 2 3 4 4 3" xfId="55353"/>
    <cellStyle name="Note 2 5 2 3 4 4 4" xfId="55354"/>
    <cellStyle name="Note 2 5 2 3 4 4 5" xfId="55355"/>
    <cellStyle name="Note 2 5 2 3 4 4 6" xfId="55356"/>
    <cellStyle name="Note 2 5 2 3 4 4 7" xfId="55357"/>
    <cellStyle name="Note 2 5 2 3 4 4 8" xfId="55358"/>
    <cellStyle name="Note 2 5 2 3 4 4 9" xfId="55359"/>
    <cellStyle name="Note 2 5 2 3 4 5" xfId="55360"/>
    <cellStyle name="Note 2 5 2 3 4 6" xfId="55361"/>
    <cellStyle name="Note 2 5 2 3 4 7" xfId="55362"/>
    <cellStyle name="Note 2 5 2 3 4 8" xfId="55363"/>
    <cellStyle name="Note 2 5 2 3 4 9" xfId="55364"/>
    <cellStyle name="Note 2 5 2 3 5" xfId="55365"/>
    <cellStyle name="Note 2 5 2 3 5 10" xfId="55366"/>
    <cellStyle name="Note 2 5 2 3 5 11" xfId="55367"/>
    <cellStyle name="Note 2 5 2 3 5 12" xfId="55368"/>
    <cellStyle name="Note 2 5 2 3 5 13" xfId="55369"/>
    <cellStyle name="Note 2 5 2 3 5 2" xfId="55370"/>
    <cellStyle name="Note 2 5 2 3 5 2 10" xfId="55371"/>
    <cellStyle name="Note 2 5 2 3 5 2 2" xfId="55372"/>
    <cellStyle name="Note 2 5 2 3 5 2 2 2" xfId="55373"/>
    <cellStyle name="Note 2 5 2 3 5 2 2 3" xfId="55374"/>
    <cellStyle name="Note 2 5 2 3 5 2 2 4" xfId="55375"/>
    <cellStyle name="Note 2 5 2 3 5 2 2 5" xfId="55376"/>
    <cellStyle name="Note 2 5 2 3 5 2 2 6" xfId="55377"/>
    <cellStyle name="Note 2 5 2 3 5 2 2 7" xfId="55378"/>
    <cellStyle name="Note 2 5 2 3 5 2 2 8" xfId="55379"/>
    <cellStyle name="Note 2 5 2 3 5 2 2 9" xfId="55380"/>
    <cellStyle name="Note 2 5 2 3 5 2 3" xfId="55381"/>
    <cellStyle name="Note 2 5 2 3 5 2 4" xfId="55382"/>
    <cellStyle name="Note 2 5 2 3 5 2 5" xfId="55383"/>
    <cellStyle name="Note 2 5 2 3 5 2 6" xfId="55384"/>
    <cellStyle name="Note 2 5 2 3 5 2 7" xfId="55385"/>
    <cellStyle name="Note 2 5 2 3 5 2 8" xfId="55386"/>
    <cellStyle name="Note 2 5 2 3 5 2 9" xfId="55387"/>
    <cellStyle name="Note 2 5 2 3 5 3" xfId="55388"/>
    <cellStyle name="Note 2 5 2 3 5 3 2" xfId="55389"/>
    <cellStyle name="Note 2 5 2 3 5 3 3" xfId="55390"/>
    <cellStyle name="Note 2 5 2 3 5 3 4" xfId="55391"/>
    <cellStyle name="Note 2 5 2 3 5 3 5" xfId="55392"/>
    <cellStyle name="Note 2 5 2 3 5 3 6" xfId="55393"/>
    <cellStyle name="Note 2 5 2 3 5 3 7" xfId="55394"/>
    <cellStyle name="Note 2 5 2 3 5 3 8" xfId="55395"/>
    <cellStyle name="Note 2 5 2 3 5 4" xfId="55396"/>
    <cellStyle name="Note 2 5 2 3 5 4 2" xfId="55397"/>
    <cellStyle name="Note 2 5 2 3 5 4 3" xfId="55398"/>
    <cellStyle name="Note 2 5 2 3 5 4 4" xfId="55399"/>
    <cellStyle name="Note 2 5 2 3 5 4 5" xfId="55400"/>
    <cellStyle name="Note 2 5 2 3 5 4 6" xfId="55401"/>
    <cellStyle name="Note 2 5 2 3 5 4 7" xfId="55402"/>
    <cellStyle name="Note 2 5 2 3 5 4 8" xfId="55403"/>
    <cellStyle name="Note 2 5 2 3 5 4 9" xfId="55404"/>
    <cellStyle name="Note 2 5 2 3 5 5" xfId="55405"/>
    <cellStyle name="Note 2 5 2 3 5 6" xfId="55406"/>
    <cellStyle name="Note 2 5 2 3 5 7" xfId="55407"/>
    <cellStyle name="Note 2 5 2 3 5 8" xfId="55408"/>
    <cellStyle name="Note 2 5 2 3 5 9" xfId="55409"/>
    <cellStyle name="Note 2 5 2 3 6" xfId="55410"/>
    <cellStyle name="Note 2 5 2 3 6 10" xfId="55411"/>
    <cellStyle name="Note 2 5 2 3 6 2" xfId="55412"/>
    <cellStyle name="Note 2 5 2 3 6 2 2" xfId="55413"/>
    <cellStyle name="Note 2 5 2 3 6 2 3" xfId="55414"/>
    <cellStyle name="Note 2 5 2 3 6 2 4" xfId="55415"/>
    <cellStyle name="Note 2 5 2 3 6 2 5" xfId="55416"/>
    <cellStyle name="Note 2 5 2 3 6 2 6" xfId="55417"/>
    <cellStyle name="Note 2 5 2 3 6 2 7" xfId="55418"/>
    <cellStyle name="Note 2 5 2 3 6 2 8" xfId="55419"/>
    <cellStyle name="Note 2 5 2 3 6 2 9" xfId="55420"/>
    <cellStyle name="Note 2 5 2 3 6 3" xfId="55421"/>
    <cellStyle name="Note 2 5 2 3 6 4" xfId="55422"/>
    <cellStyle name="Note 2 5 2 3 6 5" xfId="55423"/>
    <cellStyle name="Note 2 5 2 3 6 6" xfId="55424"/>
    <cellStyle name="Note 2 5 2 3 6 7" xfId="55425"/>
    <cellStyle name="Note 2 5 2 3 6 8" xfId="55426"/>
    <cellStyle name="Note 2 5 2 3 6 9" xfId="55427"/>
    <cellStyle name="Note 2 5 2 3 7" xfId="55428"/>
    <cellStyle name="Note 2 5 2 3 7 2" xfId="55429"/>
    <cellStyle name="Note 2 5 2 3 7 3" xfId="55430"/>
    <cellStyle name="Note 2 5 2 3 7 4" xfId="55431"/>
    <cellStyle name="Note 2 5 2 3 7 5" xfId="55432"/>
    <cellStyle name="Note 2 5 2 3 7 6" xfId="55433"/>
    <cellStyle name="Note 2 5 2 3 7 7" xfId="55434"/>
    <cellStyle name="Note 2 5 2 3 7 8" xfId="55435"/>
    <cellStyle name="Note 2 5 2 3 8" xfId="55436"/>
    <cellStyle name="Note 2 5 2 3 8 2" xfId="55437"/>
    <cellStyle name="Note 2 5 2 3 8 3" xfId="55438"/>
    <cellStyle name="Note 2 5 2 3 8 4" xfId="55439"/>
    <cellStyle name="Note 2 5 2 3 8 5" xfId="55440"/>
    <cellStyle name="Note 2 5 2 3 8 6" xfId="55441"/>
    <cellStyle name="Note 2 5 2 3 8 7" xfId="55442"/>
    <cellStyle name="Note 2 5 2 3 8 8" xfId="55443"/>
    <cellStyle name="Note 2 5 2 3 8 9" xfId="55444"/>
    <cellStyle name="Note 2 5 2 3 9" xfId="55445"/>
    <cellStyle name="Note 2 5 2 4" xfId="55446"/>
    <cellStyle name="Note 2 5 2 4 10" xfId="55447"/>
    <cellStyle name="Note 2 5 2 4 11" xfId="55448"/>
    <cellStyle name="Note 2 5 2 4 12" xfId="55449"/>
    <cellStyle name="Note 2 5 2 4 13" xfId="55450"/>
    <cellStyle name="Note 2 5 2 4 14" xfId="55451"/>
    <cellStyle name="Note 2 5 2 4 15" xfId="55452"/>
    <cellStyle name="Note 2 5 2 4 16" xfId="55453"/>
    <cellStyle name="Note 2 5 2 4 17" xfId="55454"/>
    <cellStyle name="Note 2 5 2 4 18" xfId="55455"/>
    <cellStyle name="Note 2 5 2 4 2" xfId="55456"/>
    <cellStyle name="Note 2 5 2 4 2 10" xfId="55457"/>
    <cellStyle name="Note 2 5 2 4 2 2" xfId="55458"/>
    <cellStyle name="Note 2 5 2 4 2 2 2" xfId="55459"/>
    <cellStyle name="Note 2 5 2 4 2 2 3" xfId="55460"/>
    <cellStyle name="Note 2 5 2 4 2 2 4" xfId="55461"/>
    <cellStyle name="Note 2 5 2 4 2 2 5" xfId="55462"/>
    <cellStyle name="Note 2 5 2 4 2 2 6" xfId="55463"/>
    <cellStyle name="Note 2 5 2 4 2 2 7" xfId="55464"/>
    <cellStyle name="Note 2 5 2 4 2 2 8" xfId="55465"/>
    <cellStyle name="Note 2 5 2 4 2 2 9" xfId="55466"/>
    <cellStyle name="Note 2 5 2 4 2 3" xfId="55467"/>
    <cellStyle name="Note 2 5 2 4 2 4" xfId="55468"/>
    <cellStyle name="Note 2 5 2 4 2 5" xfId="55469"/>
    <cellStyle name="Note 2 5 2 4 2 6" xfId="55470"/>
    <cellStyle name="Note 2 5 2 4 2 7" xfId="55471"/>
    <cellStyle name="Note 2 5 2 4 2 8" xfId="55472"/>
    <cellStyle name="Note 2 5 2 4 2 9" xfId="55473"/>
    <cellStyle name="Note 2 5 2 4 3" xfId="55474"/>
    <cellStyle name="Note 2 5 2 4 3 2" xfId="55475"/>
    <cellStyle name="Note 2 5 2 4 3 3" xfId="55476"/>
    <cellStyle name="Note 2 5 2 4 3 4" xfId="55477"/>
    <cellStyle name="Note 2 5 2 4 3 5" xfId="55478"/>
    <cellStyle name="Note 2 5 2 4 3 6" xfId="55479"/>
    <cellStyle name="Note 2 5 2 4 3 7" xfId="55480"/>
    <cellStyle name="Note 2 5 2 4 3 8" xfId="55481"/>
    <cellStyle name="Note 2 5 2 4 4" xfId="55482"/>
    <cellStyle name="Note 2 5 2 4 4 2" xfId="55483"/>
    <cellStyle name="Note 2 5 2 4 4 3" xfId="55484"/>
    <cellStyle name="Note 2 5 2 4 4 4" xfId="55485"/>
    <cellStyle name="Note 2 5 2 4 4 5" xfId="55486"/>
    <cellStyle name="Note 2 5 2 4 4 6" xfId="55487"/>
    <cellStyle name="Note 2 5 2 4 4 7" xfId="55488"/>
    <cellStyle name="Note 2 5 2 4 4 8" xfId="55489"/>
    <cellStyle name="Note 2 5 2 4 4 9" xfId="55490"/>
    <cellStyle name="Note 2 5 2 4 5" xfId="55491"/>
    <cellStyle name="Note 2 5 2 4 6" xfId="55492"/>
    <cellStyle name="Note 2 5 2 4 7" xfId="55493"/>
    <cellStyle name="Note 2 5 2 4 8" xfId="55494"/>
    <cellStyle name="Note 2 5 2 4 9" xfId="55495"/>
    <cellStyle name="Note 2 5 2 5" xfId="55496"/>
    <cellStyle name="Note 2 5 2 5 10" xfId="55497"/>
    <cellStyle name="Note 2 5 2 5 11" xfId="55498"/>
    <cellStyle name="Note 2 5 2 5 12" xfId="55499"/>
    <cellStyle name="Note 2 5 2 5 13" xfId="55500"/>
    <cellStyle name="Note 2 5 2 5 14" xfId="55501"/>
    <cellStyle name="Note 2 5 2 5 15" xfId="55502"/>
    <cellStyle name="Note 2 5 2 5 16" xfId="55503"/>
    <cellStyle name="Note 2 5 2 5 17" xfId="55504"/>
    <cellStyle name="Note 2 5 2 5 18" xfId="55505"/>
    <cellStyle name="Note 2 5 2 5 2" xfId="55506"/>
    <cellStyle name="Note 2 5 2 5 3" xfId="55507"/>
    <cellStyle name="Note 2 5 2 5 4" xfId="55508"/>
    <cellStyle name="Note 2 5 2 5 5" xfId="55509"/>
    <cellStyle name="Note 2 5 2 5 6" xfId="55510"/>
    <cellStyle name="Note 2 5 2 5 7" xfId="55511"/>
    <cellStyle name="Note 2 5 2 5 8" xfId="55512"/>
    <cellStyle name="Note 2 5 2 5 9" xfId="55513"/>
    <cellStyle name="Note 2 5 2 6" xfId="55514"/>
    <cellStyle name="Note 2 5 2 6 10" xfId="55515"/>
    <cellStyle name="Note 2 5 2 6 11" xfId="55516"/>
    <cellStyle name="Note 2 5 2 6 12" xfId="55517"/>
    <cellStyle name="Note 2 5 2 6 13" xfId="55518"/>
    <cellStyle name="Note 2 5 2 6 14" xfId="55519"/>
    <cellStyle name="Note 2 5 2 6 15" xfId="55520"/>
    <cellStyle name="Note 2 5 2 6 16" xfId="55521"/>
    <cellStyle name="Note 2 5 2 6 17" xfId="55522"/>
    <cellStyle name="Note 2 5 2 6 18" xfId="55523"/>
    <cellStyle name="Note 2 5 2 6 2" xfId="55524"/>
    <cellStyle name="Note 2 5 2 6 3" xfId="55525"/>
    <cellStyle name="Note 2 5 2 6 4" xfId="55526"/>
    <cellStyle name="Note 2 5 2 6 5" xfId="55527"/>
    <cellStyle name="Note 2 5 2 6 6" xfId="55528"/>
    <cellStyle name="Note 2 5 2 6 7" xfId="55529"/>
    <cellStyle name="Note 2 5 2 6 8" xfId="55530"/>
    <cellStyle name="Note 2 5 2 6 9" xfId="55531"/>
    <cellStyle name="Note 2 5 2 7" xfId="55532"/>
    <cellStyle name="Note 2 5 2 7 2" xfId="55533"/>
    <cellStyle name="Note 2 5 2 7 3" xfId="55534"/>
    <cellStyle name="Note 2 5 2 7 4" xfId="55535"/>
    <cellStyle name="Note 2 5 2 7 5" xfId="55536"/>
    <cellStyle name="Note 2 5 2 7 6" xfId="55537"/>
    <cellStyle name="Note 2 5 2 7 7" xfId="55538"/>
    <cellStyle name="Note 2 5 2 7 8" xfId="55539"/>
    <cellStyle name="Note 2 5 2 7 9" xfId="55540"/>
    <cellStyle name="Note 2 5 2 8" xfId="55541"/>
    <cellStyle name="Note 2 5 2 8 2" xfId="55542"/>
    <cellStyle name="Note 2 5 2 8 3" xfId="55543"/>
    <cellStyle name="Note 2 5 2 8 4" xfId="55544"/>
    <cellStyle name="Note 2 5 2 8 5" xfId="55545"/>
    <cellStyle name="Note 2 5 2 8 6" xfId="55546"/>
    <cellStyle name="Note 2 5 2 8 7" xfId="55547"/>
    <cellStyle name="Note 2 5 2 8 8" xfId="55548"/>
    <cellStyle name="Note 2 5 2 8 9" xfId="55549"/>
    <cellStyle name="Note 2 5 2 9" xfId="55550"/>
    <cellStyle name="Note 2 5 2 9 2" xfId="55551"/>
    <cellStyle name="Note 2 5 2 9 3" xfId="55552"/>
    <cellStyle name="Note 2 5 2 9 4" xfId="55553"/>
    <cellStyle name="Note 2 5 2 9 5" xfId="55554"/>
    <cellStyle name="Note 2 5 2 9 6" xfId="55555"/>
    <cellStyle name="Note 2 5 2 9 7" xfId="55556"/>
    <cellStyle name="Note 2 5 2 9 8" xfId="55557"/>
    <cellStyle name="Note 2 5 20" xfId="55558"/>
    <cellStyle name="Note 2 5 21" xfId="55559"/>
    <cellStyle name="Note 2 5 22" xfId="55560"/>
    <cellStyle name="Note 2 5 23" xfId="55561"/>
    <cellStyle name="Note 2 5 24" xfId="55562"/>
    <cellStyle name="Note 2 5 25" xfId="55563"/>
    <cellStyle name="Note 2 5 26" xfId="55564"/>
    <cellStyle name="Note 2 5 27" xfId="55565"/>
    <cellStyle name="Note 2 5 28" xfId="55566"/>
    <cellStyle name="Note 2 5 3" xfId="55567"/>
    <cellStyle name="Note 2 5 3 10" xfId="55568"/>
    <cellStyle name="Note 2 5 3 11" xfId="55569"/>
    <cellStyle name="Note 2 5 3 12" xfId="55570"/>
    <cellStyle name="Note 2 5 3 13" xfId="55571"/>
    <cellStyle name="Note 2 5 3 14" xfId="55572"/>
    <cellStyle name="Note 2 5 3 15" xfId="55573"/>
    <cellStyle name="Note 2 5 3 16" xfId="55574"/>
    <cellStyle name="Note 2 5 3 17" xfId="55575"/>
    <cellStyle name="Note 2 5 3 18" xfId="55576"/>
    <cellStyle name="Note 2 5 3 19" xfId="55577"/>
    <cellStyle name="Note 2 5 3 2" xfId="55578"/>
    <cellStyle name="Note 2 5 3 2 10" xfId="55579"/>
    <cellStyle name="Note 2 5 3 2 11" xfId="55580"/>
    <cellStyle name="Note 2 5 3 2 12" xfId="55581"/>
    <cellStyle name="Note 2 5 3 2 13" xfId="55582"/>
    <cellStyle name="Note 2 5 3 2 2" xfId="55583"/>
    <cellStyle name="Note 2 5 3 2 2 10" xfId="55584"/>
    <cellStyle name="Note 2 5 3 2 2 2" xfId="55585"/>
    <cellStyle name="Note 2 5 3 2 2 2 2" xfId="55586"/>
    <cellStyle name="Note 2 5 3 2 2 2 3" xfId="55587"/>
    <cellStyle name="Note 2 5 3 2 2 2 4" xfId="55588"/>
    <cellStyle name="Note 2 5 3 2 2 2 5" xfId="55589"/>
    <cellStyle name="Note 2 5 3 2 2 2 6" xfId="55590"/>
    <cellStyle name="Note 2 5 3 2 2 2 7" xfId="55591"/>
    <cellStyle name="Note 2 5 3 2 2 2 8" xfId="55592"/>
    <cellStyle name="Note 2 5 3 2 2 2 9" xfId="55593"/>
    <cellStyle name="Note 2 5 3 2 2 3" xfId="55594"/>
    <cellStyle name="Note 2 5 3 2 2 4" xfId="55595"/>
    <cellStyle name="Note 2 5 3 2 2 5" xfId="55596"/>
    <cellStyle name="Note 2 5 3 2 2 6" xfId="55597"/>
    <cellStyle name="Note 2 5 3 2 2 7" xfId="55598"/>
    <cellStyle name="Note 2 5 3 2 2 8" xfId="55599"/>
    <cellStyle name="Note 2 5 3 2 2 9" xfId="55600"/>
    <cellStyle name="Note 2 5 3 2 3" xfId="55601"/>
    <cellStyle name="Note 2 5 3 2 3 2" xfId="55602"/>
    <cellStyle name="Note 2 5 3 2 3 3" xfId="55603"/>
    <cellStyle name="Note 2 5 3 2 3 4" xfId="55604"/>
    <cellStyle name="Note 2 5 3 2 3 5" xfId="55605"/>
    <cellStyle name="Note 2 5 3 2 3 6" xfId="55606"/>
    <cellStyle name="Note 2 5 3 2 3 7" xfId="55607"/>
    <cellStyle name="Note 2 5 3 2 3 8" xfId="55608"/>
    <cellStyle name="Note 2 5 3 2 4" xfId="55609"/>
    <cellStyle name="Note 2 5 3 2 4 2" xfId="55610"/>
    <cellStyle name="Note 2 5 3 2 4 3" xfId="55611"/>
    <cellStyle name="Note 2 5 3 2 4 4" xfId="55612"/>
    <cellStyle name="Note 2 5 3 2 4 5" xfId="55613"/>
    <cellStyle name="Note 2 5 3 2 4 6" xfId="55614"/>
    <cellStyle name="Note 2 5 3 2 4 7" xfId="55615"/>
    <cellStyle name="Note 2 5 3 2 4 8" xfId="55616"/>
    <cellStyle name="Note 2 5 3 2 4 9" xfId="55617"/>
    <cellStyle name="Note 2 5 3 2 5" xfId="55618"/>
    <cellStyle name="Note 2 5 3 2 6" xfId="55619"/>
    <cellStyle name="Note 2 5 3 2 7" xfId="55620"/>
    <cellStyle name="Note 2 5 3 2 8" xfId="55621"/>
    <cellStyle name="Note 2 5 3 2 9" xfId="55622"/>
    <cellStyle name="Note 2 5 3 20" xfId="55623"/>
    <cellStyle name="Note 2 5 3 21" xfId="55624"/>
    <cellStyle name="Note 2 5 3 22" xfId="55625"/>
    <cellStyle name="Note 2 5 3 23" xfId="55626"/>
    <cellStyle name="Note 2 5 3 24" xfId="55627"/>
    <cellStyle name="Note 2 5 3 25" xfId="55628"/>
    <cellStyle name="Note 2 5 3 3" xfId="55629"/>
    <cellStyle name="Note 2 5 3 3 10" xfId="55630"/>
    <cellStyle name="Note 2 5 3 3 11" xfId="55631"/>
    <cellStyle name="Note 2 5 3 3 12" xfId="55632"/>
    <cellStyle name="Note 2 5 3 3 13" xfId="55633"/>
    <cellStyle name="Note 2 5 3 3 2" xfId="55634"/>
    <cellStyle name="Note 2 5 3 3 2 10" xfId="55635"/>
    <cellStyle name="Note 2 5 3 3 2 2" xfId="55636"/>
    <cellStyle name="Note 2 5 3 3 2 2 2" xfId="55637"/>
    <cellStyle name="Note 2 5 3 3 2 2 3" xfId="55638"/>
    <cellStyle name="Note 2 5 3 3 2 2 4" xfId="55639"/>
    <cellStyle name="Note 2 5 3 3 2 2 5" xfId="55640"/>
    <cellStyle name="Note 2 5 3 3 2 2 6" xfId="55641"/>
    <cellStyle name="Note 2 5 3 3 2 2 7" xfId="55642"/>
    <cellStyle name="Note 2 5 3 3 2 2 8" xfId="55643"/>
    <cellStyle name="Note 2 5 3 3 2 2 9" xfId="55644"/>
    <cellStyle name="Note 2 5 3 3 2 3" xfId="55645"/>
    <cellStyle name="Note 2 5 3 3 2 4" xfId="55646"/>
    <cellStyle name="Note 2 5 3 3 2 5" xfId="55647"/>
    <cellStyle name="Note 2 5 3 3 2 6" xfId="55648"/>
    <cellStyle name="Note 2 5 3 3 2 7" xfId="55649"/>
    <cellStyle name="Note 2 5 3 3 2 8" xfId="55650"/>
    <cellStyle name="Note 2 5 3 3 2 9" xfId="55651"/>
    <cellStyle name="Note 2 5 3 3 3" xfId="55652"/>
    <cellStyle name="Note 2 5 3 3 3 2" xfId="55653"/>
    <cellStyle name="Note 2 5 3 3 3 3" xfId="55654"/>
    <cellStyle name="Note 2 5 3 3 3 4" xfId="55655"/>
    <cellStyle name="Note 2 5 3 3 3 5" xfId="55656"/>
    <cellStyle name="Note 2 5 3 3 3 6" xfId="55657"/>
    <cellStyle name="Note 2 5 3 3 3 7" xfId="55658"/>
    <cellStyle name="Note 2 5 3 3 3 8" xfId="55659"/>
    <cellStyle name="Note 2 5 3 3 4" xfId="55660"/>
    <cellStyle name="Note 2 5 3 3 4 2" xfId="55661"/>
    <cellStyle name="Note 2 5 3 3 4 3" xfId="55662"/>
    <cellStyle name="Note 2 5 3 3 4 4" xfId="55663"/>
    <cellStyle name="Note 2 5 3 3 4 5" xfId="55664"/>
    <cellStyle name="Note 2 5 3 3 4 6" xfId="55665"/>
    <cellStyle name="Note 2 5 3 3 4 7" xfId="55666"/>
    <cellStyle name="Note 2 5 3 3 4 8" xfId="55667"/>
    <cellStyle name="Note 2 5 3 3 4 9" xfId="55668"/>
    <cellStyle name="Note 2 5 3 3 5" xfId="55669"/>
    <cellStyle name="Note 2 5 3 3 6" xfId="55670"/>
    <cellStyle name="Note 2 5 3 3 7" xfId="55671"/>
    <cellStyle name="Note 2 5 3 3 8" xfId="55672"/>
    <cellStyle name="Note 2 5 3 3 9" xfId="55673"/>
    <cellStyle name="Note 2 5 3 4" xfId="55674"/>
    <cellStyle name="Note 2 5 3 4 10" xfId="55675"/>
    <cellStyle name="Note 2 5 3 4 11" xfId="55676"/>
    <cellStyle name="Note 2 5 3 4 12" xfId="55677"/>
    <cellStyle name="Note 2 5 3 4 13" xfId="55678"/>
    <cellStyle name="Note 2 5 3 4 2" xfId="55679"/>
    <cellStyle name="Note 2 5 3 4 2 10" xfId="55680"/>
    <cellStyle name="Note 2 5 3 4 2 2" xfId="55681"/>
    <cellStyle name="Note 2 5 3 4 2 2 2" xfId="55682"/>
    <cellStyle name="Note 2 5 3 4 2 2 3" xfId="55683"/>
    <cellStyle name="Note 2 5 3 4 2 2 4" xfId="55684"/>
    <cellStyle name="Note 2 5 3 4 2 2 5" xfId="55685"/>
    <cellStyle name="Note 2 5 3 4 2 2 6" xfId="55686"/>
    <cellStyle name="Note 2 5 3 4 2 2 7" xfId="55687"/>
    <cellStyle name="Note 2 5 3 4 2 2 8" xfId="55688"/>
    <cellStyle name="Note 2 5 3 4 2 2 9" xfId="55689"/>
    <cellStyle name="Note 2 5 3 4 2 3" xfId="55690"/>
    <cellStyle name="Note 2 5 3 4 2 4" xfId="55691"/>
    <cellStyle name="Note 2 5 3 4 2 5" xfId="55692"/>
    <cellStyle name="Note 2 5 3 4 2 6" xfId="55693"/>
    <cellStyle name="Note 2 5 3 4 2 7" xfId="55694"/>
    <cellStyle name="Note 2 5 3 4 2 8" xfId="55695"/>
    <cellStyle name="Note 2 5 3 4 2 9" xfId="55696"/>
    <cellStyle name="Note 2 5 3 4 3" xfId="55697"/>
    <cellStyle name="Note 2 5 3 4 3 2" xfId="55698"/>
    <cellStyle name="Note 2 5 3 4 3 3" xfId="55699"/>
    <cellStyle name="Note 2 5 3 4 3 4" xfId="55700"/>
    <cellStyle name="Note 2 5 3 4 3 5" xfId="55701"/>
    <cellStyle name="Note 2 5 3 4 3 6" xfId="55702"/>
    <cellStyle name="Note 2 5 3 4 3 7" xfId="55703"/>
    <cellStyle name="Note 2 5 3 4 3 8" xfId="55704"/>
    <cellStyle name="Note 2 5 3 4 4" xfId="55705"/>
    <cellStyle name="Note 2 5 3 4 4 2" xfId="55706"/>
    <cellStyle name="Note 2 5 3 4 4 3" xfId="55707"/>
    <cellStyle name="Note 2 5 3 4 4 4" xfId="55708"/>
    <cellStyle name="Note 2 5 3 4 4 5" xfId="55709"/>
    <cellStyle name="Note 2 5 3 4 4 6" xfId="55710"/>
    <cellStyle name="Note 2 5 3 4 4 7" xfId="55711"/>
    <cellStyle name="Note 2 5 3 4 4 8" xfId="55712"/>
    <cellStyle name="Note 2 5 3 4 4 9" xfId="55713"/>
    <cellStyle name="Note 2 5 3 4 5" xfId="55714"/>
    <cellStyle name="Note 2 5 3 4 6" xfId="55715"/>
    <cellStyle name="Note 2 5 3 4 7" xfId="55716"/>
    <cellStyle name="Note 2 5 3 4 8" xfId="55717"/>
    <cellStyle name="Note 2 5 3 4 9" xfId="55718"/>
    <cellStyle name="Note 2 5 3 5" xfId="55719"/>
    <cellStyle name="Note 2 5 3 5 10" xfId="55720"/>
    <cellStyle name="Note 2 5 3 5 11" xfId="55721"/>
    <cellStyle name="Note 2 5 3 5 12" xfId="55722"/>
    <cellStyle name="Note 2 5 3 5 13" xfId="55723"/>
    <cellStyle name="Note 2 5 3 5 2" xfId="55724"/>
    <cellStyle name="Note 2 5 3 5 2 10" xfId="55725"/>
    <cellStyle name="Note 2 5 3 5 2 2" xfId="55726"/>
    <cellStyle name="Note 2 5 3 5 2 2 2" xfId="55727"/>
    <cellStyle name="Note 2 5 3 5 2 2 3" xfId="55728"/>
    <cellStyle name="Note 2 5 3 5 2 2 4" xfId="55729"/>
    <cellStyle name="Note 2 5 3 5 2 2 5" xfId="55730"/>
    <cellStyle name="Note 2 5 3 5 2 2 6" xfId="55731"/>
    <cellStyle name="Note 2 5 3 5 2 2 7" xfId="55732"/>
    <cellStyle name="Note 2 5 3 5 2 2 8" xfId="55733"/>
    <cellStyle name="Note 2 5 3 5 2 2 9" xfId="55734"/>
    <cellStyle name="Note 2 5 3 5 2 3" xfId="55735"/>
    <cellStyle name="Note 2 5 3 5 2 4" xfId="55736"/>
    <cellStyle name="Note 2 5 3 5 2 5" xfId="55737"/>
    <cellStyle name="Note 2 5 3 5 2 6" xfId="55738"/>
    <cellStyle name="Note 2 5 3 5 2 7" xfId="55739"/>
    <cellStyle name="Note 2 5 3 5 2 8" xfId="55740"/>
    <cellStyle name="Note 2 5 3 5 2 9" xfId="55741"/>
    <cellStyle name="Note 2 5 3 5 3" xfId="55742"/>
    <cellStyle name="Note 2 5 3 5 3 2" xfId="55743"/>
    <cellStyle name="Note 2 5 3 5 3 3" xfId="55744"/>
    <cellStyle name="Note 2 5 3 5 3 4" xfId="55745"/>
    <cellStyle name="Note 2 5 3 5 3 5" xfId="55746"/>
    <cellStyle name="Note 2 5 3 5 3 6" xfId="55747"/>
    <cellStyle name="Note 2 5 3 5 3 7" xfId="55748"/>
    <cellStyle name="Note 2 5 3 5 3 8" xfId="55749"/>
    <cellStyle name="Note 2 5 3 5 4" xfId="55750"/>
    <cellStyle name="Note 2 5 3 5 4 2" xfId="55751"/>
    <cellStyle name="Note 2 5 3 5 4 3" xfId="55752"/>
    <cellStyle name="Note 2 5 3 5 4 4" xfId="55753"/>
    <cellStyle name="Note 2 5 3 5 4 5" xfId="55754"/>
    <cellStyle name="Note 2 5 3 5 4 6" xfId="55755"/>
    <cellStyle name="Note 2 5 3 5 4 7" xfId="55756"/>
    <cellStyle name="Note 2 5 3 5 4 8" xfId="55757"/>
    <cellStyle name="Note 2 5 3 5 4 9" xfId="55758"/>
    <cellStyle name="Note 2 5 3 5 5" xfId="55759"/>
    <cellStyle name="Note 2 5 3 5 6" xfId="55760"/>
    <cellStyle name="Note 2 5 3 5 7" xfId="55761"/>
    <cellStyle name="Note 2 5 3 5 8" xfId="55762"/>
    <cellStyle name="Note 2 5 3 5 9" xfId="55763"/>
    <cellStyle name="Note 2 5 3 6" xfId="55764"/>
    <cellStyle name="Note 2 5 3 6 10" xfId="55765"/>
    <cellStyle name="Note 2 5 3 6 2" xfId="55766"/>
    <cellStyle name="Note 2 5 3 6 2 2" xfId="55767"/>
    <cellStyle name="Note 2 5 3 6 2 3" xfId="55768"/>
    <cellStyle name="Note 2 5 3 6 2 4" xfId="55769"/>
    <cellStyle name="Note 2 5 3 6 2 5" xfId="55770"/>
    <cellStyle name="Note 2 5 3 6 2 6" xfId="55771"/>
    <cellStyle name="Note 2 5 3 6 2 7" xfId="55772"/>
    <cellStyle name="Note 2 5 3 6 2 8" xfId="55773"/>
    <cellStyle name="Note 2 5 3 6 2 9" xfId="55774"/>
    <cellStyle name="Note 2 5 3 6 3" xfId="55775"/>
    <cellStyle name="Note 2 5 3 6 4" xfId="55776"/>
    <cellStyle name="Note 2 5 3 6 5" xfId="55777"/>
    <cellStyle name="Note 2 5 3 6 6" xfId="55778"/>
    <cellStyle name="Note 2 5 3 6 7" xfId="55779"/>
    <cellStyle name="Note 2 5 3 6 8" xfId="55780"/>
    <cellStyle name="Note 2 5 3 6 9" xfId="55781"/>
    <cellStyle name="Note 2 5 3 7" xfId="55782"/>
    <cellStyle name="Note 2 5 3 7 2" xfId="55783"/>
    <cellStyle name="Note 2 5 3 7 3" xfId="55784"/>
    <cellStyle name="Note 2 5 3 7 4" xfId="55785"/>
    <cellStyle name="Note 2 5 3 7 5" xfId="55786"/>
    <cellStyle name="Note 2 5 3 7 6" xfId="55787"/>
    <cellStyle name="Note 2 5 3 7 7" xfId="55788"/>
    <cellStyle name="Note 2 5 3 7 8" xfId="55789"/>
    <cellStyle name="Note 2 5 3 8" xfId="55790"/>
    <cellStyle name="Note 2 5 3 8 2" xfId="55791"/>
    <cellStyle name="Note 2 5 3 8 3" xfId="55792"/>
    <cellStyle name="Note 2 5 3 8 4" xfId="55793"/>
    <cellStyle name="Note 2 5 3 8 5" xfId="55794"/>
    <cellStyle name="Note 2 5 3 8 6" xfId="55795"/>
    <cellStyle name="Note 2 5 3 8 7" xfId="55796"/>
    <cellStyle name="Note 2 5 3 8 8" xfId="55797"/>
    <cellStyle name="Note 2 5 3 8 9" xfId="55798"/>
    <cellStyle name="Note 2 5 3 9" xfId="55799"/>
    <cellStyle name="Note 2 5 4" xfId="55800"/>
    <cellStyle name="Note 2 5 4 10" xfId="55801"/>
    <cellStyle name="Note 2 5 4 11" xfId="55802"/>
    <cellStyle name="Note 2 5 4 12" xfId="55803"/>
    <cellStyle name="Note 2 5 4 13" xfId="55804"/>
    <cellStyle name="Note 2 5 4 14" xfId="55805"/>
    <cellStyle name="Note 2 5 4 15" xfId="55806"/>
    <cellStyle name="Note 2 5 4 16" xfId="55807"/>
    <cellStyle name="Note 2 5 4 17" xfId="55808"/>
    <cellStyle name="Note 2 5 4 18" xfId="55809"/>
    <cellStyle name="Note 2 5 4 2" xfId="55810"/>
    <cellStyle name="Note 2 5 4 2 10" xfId="55811"/>
    <cellStyle name="Note 2 5 4 2 11" xfId="55812"/>
    <cellStyle name="Note 2 5 4 2 12" xfId="55813"/>
    <cellStyle name="Note 2 5 4 2 13" xfId="55814"/>
    <cellStyle name="Note 2 5 4 2 2" xfId="55815"/>
    <cellStyle name="Note 2 5 4 2 2 10" xfId="55816"/>
    <cellStyle name="Note 2 5 4 2 2 2" xfId="55817"/>
    <cellStyle name="Note 2 5 4 2 2 2 2" xfId="55818"/>
    <cellStyle name="Note 2 5 4 2 2 2 3" xfId="55819"/>
    <cellStyle name="Note 2 5 4 2 2 2 4" xfId="55820"/>
    <cellStyle name="Note 2 5 4 2 2 2 5" xfId="55821"/>
    <cellStyle name="Note 2 5 4 2 2 2 6" xfId="55822"/>
    <cellStyle name="Note 2 5 4 2 2 2 7" xfId="55823"/>
    <cellStyle name="Note 2 5 4 2 2 2 8" xfId="55824"/>
    <cellStyle name="Note 2 5 4 2 2 2 9" xfId="55825"/>
    <cellStyle name="Note 2 5 4 2 2 3" xfId="55826"/>
    <cellStyle name="Note 2 5 4 2 2 4" xfId="55827"/>
    <cellStyle name="Note 2 5 4 2 2 5" xfId="55828"/>
    <cellStyle name="Note 2 5 4 2 2 6" xfId="55829"/>
    <cellStyle name="Note 2 5 4 2 2 7" xfId="55830"/>
    <cellStyle name="Note 2 5 4 2 2 8" xfId="55831"/>
    <cellStyle name="Note 2 5 4 2 2 9" xfId="55832"/>
    <cellStyle name="Note 2 5 4 2 3" xfId="55833"/>
    <cellStyle name="Note 2 5 4 2 3 2" xfId="55834"/>
    <cellStyle name="Note 2 5 4 2 3 3" xfId="55835"/>
    <cellStyle name="Note 2 5 4 2 3 4" xfId="55836"/>
    <cellStyle name="Note 2 5 4 2 3 5" xfId="55837"/>
    <cellStyle name="Note 2 5 4 2 3 6" xfId="55838"/>
    <cellStyle name="Note 2 5 4 2 3 7" xfId="55839"/>
    <cellStyle name="Note 2 5 4 2 3 8" xfId="55840"/>
    <cellStyle name="Note 2 5 4 2 4" xfId="55841"/>
    <cellStyle name="Note 2 5 4 2 4 2" xfId="55842"/>
    <cellStyle name="Note 2 5 4 2 4 3" xfId="55843"/>
    <cellStyle name="Note 2 5 4 2 4 4" xfId="55844"/>
    <cellStyle name="Note 2 5 4 2 4 5" xfId="55845"/>
    <cellStyle name="Note 2 5 4 2 4 6" xfId="55846"/>
    <cellStyle name="Note 2 5 4 2 4 7" xfId="55847"/>
    <cellStyle name="Note 2 5 4 2 4 8" xfId="55848"/>
    <cellStyle name="Note 2 5 4 2 4 9" xfId="55849"/>
    <cellStyle name="Note 2 5 4 2 5" xfId="55850"/>
    <cellStyle name="Note 2 5 4 2 6" xfId="55851"/>
    <cellStyle name="Note 2 5 4 2 7" xfId="55852"/>
    <cellStyle name="Note 2 5 4 2 8" xfId="55853"/>
    <cellStyle name="Note 2 5 4 2 9" xfId="55854"/>
    <cellStyle name="Note 2 5 4 3" xfId="55855"/>
    <cellStyle name="Note 2 5 4 3 10" xfId="55856"/>
    <cellStyle name="Note 2 5 4 3 11" xfId="55857"/>
    <cellStyle name="Note 2 5 4 3 12" xfId="55858"/>
    <cellStyle name="Note 2 5 4 3 13" xfId="55859"/>
    <cellStyle name="Note 2 5 4 3 2" xfId="55860"/>
    <cellStyle name="Note 2 5 4 3 2 10" xfId="55861"/>
    <cellStyle name="Note 2 5 4 3 2 2" xfId="55862"/>
    <cellStyle name="Note 2 5 4 3 2 2 2" xfId="55863"/>
    <cellStyle name="Note 2 5 4 3 2 2 3" xfId="55864"/>
    <cellStyle name="Note 2 5 4 3 2 2 4" xfId="55865"/>
    <cellStyle name="Note 2 5 4 3 2 2 5" xfId="55866"/>
    <cellStyle name="Note 2 5 4 3 2 2 6" xfId="55867"/>
    <cellStyle name="Note 2 5 4 3 2 2 7" xfId="55868"/>
    <cellStyle name="Note 2 5 4 3 2 2 8" xfId="55869"/>
    <cellStyle name="Note 2 5 4 3 2 2 9" xfId="55870"/>
    <cellStyle name="Note 2 5 4 3 2 3" xfId="55871"/>
    <cellStyle name="Note 2 5 4 3 2 4" xfId="55872"/>
    <cellStyle name="Note 2 5 4 3 2 5" xfId="55873"/>
    <cellStyle name="Note 2 5 4 3 2 6" xfId="55874"/>
    <cellStyle name="Note 2 5 4 3 2 7" xfId="55875"/>
    <cellStyle name="Note 2 5 4 3 2 8" xfId="55876"/>
    <cellStyle name="Note 2 5 4 3 2 9" xfId="55877"/>
    <cellStyle name="Note 2 5 4 3 3" xfId="55878"/>
    <cellStyle name="Note 2 5 4 3 3 2" xfId="55879"/>
    <cellStyle name="Note 2 5 4 3 3 3" xfId="55880"/>
    <cellStyle name="Note 2 5 4 3 3 4" xfId="55881"/>
    <cellStyle name="Note 2 5 4 3 3 5" xfId="55882"/>
    <cellStyle name="Note 2 5 4 3 3 6" xfId="55883"/>
    <cellStyle name="Note 2 5 4 3 3 7" xfId="55884"/>
    <cellStyle name="Note 2 5 4 3 3 8" xfId="55885"/>
    <cellStyle name="Note 2 5 4 3 4" xfId="55886"/>
    <cellStyle name="Note 2 5 4 3 4 2" xfId="55887"/>
    <cellStyle name="Note 2 5 4 3 4 3" xfId="55888"/>
    <cellStyle name="Note 2 5 4 3 4 4" xfId="55889"/>
    <cellStyle name="Note 2 5 4 3 4 5" xfId="55890"/>
    <cellStyle name="Note 2 5 4 3 4 6" xfId="55891"/>
    <cellStyle name="Note 2 5 4 3 4 7" xfId="55892"/>
    <cellStyle name="Note 2 5 4 3 4 8" xfId="55893"/>
    <cellStyle name="Note 2 5 4 3 4 9" xfId="55894"/>
    <cellStyle name="Note 2 5 4 3 5" xfId="55895"/>
    <cellStyle name="Note 2 5 4 3 6" xfId="55896"/>
    <cellStyle name="Note 2 5 4 3 7" xfId="55897"/>
    <cellStyle name="Note 2 5 4 3 8" xfId="55898"/>
    <cellStyle name="Note 2 5 4 3 9" xfId="55899"/>
    <cellStyle name="Note 2 5 4 4" xfId="55900"/>
    <cellStyle name="Note 2 5 4 4 10" xfId="55901"/>
    <cellStyle name="Note 2 5 4 4 11" xfId="55902"/>
    <cellStyle name="Note 2 5 4 4 12" xfId="55903"/>
    <cellStyle name="Note 2 5 4 4 13" xfId="55904"/>
    <cellStyle name="Note 2 5 4 4 2" xfId="55905"/>
    <cellStyle name="Note 2 5 4 4 2 10" xfId="55906"/>
    <cellStyle name="Note 2 5 4 4 2 2" xfId="55907"/>
    <cellStyle name="Note 2 5 4 4 2 2 2" xfId="55908"/>
    <cellStyle name="Note 2 5 4 4 2 2 3" xfId="55909"/>
    <cellStyle name="Note 2 5 4 4 2 2 4" xfId="55910"/>
    <cellStyle name="Note 2 5 4 4 2 2 5" xfId="55911"/>
    <cellStyle name="Note 2 5 4 4 2 2 6" xfId="55912"/>
    <cellStyle name="Note 2 5 4 4 2 2 7" xfId="55913"/>
    <cellStyle name="Note 2 5 4 4 2 2 8" xfId="55914"/>
    <cellStyle name="Note 2 5 4 4 2 2 9" xfId="55915"/>
    <cellStyle name="Note 2 5 4 4 2 3" xfId="55916"/>
    <cellStyle name="Note 2 5 4 4 2 4" xfId="55917"/>
    <cellStyle name="Note 2 5 4 4 2 5" xfId="55918"/>
    <cellStyle name="Note 2 5 4 4 2 6" xfId="55919"/>
    <cellStyle name="Note 2 5 4 4 2 7" xfId="55920"/>
    <cellStyle name="Note 2 5 4 4 2 8" xfId="55921"/>
    <cellStyle name="Note 2 5 4 4 2 9" xfId="55922"/>
    <cellStyle name="Note 2 5 4 4 3" xfId="55923"/>
    <cellStyle name="Note 2 5 4 4 3 2" xfId="55924"/>
    <cellStyle name="Note 2 5 4 4 3 3" xfId="55925"/>
    <cellStyle name="Note 2 5 4 4 3 4" xfId="55926"/>
    <cellStyle name="Note 2 5 4 4 3 5" xfId="55927"/>
    <cellStyle name="Note 2 5 4 4 3 6" xfId="55928"/>
    <cellStyle name="Note 2 5 4 4 3 7" xfId="55929"/>
    <cellStyle name="Note 2 5 4 4 3 8" xfId="55930"/>
    <cellStyle name="Note 2 5 4 4 4" xfId="55931"/>
    <cellStyle name="Note 2 5 4 4 4 2" xfId="55932"/>
    <cellStyle name="Note 2 5 4 4 4 3" xfId="55933"/>
    <cellStyle name="Note 2 5 4 4 4 4" xfId="55934"/>
    <cellStyle name="Note 2 5 4 4 4 5" xfId="55935"/>
    <cellStyle name="Note 2 5 4 4 4 6" xfId="55936"/>
    <cellStyle name="Note 2 5 4 4 4 7" xfId="55937"/>
    <cellStyle name="Note 2 5 4 4 4 8" xfId="55938"/>
    <cellStyle name="Note 2 5 4 4 4 9" xfId="55939"/>
    <cellStyle name="Note 2 5 4 4 5" xfId="55940"/>
    <cellStyle name="Note 2 5 4 4 6" xfId="55941"/>
    <cellStyle name="Note 2 5 4 4 7" xfId="55942"/>
    <cellStyle name="Note 2 5 4 4 8" xfId="55943"/>
    <cellStyle name="Note 2 5 4 4 9" xfId="55944"/>
    <cellStyle name="Note 2 5 4 5" xfId="55945"/>
    <cellStyle name="Note 2 5 4 5 10" xfId="55946"/>
    <cellStyle name="Note 2 5 4 5 11" xfId="55947"/>
    <cellStyle name="Note 2 5 4 5 12" xfId="55948"/>
    <cellStyle name="Note 2 5 4 5 13" xfId="55949"/>
    <cellStyle name="Note 2 5 4 5 2" xfId="55950"/>
    <cellStyle name="Note 2 5 4 5 2 10" xfId="55951"/>
    <cellStyle name="Note 2 5 4 5 2 2" xfId="55952"/>
    <cellStyle name="Note 2 5 4 5 2 2 2" xfId="55953"/>
    <cellStyle name="Note 2 5 4 5 2 2 3" xfId="55954"/>
    <cellStyle name="Note 2 5 4 5 2 2 4" xfId="55955"/>
    <cellStyle name="Note 2 5 4 5 2 2 5" xfId="55956"/>
    <cellStyle name="Note 2 5 4 5 2 2 6" xfId="55957"/>
    <cellStyle name="Note 2 5 4 5 2 2 7" xfId="55958"/>
    <cellStyle name="Note 2 5 4 5 2 2 8" xfId="55959"/>
    <cellStyle name="Note 2 5 4 5 2 2 9" xfId="55960"/>
    <cellStyle name="Note 2 5 4 5 2 3" xfId="55961"/>
    <cellStyle name="Note 2 5 4 5 2 4" xfId="55962"/>
    <cellStyle name="Note 2 5 4 5 2 5" xfId="55963"/>
    <cellStyle name="Note 2 5 4 5 2 6" xfId="55964"/>
    <cellStyle name="Note 2 5 4 5 2 7" xfId="55965"/>
    <cellStyle name="Note 2 5 4 5 2 8" xfId="55966"/>
    <cellStyle name="Note 2 5 4 5 2 9" xfId="55967"/>
    <cellStyle name="Note 2 5 4 5 3" xfId="55968"/>
    <cellStyle name="Note 2 5 4 5 3 2" xfId="55969"/>
    <cellStyle name="Note 2 5 4 5 3 3" xfId="55970"/>
    <cellStyle name="Note 2 5 4 5 3 4" xfId="55971"/>
    <cellStyle name="Note 2 5 4 5 3 5" xfId="55972"/>
    <cellStyle name="Note 2 5 4 5 3 6" xfId="55973"/>
    <cellStyle name="Note 2 5 4 5 3 7" xfId="55974"/>
    <cellStyle name="Note 2 5 4 5 3 8" xfId="55975"/>
    <cellStyle name="Note 2 5 4 5 4" xfId="55976"/>
    <cellStyle name="Note 2 5 4 5 4 2" xfId="55977"/>
    <cellStyle name="Note 2 5 4 5 4 3" xfId="55978"/>
    <cellStyle name="Note 2 5 4 5 4 4" xfId="55979"/>
    <cellStyle name="Note 2 5 4 5 4 5" xfId="55980"/>
    <cellStyle name="Note 2 5 4 5 4 6" xfId="55981"/>
    <cellStyle name="Note 2 5 4 5 4 7" xfId="55982"/>
    <cellStyle name="Note 2 5 4 5 4 8" xfId="55983"/>
    <cellStyle name="Note 2 5 4 5 4 9" xfId="55984"/>
    <cellStyle name="Note 2 5 4 5 5" xfId="55985"/>
    <cellStyle name="Note 2 5 4 5 6" xfId="55986"/>
    <cellStyle name="Note 2 5 4 5 7" xfId="55987"/>
    <cellStyle name="Note 2 5 4 5 8" xfId="55988"/>
    <cellStyle name="Note 2 5 4 5 9" xfId="55989"/>
    <cellStyle name="Note 2 5 4 6" xfId="55990"/>
    <cellStyle name="Note 2 5 4 6 10" xfId="55991"/>
    <cellStyle name="Note 2 5 4 6 2" xfId="55992"/>
    <cellStyle name="Note 2 5 4 6 2 2" xfId="55993"/>
    <cellStyle name="Note 2 5 4 6 2 3" xfId="55994"/>
    <cellStyle name="Note 2 5 4 6 2 4" xfId="55995"/>
    <cellStyle name="Note 2 5 4 6 2 5" xfId="55996"/>
    <cellStyle name="Note 2 5 4 6 2 6" xfId="55997"/>
    <cellStyle name="Note 2 5 4 6 2 7" xfId="55998"/>
    <cellStyle name="Note 2 5 4 6 2 8" xfId="55999"/>
    <cellStyle name="Note 2 5 4 6 2 9" xfId="56000"/>
    <cellStyle name="Note 2 5 4 6 3" xfId="56001"/>
    <cellStyle name="Note 2 5 4 6 4" xfId="56002"/>
    <cellStyle name="Note 2 5 4 6 5" xfId="56003"/>
    <cellStyle name="Note 2 5 4 6 6" xfId="56004"/>
    <cellStyle name="Note 2 5 4 6 7" xfId="56005"/>
    <cellStyle name="Note 2 5 4 6 8" xfId="56006"/>
    <cellStyle name="Note 2 5 4 6 9" xfId="56007"/>
    <cellStyle name="Note 2 5 4 7" xfId="56008"/>
    <cellStyle name="Note 2 5 4 7 2" xfId="56009"/>
    <cellStyle name="Note 2 5 4 7 3" xfId="56010"/>
    <cellStyle name="Note 2 5 4 7 4" xfId="56011"/>
    <cellStyle name="Note 2 5 4 7 5" xfId="56012"/>
    <cellStyle name="Note 2 5 4 7 6" xfId="56013"/>
    <cellStyle name="Note 2 5 4 7 7" xfId="56014"/>
    <cellStyle name="Note 2 5 4 7 8" xfId="56015"/>
    <cellStyle name="Note 2 5 4 8" xfId="56016"/>
    <cellStyle name="Note 2 5 4 8 2" xfId="56017"/>
    <cellStyle name="Note 2 5 4 8 3" xfId="56018"/>
    <cellStyle name="Note 2 5 4 8 4" xfId="56019"/>
    <cellStyle name="Note 2 5 4 8 5" xfId="56020"/>
    <cellStyle name="Note 2 5 4 8 6" xfId="56021"/>
    <cellStyle name="Note 2 5 4 8 7" xfId="56022"/>
    <cellStyle name="Note 2 5 4 8 8" xfId="56023"/>
    <cellStyle name="Note 2 5 4 8 9" xfId="56024"/>
    <cellStyle name="Note 2 5 4 9" xfId="56025"/>
    <cellStyle name="Note 2 5 5" xfId="56026"/>
    <cellStyle name="Note 2 5 5 10" xfId="56027"/>
    <cellStyle name="Note 2 5 5 11" xfId="56028"/>
    <cellStyle name="Note 2 5 5 12" xfId="56029"/>
    <cellStyle name="Note 2 5 5 13" xfId="56030"/>
    <cellStyle name="Note 2 5 5 14" xfId="56031"/>
    <cellStyle name="Note 2 5 5 15" xfId="56032"/>
    <cellStyle name="Note 2 5 5 16" xfId="56033"/>
    <cellStyle name="Note 2 5 5 17" xfId="56034"/>
    <cellStyle name="Note 2 5 5 18" xfId="56035"/>
    <cellStyle name="Note 2 5 5 2" xfId="56036"/>
    <cellStyle name="Note 2 5 5 2 10" xfId="56037"/>
    <cellStyle name="Note 2 5 5 2 2" xfId="56038"/>
    <cellStyle name="Note 2 5 5 2 2 2" xfId="56039"/>
    <cellStyle name="Note 2 5 5 2 2 3" xfId="56040"/>
    <cellStyle name="Note 2 5 5 2 2 4" xfId="56041"/>
    <cellStyle name="Note 2 5 5 2 2 5" xfId="56042"/>
    <cellStyle name="Note 2 5 5 2 2 6" xfId="56043"/>
    <cellStyle name="Note 2 5 5 2 2 7" xfId="56044"/>
    <cellStyle name="Note 2 5 5 2 2 8" xfId="56045"/>
    <cellStyle name="Note 2 5 5 2 2 9" xfId="56046"/>
    <cellStyle name="Note 2 5 5 2 3" xfId="56047"/>
    <cellStyle name="Note 2 5 5 2 4" xfId="56048"/>
    <cellStyle name="Note 2 5 5 2 5" xfId="56049"/>
    <cellStyle name="Note 2 5 5 2 6" xfId="56050"/>
    <cellStyle name="Note 2 5 5 2 7" xfId="56051"/>
    <cellStyle name="Note 2 5 5 2 8" xfId="56052"/>
    <cellStyle name="Note 2 5 5 2 9" xfId="56053"/>
    <cellStyle name="Note 2 5 5 3" xfId="56054"/>
    <cellStyle name="Note 2 5 5 3 2" xfId="56055"/>
    <cellStyle name="Note 2 5 5 3 3" xfId="56056"/>
    <cellStyle name="Note 2 5 5 3 4" xfId="56057"/>
    <cellStyle name="Note 2 5 5 3 5" xfId="56058"/>
    <cellStyle name="Note 2 5 5 3 6" xfId="56059"/>
    <cellStyle name="Note 2 5 5 3 7" xfId="56060"/>
    <cellStyle name="Note 2 5 5 3 8" xfId="56061"/>
    <cellStyle name="Note 2 5 5 4" xfId="56062"/>
    <cellStyle name="Note 2 5 5 4 2" xfId="56063"/>
    <cellStyle name="Note 2 5 5 4 3" xfId="56064"/>
    <cellStyle name="Note 2 5 5 4 4" xfId="56065"/>
    <cellStyle name="Note 2 5 5 4 5" xfId="56066"/>
    <cellStyle name="Note 2 5 5 4 6" xfId="56067"/>
    <cellStyle name="Note 2 5 5 4 7" xfId="56068"/>
    <cellStyle name="Note 2 5 5 4 8" xfId="56069"/>
    <cellStyle name="Note 2 5 5 4 9" xfId="56070"/>
    <cellStyle name="Note 2 5 5 5" xfId="56071"/>
    <cellStyle name="Note 2 5 5 6" xfId="56072"/>
    <cellStyle name="Note 2 5 5 7" xfId="56073"/>
    <cellStyle name="Note 2 5 5 8" xfId="56074"/>
    <cellStyle name="Note 2 5 5 9" xfId="56075"/>
    <cellStyle name="Note 2 5 6" xfId="56076"/>
    <cellStyle name="Note 2 5 6 10" xfId="56077"/>
    <cellStyle name="Note 2 5 6 11" xfId="56078"/>
    <cellStyle name="Note 2 5 6 12" xfId="56079"/>
    <cellStyle name="Note 2 5 6 13" xfId="56080"/>
    <cellStyle name="Note 2 5 6 14" xfId="56081"/>
    <cellStyle name="Note 2 5 6 15" xfId="56082"/>
    <cellStyle name="Note 2 5 6 16" xfId="56083"/>
    <cellStyle name="Note 2 5 6 17" xfId="56084"/>
    <cellStyle name="Note 2 5 6 18" xfId="56085"/>
    <cellStyle name="Note 2 5 6 2" xfId="56086"/>
    <cellStyle name="Note 2 5 6 2 10" xfId="56087"/>
    <cellStyle name="Note 2 5 6 2 2" xfId="56088"/>
    <cellStyle name="Note 2 5 6 2 2 2" xfId="56089"/>
    <cellStyle name="Note 2 5 6 2 2 3" xfId="56090"/>
    <cellStyle name="Note 2 5 6 2 2 4" xfId="56091"/>
    <cellStyle name="Note 2 5 6 2 2 5" xfId="56092"/>
    <cellStyle name="Note 2 5 6 2 2 6" xfId="56093"/>
    <cellStyle name="Note 2 5 6 2 2 7" xfId="56094"/>
    <cellStyle name="Note 2 5 6 2 2 8" xfId="56095"/>
    <cellStyle name="Note 2 5 6 2 2 9" xfId="56096"/>
    <cellStyle name="Note 2 5 6 2 3" xfId="56097"/>
    <cellStyle name="Note 2 5 6 2 4" xfId="56098"/>
    <cellStyle name="Note 2 5 6 2 5" xfId="56099"/>
    <cellStyle name="Note 2 5 6 2 6" xfId="56100"/>
    <cellStyle name="Note 2 5 6 2 7" xfId="56101"/>
    <cellStyle name="Note 2 5 6 2 8" xfId="56102"/>
    <cellStyle name="Note 2 5 6 2 9" xfId="56103"/>
    <cellStyle name="Note 2 5 6 3" xfId="56104"/>
    <cellStyle name="Note 2 5 6 3 2" xfId="56105"/>
    <cellStyle name="Note 2 5 6 3 3" xfId="56106"/>
    <cellStyle name="Note 2 5 6 3 4" xfId="56107"/>
    <cellStyle name="Note 2 5 6 3 5" xfId="56108"/>
    <cellStyle name="Note 2 5 6 3 6" xfId="56109"/>
    <cellStyle name="Note 2 5 6 3 7" xfId="56110"/>
    <cellStyle name="Note 2 5 6 3 8" xfId="56111"/>
    <cellStyle name="Note 2 5 6 4" xfId="56112"/>
    <cellStyle name="Note 2 5 6 4 2" xfId="56113"/>
    <cellStyle name="Note 2 5 6 4 3" xfId="56114"/>
    <cellStyle name="Note 2 5 6 4 4" xfId="56115"/>
    <cellStyle name="Note 2 5 6 4 5" xfId="56116"/>
    <cellStyle name="Note 2 5 6 4 6" xfId="56117"/>
    <cellStyle name="Note 2 5 6 4 7" xfId="56118"/>
    <cellStyle name="Note 2 5 6 4 8" xfId="56119"/>
    <cellStyle name="Note 2 5 6 4 9" xfId="56120"/>
    <cellStyle name="Note 2 5 6 5" xfId="56121"/>
    <cellStyle name="Note 2 5 6 6" xfId="56122"/>
    <cellStyle name="Note 2 5 6 7" xfId="56123"/>
    <cellStyle name="Note 2 5 6 8" xfId="56124"/>
    <cellStyle name="Note 2 5 6 9" xfId="56125"/>
    <cellStyle name="Note 2 5 7" xfId="56126"/>
    <cellStyle name="Note 2 5 7 10" xfId="56127"/>
    <cellStyle name="Note 2 5 7 11" xfId="56128"/>
    <cellStyle name="Note 2 5 7 12" xfId="56129"/>
    <cellStyle name="Note 2 5 7 13" xfId="56130"/>
    <cellStyle name="Note 2 5 7 14" xfId="56131"/>
    <cellStyle name="Note 2 5 7 15" xfId="56132"/>
    <cellStyle name="Note 2 5 7 16" xfId="56133"/>
    <cellStyle name="Note 2 5 7 17" xfId="56134"/>
    <cellStyle name="Note 2 5 7 18" xfId="56135"/>
    <cellStyle name="Note 2 5 7 2" xfId="56136"/>
    <cellStyle name="Note 2 5 7 2 10" xfId="56137"/>
    <cellStyle name="Note 2 5 7 2 2" xfId="56138"/>
    <cellStyle name="Note 2 5 7 2 2 2" xfId="56139"/>
    <cellStyle name="Note 2 5 7 2 2 3" xfId="56140"/>
    <cellStyle name="Note 2 5 7 2 2 4" xfId="56141"/>
    <cellStyle name="Note 2 5 7 2 2 5" xfId="56142"/>
    <cellStyle name="Note 2 5 7 2 2 6" xfId="56143"/>
    <cellStyle name="Note 2 5 7 2 2 7" xfId="56144"/>
    <cellStyle name="Note 2 5 7 2 2 8" xfId="56145"/>
    <cellStyle name="Note 2 5 7 2 2 9" xfId="56146"/>
    <cellStyle name="Note 2 5 7 2 3" xfId="56147"/>
    <cellStyle name="Note 2 5 7 2 4" xfId="56148"/>
    <cellStyle name="Note 2 5 7 2 5" xfId="56149"/>
    <cellStyle name="Note 2 5 7 2 6" xfId="56150"/>
    <cellStyle name="Note 2 5 7 2 7" xfId="56151"/>
    <cellStyle name="Note 2 5 7 2 8" xfId="56152"/>
    <cellStyle name="Note 2 5 7 2 9" xfId="56153"/>
    <cellStyle name="Note 2 5 7 3" xfId="56154"/>
    <cellStyle name="Note 2 5 7 3 2" xfId="56155"/>
    <cellStyle name="Note 2 5 7 3 3" xfId="56156"/>
    <cellStyle name="Note 2 5 7 3 4" xfId="56157"/>
    <cellStyle name="Note 2 5 7 3 5" xfId="56158"/>
    <cellStyle name="Note 2 5 7 3 6" xfId="56159"/>
    <cellStyle name="Note 2 5 7 3 7" xfId="56160"/>
    <cellStyle name="Note 2 5 7 3 8" xfId="56161"/>
    <cellStyle name="Note 2 5 7 4" xfId="56162"/>
    <cellStyle name="Note 2 5 7 4 2" xfId="56163"/>
    <cellStyle name="Note 2 5 7 4 3" xfId="56164"/>
    <cellStyle name="Note 2 5 7 4 4" xfId="56165"/>
    <cellStyle name="Note 2 5 7 4 5" xfId="56166"/>
    <cellStyle name="Note 2 5 7 4 6" xfId="56167"/>
    <cellStyle name="Note 2 5 7 4 7" xfId="56168"/>
    <cellStyle name="Note 2 5 7 4 8" xfId="56169"/>
    <cellStyle name="Note 2 5 7 4 9" xfId="56170"/>
    <cellStyle name="Note 2 5 7 5" xfId="56171"/>
    <cellStyle name="Note 2 5 7 6" xfId="56172"/>
    <cellStyle name="Note 2 5 7 7" xfId="56173"/>
    <cellStyle name="Note 2 5 7 8" xfId="56174"/>
    <cellStyle name="Note 2 5 7 9" xfId="56175"/>
    <cellStyle name="Note 2 5 8" xfId="56176"/>
    <cellStyle name="Note 2 5 8 2" xfId="56177"/>
    <cellStyle name="Note 2 5 8 3" xfId="56178"/>
    <cellStyle name="Note 2 5 8 4" xfId="56179"/>
    <cellStyle name="Note 2 5 8 5" xfId="56180"/>
    <cellStyle name="Note 2 5 8 6" xfId="56181"/>
    <cellStyle name="Note 2 5 8 7" xfId="56182"/>
    <cellStyle name="Note 2 5 8 8" xfId="56183"/>
    <cellStyle name="Note 2 5 8 9" xfId="56184"/>
    <cellStyle name="Note 2 5 9" xfId="56185"/>
    <cellStyle name="Note 2 5 9 2" xfId="56186"/>
    <cellStyle name="Note 2 5 9 3" xfId="56187"/>
    <cellStyle name="Note 2 5 9 4" xfId="56188"/>
    <cellStyle name="Note 2 5 9 5" xfId="56189"/>
    <cellStyle name="Note 2 5 9 6" xfId="56190"/>
    <cellStyle name="Note 2 5 9 7" xfId="56191"/>
    <cellStyle name="Note 2 5 9 8" xfId="56192"/>
    <cellStyle name="Note 2 5 9 9" xfId="56193"/>
    <cellStyle name="Note 2 6" xfId="4562"/>
    <cellStyle name="Note 2 6 10" xfId="56194"/>
    <cellStyle name="Note 2 6 11" xfId="56195"/>
    <cellStyle name="Note 2 6 12" xfId="56196"/>
    <cellStyle name="Note 2 6 13" xfId="56197"/>
    <cellStyle name="Note 2 6 14" xfId="56198"/>
    <cellStyle name="Note 2 6 15" xfId="56199"/>
    <cellStyle name="Note 2 6 16" xfId="56200"/>
    <cellStyle name="Note 2 6 17" xfId="56201"/>
    <cellStyle name="Note 2 6 18" xfId="56202"/>
    <cellStyle name="Note 2 6 19" xfId="56203"/>
    <cellStyle name="Note 2 6 2" xfId="56204"/>
    <cellStyle name="Note 2 6 2 10" xfId="56205"/>
    <cellStyle name="Note 2 6 2 11" xfId="56206"/>
    <cellStyle name="Note 2 6 2 12" xfId="56207"/>
    <cellStyle name="Note 2 6 2 13" xfId="56208"/>
    <cellStyle name="Note 2 6 2 14" xfId="56209"/>
    <cellStyle name="Note 2 6 2 15" xfId="56210"/>
    <cellStyle name="Note 2 6 2 16" xfId="56211"/>
    <cellStyle name="Note 2 6 2 17" xfId="56212"/>
    <cellStyle name="Note 2 6 2 18" xfId="56213"/>
    <cellStyle name="Note 2 6 2 19" xfId="56214"/>
    <cellStyle name="Note 2 6 2 2" xfId="56215"/>
    <cellStyle name="Note 2 6 2 2 10" xfId="56216"/>
    <cellStyle name="Note 2 6 2 2 11" xfId="56217"/>
    <cellStyle name="Note 2 6 2 2 12" xfId="56218"/>
    <cellStyle name="Note 2 6 2 2 13" xfId="56219"/>
    <cellStyle name="Note 2 6 2 2 14" xfId="56220"/>
    <cellStyle name="Note 2 6 2 2 15" xfId="56221"/>
    <cellStyle name="Note 2 6 2 2 16" xfId="56222"/>
    <cellStyle name="Note 2 6 2 2 17" xfId="56223"/>
    <cellStyle name="Note 2 6 2 2 18" xfId="56224"/>
    <cellStyle name="Note 2 6 2 2 19" xfId="56225"/>
    <cellStyle name="Note 2 6 2 2 2" xfId="56226"/>
    <cellStyle name="Note 2 6 2 2 2 10" xfId="56227"/>
    <cellStyle name="Note 2 6 2 2 2 11" xfId="56228"/>
    <cellStyle name="Note 2 6 2 2 2 12" xfId="56229"/>
    <cellStyle name="Note 2 6 2 2 2 13" xfId="56230"/>
    <cellStyle name="Note 2 6 2 2 2 2" xfId="56231"/>
    <cellStyle name="Note 2 6 2 2 2 2 10" xfId="56232"/>
    <cellStyle name="Note 2 6 2 2 2 2 2" xfId="56233"/>
    <cellStyle name="Note 2 6 2 2 2 2 2 2" xfId="56234"/>
    <cellStyle name="Note 2 6 2 2 2 2 2 3" xfId="56235"/>
    <cellStyle name="Note 2 6 2 2 2 2 2 4" xfId="56236"/>
    <cellStyle name="Note 2 6 2 2 2 2 2 5" xfId="56237"/>
    <cellStyle name="Note 2 6 2 2 2 2 2 6" xfId="56238"/>
    <cellStyle name="Note 2 6 2 2 2 2 2 7" xfId="56239"/>
    <cellStyle name="Note 2 6 2 2 2 2 2 8" xfId="56240"/>
    <cellStyle name="Note 2 6 2 2 2 2 2 9" xfId="56241"/>
    <cellStyle name="Note 2 6 2 2 2 2 3" xfId="56242"/>
    <cellStyle name="Note 2 6 2 2 2 2 4" xfId="56243"/>
    <cellStyle name="Note 2 6 2 2 2 2 5" xfId="56244"/>
    <cellStyle name="Note 2 6 2 2 2 2 6" xfId="56245"/>
    <cellStyle name="Note 2 6 2 2 2 2 7" xfId="56246"/>
    <cellStyle name="Note 2 6 2 2 2 2 8" xfId="56247"/>
    <cellStyle name="Note 2 6 2 2 2 2 9" xfId="56248"/>
    <cellStyle name="Note 2 6 2 2 2 3" xfId="56249"/>
    <cellStyle name="Note 2 6 2 2 2 3 2" xfId="56250"/>
    <cellStyle name="Note 2 6 2 2 2 3 3" xfId="56251"/>
    <cellStyle name="Note 2 6 2 2 2 3 4" xfId="56252"/>
    <cellStyle name="Note 2 6 2 2 2 3 5" xfId="56253"/>
    <cellStyle name="Note 2 6 2 2 2 3 6" xfId="56254"/>
    <cellStyle name="Note 2 6 2 2 2 3 7" xfId="56255"/>
    <cellStyle name="Note 2 6 2 2 2 3 8" xfId="56256"/>
    <cellStyle name="Note 2 6 2 2 2 4" xfId="56257"/>
    <cellStyle name="Note 2 6 2 2 2 4 2" xfId="56258"/>
    <cellStyle name="Note 2 6 2 2 2 4 3" xfId="56259"/>
    <cellStyle name="Note 2 6 2 2 2 4 4" xfId="56260"/>
    <cellStyle name="Note 2 6 2 2 2 4 5" xfId="56261"/>
    <cellStyle name="Note 2 6 2 2 2 4 6" xfId="56262"/>
    <cellStyle name="Note 2 6 2 2 2 4 7" xfId="56263"/>
    <cellStyle name="Note 2 6 2 2 2 4 8" xfId="56264"/>
    <cellStyle name="Note 2 6 2 2 2 4 9" xfId="56265"/>
    <cellStyle name="Note 2 6 2 2 2 5" xfId="56266"/>
    <cellStyle name="Note 2 6 2 2 2 6" xfId="56267"/>
    <cellStyle name="Note 2 6 2 2 2 7" xfId="56268"/>
    <cellStyle name="Note 2 6 2 2 2 8" xfId="56269"/>
    <cellStyle name="Note 2 6 2 2 2 9" xfId="56270"/>
    <cellStyle name="Note 2 6 2 2 3" xfId="56271"/>
    <cellStyle name="Note 2 6 2 2 3 10" xfId="56272"/>
    <cellStyle name="Note 2 6 2 2 3 11" xfId="56273"/>
    <cellStyle name="Note 2 6 2 2 3 12" xfId="56274"/>
    <cellStyle name="Note 2 6 2 2 3 13" xfId="56275"/>
    <cellStyle name="Note 2 6 2 2 3 2" xfId="56276"/>
    <cellStyle name="Note 2 6 2 2 3 2 10" xfId="56277"/>
    <cellStyle name="Note 2 6 2 2 3 2 2" xfId="56278"/>
    <cellStyle name="Note 2 6 2 2 3 2 2 2" xfId="56279"/>
    <cellStyle name="Note 2 6 2 2 3 2 2 3" xfId="56280"/>
    <cellStyle name="Note 2 6 2 2 3 2 2 4" xfId="56281"/>
    <cellStyle name="Note 2 6 2 2 3 2 2 5" xfId="56282"/>
    <cellStyle name="Note 2 6 2 2 3 2 2 6" xfId="56283"/>
    <cellStyle name="Note 2 6 2 2 3 2 2 7" xfId="56284"/>
    <cellStyle name="Note 2 6 2 2 3 2 2 8" xfId="56285"/>
    <cellStyle name="Note 2 6 2 2 3 2 2 9" xfId="56286"/>
    <cellStyle name="Note 2 6 2 2 3 2 3" xfId="56287"/>
    <cellStyle name="Note 2 6 2 2 3 2 4" xfId="56288"/>
    <cellStyle name="Note 2 6 2 2 3 2 5" xfId="56289"/>
    <cellStyle name="Note 2 6 2 2 3 2 6" xfId="56290"/>
    <cellStyle name="Note 2 6 2 2 3 2 7" xfId="56291"/>
    <cellStyle name="Note 2 6 2 2 3 2 8" xfId="56292"/>
    <cellStyle name="Note 2 6 2 2 3 2 9" xfId="56293"/>
    <cellStyle name="Note 2 6 2 2 3 3" xfId="56294"/>
    <cellStyle name="Note 2 6 2 2 3 3 2" xfId="56295"/>
    <cellStyle name="Note 2 6 2 2 3 3 3" xfId="56296"/>
    <cellStyle name="Note 2 6 2 2 3 3 4" xfId="56297"/>
    <cellStyle name="Note 2 6 2 2 3 3 5" xfId="56298"/>
    <cellStyle name="Note 2 6 2 2 3 3 6" xfId="56299"/>
    <cellStyle name="Note 2 6 2 2 3 3 7" xfId="56300"/>
    <cellStyle name="Note 2 6 2 2 3 3 8" xfId="56301"/>
    <cellStyle name="Note 2 6 2 2 3 4" xfId="56302"/>
    <cellStyle name="Note 2 6 2 2 3 4 2" xfId="56303"/>
    <cellStyle name="Note 2 6 2 2 3 4 3" xfId="56304"/>
    <cellStyle name="Note 2 6 2 2 3 4 4" xfId="56305"/>
    <cellStyle name="Note 2 6 2 2 3 4 5" xfId="56306"/>
    <cellStyle name="Note 2 6 2 2 3 4 6" xfId="56307"/>
    <cellStyle name="Note 2 6 2 2 3 4 7" xfId="56308"/>
    <cellStyle name="Note 2 6 2 2 3 4 8" xfId="56309"/>
    <cellStyle name="Note 2 6 2 2 3 4 9" xfId="56310"/>
    <cellStyle name="Note 2 6 2 2 3 5" xfId="56311"/>
    <cellStyle name="Note 2 6 2 2 3 6" xfId="56312"/>
    <cellStyle name="Note 2 6 2 2 3 7" xfId="56313"/>
    <cellStyle name="Note 2 6 2 2 3 8" xfId="56314"/>
    <cellStyle name="Note 2 6 2 2 3 9" xfId="56315"/>
    <cellStyle name="Note 2 6 2 2 4" xfId="56316"/>
    <cellStyle name="Note 2 6 2 2 4 10" xfId="56317"/>
    <cellStyle name="Note 2 6 2 2 4 11" xfId="56318"/>
    <cellStyle name="Note 2 6 2 2 4 12" xfId="56319"/>
    <cellStyle name="Note 2 6 2 2 4 13" xfId="56320"/>
    <cellStyle name="Note 2 6 2 2 4 2" xfId="56321"/>
    <cellStyle name="Note 2 6 2 2 4 2 10" xfId="56322"/>
    <cellStyle name="Note 2 6 2 2 4 2 2" xfId="56323"/>
    <cellStyle name="Note 2 6 2 2 4 2 2 2" xfId="56324"/>
    <cellStyle name="Note 2 6 2 2 4 2 2 3" xfId="56325"/>
    <cellStyle name="Note 2 6 2 2 4 2 2 4" xfId="56326"/>
    <cellStyle name="Note 2 6 2 2 4 2 2 5" xfId="56327"/>
    <cellStyle name="Note 2 6 2 2 4 2 2 6" xfId="56328"/>
    <cellStyle name="Note 2 6 2 2 4 2 2 7" xfId="56329"/>
    <cellStyle name="Note 2 6 2 2 4 2 2 8" xfId="56330"/>
    <cellStyle name="Note 2 6 2 2 4 2 2 9" xfId="56331"/>
    <cellStyle name="Note 2 6 2 2 4 2 3" xfId="56332"/>
    <cellStyle name="Note 2 6 2 2 4 2 4" xfId="56333"/>
    <cellStyle name="Note 2 6 2 2 4 2 5" xfId="56334"/>
    <cellStyle name="Note 2 6 2 2 4 2 6" xfId="56335"/>
    <cellStyle name="Note 2 6 2 2 4 2 7" xfId="56336"/>
    <cellStyle name="Note 2 6 2 2 4 2 8" xfId="56337"/>
    <cellStyle name="Note 2 6 2 2 4 2 9" xfId="56338"/>
    <cellStyle name="Note 2 6 2 2 4 3" xfId="56339"/>
    <cellStyle name="Note 2 6 2 2 4 3 2" xfId="56340"/>
    <cellStyle name="Note 2 6 2 2 4 3 3" xfId="56341"/>
    <cellStyle name="Note 2 6 2 2 4 3 4" xfId="56342"/>
    <cellStyle name="Note 2 6 2 2 4 3 5" xfId="56343"/>
    <cellStyle name="Note 2 6 2 2 4 3 6" xfId="56344"/>
    <cellStyle name="Note 2 6 2 2 4 3 7" xfId="56345"/>
    <cellStyle name="Note 2 6 2 2 4 3 8" xfId="56346"/>
    <cellStyle name="Note 2 6 2 2 4 4" xfId="56347"/>
    <cellStyle name="Note 2 6 2 2 4 4 2" xfId="56348"/>
    <cellStyle name="Note 2 6 2 2 4 4 3" xfId="56349"/>
    <cellStyle name="Note 2 6 2 2 4 4 4" xfId="56350"/>
    <cellStyle name="Note 2 6 2 2 4 4 5" xfId="56351"/>
    <cellStyle name="Note 2 6 2 2 4 4 6" xfId="56352"/>
    <cellStyle name="Note 2 6 2 2 4 4 7" xfId="56353"/>
    <cellStyle name="Note 2 6 2 2 4 4 8" xfId="56354"/>
    <cellStyle name="Note 2 6 2 2 4 4 9" xfId="56355"/>
    <cellStyle name="Note 2 6 2 2 4 5" xfId="56356"/>
    <cellStyle name="Note 2 6 2 2 4 6" xfId="56357"/>
    <cellStyle name="Note 2 6 2 2 4 7" xfId="56358"/>
    <cellStyle name="Note 2 6 2 2 4 8" xfId="56359"/>
    <cellStyle name="Note 2 6 2 2 4 9" xfId="56360"/>
    <cellStyle name="Note 2 6 2 2 5" xfId="56361"/>
    <cellStyle name="Note 2 6 2 2 5 10" xfId="56362"/>
    <cellStyle name="Note 2 6 2 2 5 11" xfId="56363"/>
    <cellStyle name="Note 2 6 2 2 5 12" xfId="56364"/>
    <cellStyle name="Note 2 6 2 2 5 13" xfId="56365"/>
    <cellStyle name="Note 2 6 2 2 5 2" xfId="56366"/>
    <cellStyle name="Note 2 6 2 2 5 2 10" xfId="56367"/>
    <cellStyle name="Note 2 6 2 2 5 2 2" xfId="56368"/>
    <cellStyle name="Note 2 6 2 2 5 2 2 2" xfId="56369"/>
    <cellStyle name="Note 2 6 2 2 5 2 2 3" xfId="56370"/>
    <cellStyle name="Note 2 6 2 2 5 2 2 4" xfId="56371"/>
    <cellStyle name="Note 2 6 2 2 5 2 2 5" xfId="56372"/>
    <cellStyle name="Note 2 6 2 2 5 2 2 6" xfId="56373"/>
    <cellStyle name="Note 2 6 2 2 5 2 2 7" xfId="56374"/>
    <cellStyle name="Note 2 6 2 2 5 2 2 8" xfId="56375"/>
    <cellStyle name="Note 2 6 2 2 5 2 2 9" xfId="56376"/>
    <cellStyle name="Note 2 6 2 2 5 2 3" xfId="56377"/>
    <cellStyle name="Note 2 6 2 2 5 2 4" xfId="56378"/>
    <cellStyle name="Note 2 6 2 2 5 2 5" xfId="56379"/>
    <cellStyle name="Note 2 6 2 2 5 2 6" xfId="56380"/>
    <cellStyle name="Note 2 6 2 2 5 2 7" xfId="56381"/>
    <cellStyle name="Note 2 6 2 2 5 2 8" xfId="56382"/>
    <cellStyle name="Note 2 6 2 2 5 2 9" xfId="56383"/>
    <cellStyle name="Note 2 6 2 2 5 3" xfId="56384"/>
    <cellStyle name="Note 2 6 2 2 5 3 2" xfId="56385"/>
    <cellStyle name="Note 2 6 2 2 5 3 3" xfId="56386"/>
    <cellStyle name="Note 2 6 2 2 5 3 4" xfId="56387"/>
    <cellStyle name="Note 2 6 2 2 5 3 5" xfId="56388"/>
    <cellStyle name="Note 2 6 2 2 5 3 6" xfId="56389"/>
    <cellStyle name="Note 2 6 2 2 5 3 7" xfId="56390"/>
    <cellStyle name="Note 2 6 2 2 5 3 8" xfId="56391"/>
    <cellStyle name="Note 2 6 2 2 5 4" xfId="56392"/>
    <cellStyle name="Note 2 6 2 2 5 4 2" xfId="56393"/>
    <cellStyle name="Note 2 6 2 2 5 4 3" xfId="56394"/>
    <cellStyle name="Note 2 6 2 2 5 4 4" xfId="56395"/>
    <cellStyle name="Note 2 6 2 2 5 4 5" xfId="56396"/>
    <cellStyle name="Note 2 6 2 2 5 4 6" xfId="56397"/>
    <cellStyle name="Note 2 6 2 2 5 4 7" xfId="56398"/>
    <cellStyle name="Note 2 6 2 2 5 4 8" xfId="56399"/>
    <cellStyle name="Note 2 6 2 2 5 4 9" xfId="56400"/>
    <cellStyle name="Note 2 6 2 2 5 5" xfId="56401"/>
    <cellStyle name="Note 2 6 2 2 5 6" xfId="56402"/>
    <cellStyle name="Note 2 6 2 2 5 7" xfId="56403"/>
    <cellStyle name="Note 2 6 2 2 5 8" xfId="56404"/>
    <cellStyle name="Note 2 6 2 2 5 9" xfId="56405"/>
    <cellStyle name="Note 2 6 2 2 6" xfId="56406"/>
    <cellStyle name="Note 2 6 2 2 6 10" xfId="56407"/>
    <cellStyle name="Note 2 6 2 2 6 2" xfId="56408"/>
    <cellStyle name="Note 2 6 2 2 6 2 2" xfId="56409"/>
    <cellStyle name="Note 2 6 2 2 6 2 3" xfId="56410"/>
    <cellStyle name="Note 2 6 2 2 6 2 4" xfId="56411"/>
    <cellStyle name="Note 2 6 2 2 6 2 5" xfId="56412"/>
    <cellStyle name="Note 2 6 2 2 6 2 6" xfId="56413"/>
    <cellStyle name="Note 2 6 2 2 6 2 7" xfId="56414"/>
    <cellStyle name="Note 2 6 2 2 6 2 8" xfId="56415"/>
    <cellStyle name="Note 2 6 2 2 6 2 9" xfId="56416"/>
    <cellStyle name="Note 2 6 2 2 6 3" xfId="56417"/>
    <cellStyle name="Note 2 6 2 2 6 4" xfId="56418"/>
    <cellStyle name="Note 2 6 2 2 6 5" xfId="56419"/>
    <cellStyle name="Note 2 6 2 2 6 6" xfId="56420"/>
    <cellStyle name="Note 2 6 2 2 6 7" xfId="56421"/>
    <cellStyle name="Note 2 6 2 2 6 8" xfId="56422"/>
    <cellStyle name="Note 2 6 2 2 6 9" xfId="56423"/>
    <cellStyle name="Note 2 6 2 2 7" xfId="56424"/>
    <cellStyle name="Note 2 6 2 2 7 2" xfId="56425"/>
    <cellStyle name="Note 2 6 2 2 7 3" xfId="56426"/>
    <cellStyle name="Note 2 6 2 2 7 4" xfId="56427"/>
    <cellStyle name="Note 2 6 2 2 7 5" xfId="56428"/>
    <cellStyle name="Note 2 6 2 2 7 6" xfId="56429"/>
    <cellStyle name="Note 2 6 2 2 7 7" xfId="56430"/>
    <cellStyle name="Note 2 6 2 2 7 8" xfId="56431"/>
    <cellStyle name="Note 2 6 2 2 8" xfId="56432"/>
    <cellStyle name="Note 2 6 2 2 8 2" xfId="56433"/>
    <cellStyle name="Note 2 6 2 2 8 3" xfId="56434"/>
    <cellStyle name="Note 2 6 2 2 8 4" xfId="56435"/>
    <cellStyle name="Note 2 6 2 2 8 5" xfId="56436"/>
    <cellStyle name="Note 2 6 2 2 8 6" xfId="56437"/>
    <cellStyle name="Note 2 6 2 2 8 7" xfId="56438"/>
    <cellStyle name="Note 2 6 2 2 8 8" xfId="56439"/>
    <cellStyle name="Note 2 6 2 2 8 9" xfId="56440"/>
    <cellStyle name="Note 2 6 2 2 9" xfId="56441"/>
    <cellStyle name="Note 2 6 2 20" xfId="56442"/>
    <cellStyle name="Note 2 6 2 21" xfId="56443"/>
    <cellStyle name="Note 2 6 2 22" xfId="56444"/>
    <cellStyle name="Note 2 6 2 23" xfId="56445"/>
    <cellStyle name="Note 2 6 2 24" xfId="56446"/>
    <cellStyle name="Note 2 6 2 25" xfId="56447"/>
    <cellStyle name="Note 2 6 2 26" xfId="56448"/>
    <cellStyle name="Note 2 6 2 27" xfId="56449"/>
    <cellStyle name="Note 2 6 2 28" xfId="56450"/>
    <cellStyle name="Note 2 6 2 3" xfId="56451"/>
    <cellStyle name="Note 2 6 2 3 10" xfId="56452"/>
    <cellStyle name="Note 2 6 2 3 11" xfId="56453"/>
    <cellStyle name="Note 2 6 2 3 12" xfId="56454"/>
    <cellStyle name="Note 2 6 2 3 13" xfId="56455"/>
    <cellStyle name="Note 2 6 2 3 14" xfId="56456"/>
    <cellStyle name="Note 2 6 2 3 15" xfId="56457"/>
    <cellStyle name="Note 2 6 2 3 16" xfId="56458"/>
    <cellStyle name="Note 2 6 2 3 17" xfId="56459"/>
    <cellStyle name="Note 2 6 2 3 18" xfId="56460"/>
    <cellStyle name="Note 2 6 2 3 2" xfId="56461"/>
    <cellStyle name="Note 2 6 2 3 2 10" xfId="56462"/>
    <cellStyle name="Note 2 6 2 3 2 11" xfId="56463"/>
    <cellStyle name="Note 2 6 2 3 2 12" xfId="56464"/>
    <cellStyle name="Note 2 6 2 3 2 13" xfId="56465"/>
    <cellStyle name="Note 2 6 2 3 2 2" xfId="56466"/>
    <cellStyle name="Note 2 6 2 3 2 2 10" xfId="56467"/>
    <cellStyle name="Note 2 6 2 3 2 2 2" xfId="56468"/>
    <cellStyle name="Note 2 6 2 3 2 2 2 2" xfId="56469"/>
    <cellStyle name="Note 2 6 2 3 2 2 2 3" xfId="56470"/>
    <cellStyle name="Note 2 6 2 3 2 2 2 4" xfId="56471"/>
    <cellStyle name="Note 2 6 2 3 2 2 2 5" xfId="56472"/>
    <cellStyle name="Note 2 6 2 3 2 2 2 6" xfId="56473"/>
    <cellStyle name="Note 2 6 2 3 2 2 2 7" xfId="56474"/>
    <cellStyle name="Note 2 6 2 3 2 2 2 8" xfId="56475"/>
    <cellStyle name="Note 2 6 2 3 2 2 2 9" xfId="56476"/>
    <cellStyle name="Note 2 6 2 3 2 2 3" xfId="56477"/>
    <cellStyle name="Note 2 6 2 3 2 2 4" xfId="56478"/>
    <cellStyle name="Note 2 6 2 3 2 2 5" xfId="56479"/>
    <cellStyle name="Note 2 6 2 3 2 2 6" xfId="56480"/>
    <cellStyle name="Note 2 6 2 3 2 2 7" xfId="56481"/>
    <cellStyle name="Note 2 6 2 3 2 2 8" xfId="56482"/>
    <cellStyle name="Note 2 6 2 3 2 2 9" xfId="56483"/>
    <cellStyle name="Note 2 6 2 3 2 3" xfId="56484"/>
    <cellStyle name="Note 2 6 2 3 2 3 2" xfId="56485"/>
    <cellStyle name="Note 2 6 2 3 2 3 3" xfId="56486"/>
    <cellStyle name="Note 2 6 2 3 2 3 4" xfId="56487"/>
    <cellStyle name="Note 2 6 2 3 2 3 5" xfId="56488"/>
    <cellStyle name="Note 2 6 2 3 2 3 6" xfId="56489"/>
    <cellStyle name="Note 2 6 2 3 2 3 7" xfId="56490"/>
    <cellStyle name="Note 2 6 2 3 2 3 8" xfId="56491"/>
    <cellStyle name="Note 2 6 2 3 2 4" xfId="56492"/>
    <cellStyle name="Note 2 6 2 3 2 4 2" xfId="56493"/>
    <cellStyle name="Note 2 6 2 3 2 4 3" xfId="56494"/>
    <cellStyle name="Note 2 6 2 3 2 4 4" xfId="56495"/>
    <cellStyle name="Note 2 6 2 3 2 4 5" xfId="56496"/>
    <cellStyle name="Note 2 6 2 3 2 4 6" xfId="56497"/>
    <cellStyle name="Note 2 6 2 3 2 4 7" xfId="56498"/>
    <cellStyle name="Note 2 6 2 3 2 4 8" xfId="56499"/>
    <cellStyle name="Note 2 6 2 3 2 4 9" xfId="56500"/>
    <cellStyle name="Note 2 6 2 3 2 5" xfId="56501"/>
    <cellStyle name="Note 2 6 2 3 2 6" xfId="56502"/>
    <cellStyle name="Note 2 6 2 3 2 7" xfId="56503"/>
    <cellStyle name="Note 2 6 2 3 2 8" xfId="56504"/>
    <cellStyle name="Note 2 6 2 3 2 9" xfId="56505"/>
    <cellStyle name="Note 2 6 2 3 3" xfId="56506"/>
    <cellStyle name="Note 2 6 2 3 3 10" xfId="56507"/>
    <cellStyle name="Note 2 6 2 3 3 11" xfId="56508"/>
    <cellStyle name="Note 2 6 2 3 3 12" xfId="56509"/>
    <cellStyle name="Note 2 6 2 3 3 13" xfId="56510"/>
    <cellStyle name="Note 2 6 2 3 3 2" xfId="56511"/>
    <cellStyle name="Note 2 6 2 3 3 2 10" xfId="56512"/>
    <cellStyle name="Note 2 6 2 3 3 2 2" xfId="56513"/>
    <cellStyle name="Note 2 6 2 3 3 2 2 2" xfId="56514"/>
    <cellStyle name="Note 2 6 2 3 3 2 2 3" xfId="56515"/>
    <cellStyle name="Note 2 6 2 3 3 2 2 4" xfId="56516"/>
    <cellStyle name="Note 2 6 2 3 3 2 2 5" xfId="56517"/>
    <cellStyle name="Note 2 6 2 3 3 2 2 6" xfId="56518"/>
    <cellStyle name="Note 2 6 2 3 3 2 2 7" xfId="56519"/>
    <cellStyle name="Note 2 6 2 3 3 2 2 8" xfId="56520"/>
    <cellStyle name="Note 2 6 2 3 3 2 2 9" xfId="56521"/>
    <cellStyle name="Note 2 6 2 3 3 2 3" xfId="56522"/>
    <cellStyle name="Note 2 6 2 3 3 2 4" xfId="56523"/>
    <cellStyle name="Note 2 6 2 3 3 2 5" xfId="56524"/>
    <cellStyle name="Note 2 6 2 3 3 2 6" xfId="56525"/>
    <cellStyle name="Note 2 6 2 3 3 2 7" xfId="56526"/>
    <cellStyle name="Note 2 6 2 3 3 2 8" xfId="56527"/>
    <cellStyle name="Note 2 6 2 3 3 2 9" xfId="56528"/>
    <cellStyle name="Note 2 6 2 3 3 3" xfId="56529"/>
    <cellStyle name="Note 2 6 2 3 3 3 2" xfId="56530"/>
    <cellStyle name="Note 2 6 2 3 3 3 3" xfId="56531"/>
    <cellStyle name="Note 2 6 2 3 3 3 4" xfId="56532"/>
    <cellStyle name="Note 2 6 2 3 3 3 5" xfId="56533"/>
    <cellStyle name="Note 2 6 2 3 3 3 6" xfId="56534"/>
    <cellStyle name="Note 2 6 2 3 3 3 7" xfId="56535"/>
    <cellStyle name="Note 2 6 2 3 3 3 8" xfId="56536"/>
    <cellStyle name="Note 2 6 2 3 3 4" xfId="56537"/>
    <cellStyle name="Note 2 6 2 3 3 4 2" xfId="56538"/>
    <cellStyle name="Note 2 6 2 3 3 4 3" xfId="56539"/>
    <cellStyle name="Note 2 6 2 3 3 4 4" xfId="56540"/>
    <cellStyle name="Note 2 6 2 3 3 4 5" xfId="56541"/>
    <cellStyle name="Note 2 6 2 3 3 4 6" xfId="56542"/>
    <cellStyle name="Note 2 6 2 3 3 4 7" xfId="56543"/>
    <cellStyle name="Note 2 6 2 3 3 4 8" xfId="56544"/>
    <cellStyle name="Note 2 6 2 3 3 4 9" xfId="56545"/>
    <cellStyle name="Note 2 6 2 3 3 5" xfId="56546"/>
    <cellStyle name="Note 2 6 2 3 3 6" xfId="56547"/>
    <cellStyle name="Note 2 6 2 3 3 7" xfId="56548"/>
    <cellStyle name="Note 2 6 2 3 3 8" xfId="56549"/>
    <cellStyle name="Note 2 6 2 3 3 9" xfId="56550"/>
    <cellStyle name="Note 2 6 2 3 4" xfId="56551"/>
    <cellStyle name="Note 2 6 2 3 4 10" xfId="56552"/>
    <cellStyle name="Note 2 6 2 3 4 11" xfId="56553"/>
    <cellStyle name="Note 2 6 2 3 4 12" xfId="56554"/>
    <cellStyle name="Note 2 6 2 3 4 13" xfId="56555"/>
    <cellStyle name="Note 2 6 2 3 4 2" xfId="56556"/>
    <cellStyle name="Note 2 6 2 3 4 2 10" xfId="56557"/>
    <cellStyle name="Note 2 6 2 3 4 2 2" xfId="56558"/>
    <cellStyle name="Note 2 6 2 3 4 2 2 2" xfId="56559"/>
    <cellStyle name="Note 2 6 2 3 4 2 2 3" xfId="56560"/>
    <cellStyle name="Note 2 6 2 3 4 2 2 4" xfId="56561"/>
    <cellStyle name="Note 2 6 2 3 4 2 2 5" xfId="56562"/>
    <cellStyle name="Note 2 6 2 3 4 2 2 6" xfId="56563"/>
    <cellStyle name="Note 2 6 2 3 4 2 2 7" xfId="56564"/>
    <cellStyle name="Note 2 6 2 3 4 2 2 8" xfId="56565"/>
    <cellStyle name="Note 2 6 2 3 4 2 2 9" xfId="56566"/>
    <cellStyle name="Note 2 6 2 3 4 2 3" xfId="56567"/>
    <cellStyle name="Note 2 6 2 3 4 2 4" xfId="56568"/>
    <cellStyle name="Note 2 6 2 3 4 2 5" xfId="56569"/>
    <cellStyle name="Note 2 6 2 3 4 2 6" xfId="56570"/>
    <cellStyle name="Note 2 6 2 3 4 2 7" xfId="56571"/>
    <cellStyle name="Note 2 6 2 3 4 2 8" xfId="56572"/>
    <cellStyle name="Note 2 6 2 3 4 2 9" xfId="56573"/>
    <cellStyle name="Note 2 6 2 3 4 3" xfId="56574"/>
    <cellStyle name="Note 2 6 2 3 4 3 2" xfId="56575"/>
    <cellStyle name="Note 2 6 2 3 4 3 3" xfId="56576"/>
    <cellStyle name="Note 2 6 2 3 4 3 4" xfId="56577"/>
    <cellStyle name="Note 2 6 2 3 4 3 5" xfId="56578"/>
    <cellStyle name="Note 2 6 2 3 4 3 6" xfId="56579"/>
    <cellStyle name="Note 2 6 2 3 4 3 7" xfId="56580"/>
    <cellStyle name="Note 2 6 2 3 4 3 8" xfId="56581"/>
    <cellStyle name="Note 2 6 2 3 4 4" xfId="56582"/>
    <cellStyle name="Note 2 6 2 3 4 4 2" xfId="56583"/>
    <cellStyle name="Note 2 6 2 3 4 4 3" xfId="56584"/>
    <cellStyle name="Note 2 6 2 3 4 4 4" xfId="56585"/>
    <cellStyle name="Note 2 6 2 3 4 4 5" xfId="56586"/>
    <cellStyle name="Note 2 6 2 3 4 4 6" xfId="56587"/>
    <cellStyle name="Note 2 6 2 3 4 4 7" xfId="56588"/>
    <cellStyle name="Note 2 6 2 3 4 4 8" xfId="56589"/>
    <cellStyle name="Note 2 6 2 3 4 4 9" xfId="56590"/>
    <cellStyle name="Note 2 6 2 3 4 5" xfId="56591"/>
    <cellStyle name="Note 2 6 2 3 4 6" xfId="56592"/>
    <cellStyle name="Note 2 6 2 3 4 7" xfId="56593"/>
    <cellStyle name="Note 2 6 2 3 4 8" xfId="56594"/>
    <cellStyle name="Note 2 6 2 3 4 9" xfId="56595"/>
    <cellStyle name="Note 2 6 2 3 5" xfId="56596"/>
    <cellStyle name="Note 2 6 2 3 5 10" xfId="56597"/>
    <cellStyle name="Note 2 6 2 3 5 11" xfId="56598"/>
    <cellStyle name="Note 2 6 2 3 5 12" xfId="56599"/>
    <cellStyle name="Note 2 6 2 3 5 13" xfId="56600"/>
    <cellStyle name="Note 2 6 2 3 5 2" xfId="56601"/>
    <cellStyle name="Note 2 6 2 3 5 2 10" xfId="56602"/>
    <cellStyle name="Note 2 6 2 3 5 2 2" xfId="56603"/>
    <cellStyle name="Note 2 6 2 3 5 2 2 2" xfId="56604"/>
    <cellStyle name="Note 2 6 2 3 5 2 2 3" xfId="56605"/>
    <cellStyle name="Note 2 6 2 3 5 2 2 4" xfId="56606"/>
    <cellStyle name="Note 2 6 2 3 5 2 2 5" xfId="56607"/>
    <cellStyle name="Note 2 6 2 3 5 2 2 6" xfId="56608"/>
    <cellStyle name="Note 2 6 2 3 5 2 2 7" xfId="56609"/>
    <cellStyle name="Note 2 6 2 3 5 2 2 8" xfId="56610"/>
    <cellStyle name="Note 2 6 2 3 5 2 2 9" xfId="56611"/>
    <cellStyle name="Note 2 6 2 3 5 2 3" xfId="56612"/>
    <cellStyle name="Note 2 6 2 3 5 2 4" xfId="56613"/>
    <cellStyle name="Note 2 6 2 3 5 2 5" xfId="56614"/>
    <cellStyle name="Note 2 6 2 3 5 2 6" xfId="56615"/>
    <cellStyle name="Note 2 6 2 3 5 2 7" xfId="56616"/>
    <cellStyle name="Note 2 6 2 3 5 2 8" xfId="56617"/>
    <cellStyle name="Note 2 6 2 3 5 2 9" xfId="56618"/>
    <cellStyle name="Note 2 6 2 3 5 3" xfId="56619"/>
    <cellStyle name="Note 2 6 2 3 5 3 2" xfId="56620"/>
    <cellStyle name="Note 2 6 2 3 5 3 3" xfId="56621"/>
    <cellStyle name="Note 2 6 2 3 5 3 4" xfId="56622"/>
    <cellStyle name="Note 2 6 2 3 5 3 5" xfId="56623"/>
    <cellStyle name="Note 2 6 2 3 5 3 6" xfId="56624"/>
    <cellStyle name="Note 2 6 2 3 5 3 7" xfId="56625"/>
    <cellStyle name="Note 2 6 2 3 5 3 8" xfId="56626"/>
    <cellStyle name="Note 2 6 2 3 5 4" xfId="56627"/>
    <cellStyle name="Note 2 6 2 3 5 4 2" xfId="56628"/>
    <cellStyle name="Note 2 6 2 3 5 4 3" xfId="56629"/>
    <cellStyle name="Note 2 6 2 3 5 4 4" xfId="56630"/>
    <cellStyle name="Note 2 6 2 3 5 4 5" xfId="56631"/>
    <cellStyle name="Note 2 6 2 3 5 4 6" xfId="56632"/>
    <cellStyle name="Note 2 6 2 3 5 4 7" xfId="56633"/>
    <cellStyle name="Note 2 6 2 3 5 4 8" xfId="56634"/>
    <cellStyle name="Note 2 6 2 3 5 4 9" xfId="56635"/>
    <cellStyle name="Note 2 6 2 3 5 5" xfId="56636"/>
    <cellStyle name="Note 2 6 2 3 5 6" xfId="56637"/>
    <cellStyle name="Note 2 6 2 3 5 7" xfId="56638"/>
    <cellStyle name="Note 2 6 2 3 5 8" xfId="56639"/>
    <cellStyle name="Note 2 6 2 3 5 9" xfId="56640"/>
    <cellStyle name="Note 2 6 2 3 6" xfId="56641"/>
    <cellStyle name="Note 2 6 2 3 6 10" xfId="56642"/>
    <cellStyle name="Note 2 6 2 3 6 2" xfId="56643"/>
    <cellStyle name="Note 2 6 2 3 6 2 2" xfId="56644"/>
    <cellStyle name="Note 2 6 2 3 6 2 3" xfId="56645"/>
    <cellStyle name="Note 2 6 2 3 6 2 4" xfId="56646"/>
    <cellStyle name="Note 2 6 2 3 6 2 5" xfId="56647"/>
    <cellStyle name="Note 2 6 2 3 6 2 6" xfId="56648"/>
    <cellStyle name="Note 2 6 2 3 6 2 7" xfId="56649"/>
    <cellStyle name="Note 2 6 2 3 6 2 8" xfId="56650"/>
    <cellStyle name="Note 2 6 2 3 6 2 9" xfId="56651"/>
    <cellStyle name="Note 2 6 2 3 6 3" xfId="56652"/>
    <cellStyle name="Note 2 6 2 3 6 4" xfId="56653"/>
    <cellStyle name="Note 2 6 2 3 6 5" xfId="56654"/>
    <cellStyle name="Note 2 6 2 3 6 6" xfId="56655"/>
    <cellStyle name="Note 2 6 2 3 6 7" xfId="56656"/>
    <cellStyle name="Note 2 6 2 3 6 8" xfId="56657"/>
    <cellStyle name="Note 2 6 2 3 6 9" xfId="56658"/>
    <cellStyle name="Note 2 6 2 3 7" xfId="56659"/>
    <cellStyle name="Note 2 6 2 3 7 2" xfId="56660"/>
    <cellStyle name="Note 2 6 2 3 7 3" xfId="56661"/>
    <cellStyle name="Note 2 6 2 3 7 4" xfId="56662"/>
    <cellStyle name="Note 2 6 2 3 7 5" xfId="56663"/>
    <cellStyle name="Note 2 6 2 3 7 6" xfId="56664"/>
    <cellStyle name="Note 2 6 2 3 7 7" xfId="56665"/>
    <cellStyle name="Note 2 6 2 3 7 8" xfId="56666"/>
    <cellStyle name="Note 2 6 2 3 8" xfId="56667"/>
    <cellStyle name="Note 2 6 2 3 8 2" xfId="56668"/>
    <cellStyle name="Note 2 6 2 3 8 3" xfId="56669"/>
    <cellStyle name="Note 2 6 2 3 8 4" xfId="56670"/>
    <cellStyle name="Note 2 6 2 3 8 5" xfId="56671"/>
    <cellStyle name="Note 2 6 2 3 8 6" xfId="56672"/>
    <cellStyle name="Note 2 6 2 3 8 7" xfId="56673"/>
    <cellStyle name="Note 2 6 2 3 8 8" xfId="56674"/>
    <cellStyle name="Note 2 6 2 3 8 9" xfId="56675"/>
    <cellStyle name="Note 2 6 2 3 9" xfId="56676"/>
    <cellStyle name="Note 2 6 2 4" xfId="56677"/>
    <cellStyle name="Note 2 6 2 4 10" xfId="56678"/>
    <cellStyle name="Note 2 6 2 4 11" xfId="56679"/>
    <cellStyle name="Note 2 6 2 4 12" xfId="56680"/>
    <cellStyle name="Note 2 6 2 4 13" xfId="56681"/>
    <cellStyle name="Note 2 6 2 4 2" xfId="56682"/>
    <cellStyle name="Note 2 6 2 4 2 10" xfId="56683"/>
    <cellStyle name="Note 2 6 2 4 2 2" xfId="56684"/>
    <cellStyle name="Note 2 6 2 4 2 2 2" xfId="56685"/>
    <cellStyle name="Note 2 6 2 4 2 2 3" xfId="56686"/>
    <cellStyle name="Note 2 6 2 4 2 2 4" xfId="56687"/>
    <cellStyle name="Note 2 6 2 4 2 2 5" xfId="56688"/>
    <cellStyle name="Note 2 6 2 4 2 2 6" xfId="56689"/>
    <cellStyle name="Note 2 6 2 4 2 2 7" xfId="56690"/>
    <cellStyle name="Note 2 6 2 4 2 2 8" xfId="56691"/>
    <cellStyle name="Note 2 6 2 4 2 2 9" xfId="56692"/>
    <cellStyle name="Note 2 6 2 4 2 3" xfId="56693"/>
    <cellStyle name="Note 2 6 2 4 2 4" xfId="56694"/>
    <cellStyle name="Note 2 6 2 4 2 5" xfId="56695"/>
    <cellStyle name="Note 2 6 2 4 2 6" xfId="56696"/>
    <cellStyle name="Note 2 6 2 4 2 7" xfId="56697"/>
    <cellStyle name="Note 2 6 2 4 2 8" xfId="56698"/>
    <cellStyle name="Note 2 6 2 4 2 9" xfId="56699"/>
    <cellStyle name="Note 2 6 2 4 3" xfId="56700"/>
    <cellStyle name="Note 2 6 2 4 3 2" xfId="56701"/>
    <cellStyle name="Note 2 6 2 4 3 3" xfId="56702"/>
    <cellStyle name="Note 2 6 2 4 3 4" xfId="56703"/>
    <cellStyle name="Note 2 6 2 4 3 5" xfId="56704"/>
    <cellStyle name="Note 2 6 2 4 3 6" xfId="56705"/>
    <cellStyle name="Note 2 6 2 4 3 7" xfId="56706"/>
    <cellStyle name="Note 2 6 2 4 3 8" xfId="56707"/>
    <cellStyle name="Note 2 6 2 4 4" xfId="56708"/>
    <cellStyle name="Note 2 6 2 4 4 2" xfId="56709"/>
    <cellStyle name="Note 2 6 2 4 4 3" xfId="56710"/>
    <cellStyle name="Note 2 6 2 4 4 4" xfId="56711"/>
    <cellStyle name="Note 2 6 2 4 4 5" xfId="56712"/>
    <cellStyle name="Note 2 6 2 4 4 6" xfId="56713"/>
    <cellStyle name="Note 2 6 2 4 4 7" xfId="56714"/>
    <cellStyle name="Note 2 6 2 4 4 8" xfId="56715"/>
    <cellStyle name="Note 2 6 2 4 4 9" xfId="56716"/>
    <cellStyle name="Note 2 6 2 4 5" xfId="56717"/>
    <cellStyle name="Note 2 6 2 4 6" xfId="56718"/>
    <cellStyle name="Note 2 6 2 4 7" xfId="56719"/>
    <cellStyle name="Note 2 6 2 4 8" xfId="56720"/>
    <cellStyle name="Note 2 6 2 4 9" xfId="56721"/>
    <cellStyle name="Note 2 6 2 5" xfId="56722"/>
    <cellStyle name="Note 2 6 2 5 2" xfId="56723"/>
    <cellStyle name="Note 2 6 2 5 3" xfId="56724"/>
    <cellStyle name="Note 2 6 2 5 4" xfId="56725"/>
    <cellStyle name="Note 2 6 2 5 5" xfId="56726"/>
    <cellStyle name="Note 2 6 2 5 6" xfId="56727"/>
    <cellStyle name="Note 2 6 2 5 7" xfId="56728"/>
    <cellStyle name="Note 2 6 2 5 8" xfId="56729"/>
    <cellStyle name="Note 2 6 2 5 9" xfId="56730"/>
    <cellStyle name="Note 2 6 2 6" xfId="56731"/>
    <cellStyle name="Note 2 6 2 6 2" xfId="56732"/>
    <cellStyle name="Note 2 6 2 6 3" xfId="56733"/>
    <cellStyle name="Note 2 6 2 6 4" xfId="56734"/>
    <cellStyle name="Note 2 6 2 6 5" xfId="56735"/>
    <cellStyle name="Note 2 6 2 6 6" xfId="56736"/>
    <cellStyle name="Note 2 6 2 6 7" xfId="56737"/>
    <cellStyle name="Note 2 6 2 6 8" xfId="56738"/>
    <cellStyle name="Note 2 6 2 7" xfId="56739"/>
    <cellStyle name="Note 2 6 2 7 2" xfId="56740"/>
    <cellStyle name="Note 2 6 2 7 3" xfId="56741"/>
    <cellStyle name="Note 2 6 2 7 4" xfId="56742"/>
    <cellStyle name="Note 2 6 2 7 5" xfId="56743"/>
    <cellStyle name="Note 2 6 2 7 6" xfId="56744"/>
    <cellStyle name="Note 2 6 2 7 7" xfId="56745"/>
    <cellStyle name="Note 2 6 2 7 8" xfId="56746"/>
    <cellStyle name="Note 2 6 2 8" xfId="56747"/>
    <cellStyle name="Note 2 6 2 8 2" xfId="56748"/>
    <cellStyle name="Note 2 6 2 8 3" xfId="56749"/>
    <cellStyle name="Note 2 6 2 8 4" xfId="56750"/>
    <cellStyle name="Note 2 6 2 8 5" xfId="56751"/>
    <cellStyle name="Note 2 6 2 8 6" xfId="56752"/>
    <cellStyle name="Note 2 6 2 8 7" xfId="56753"/>
    <cellStyle name="Note 2 6 2 8 8" xfId="56754"/>
    <cellStyle name="Note 2 6 2 9" xfId="56755"/>
    <cellStyle name="Note 2 6 2 9 2" xfId="56756"/>
    <cellStyle name="Note 2 6 2 9 3" xfId="56757"/>
    <cellStyle name="Note 2 6 2 9 4" xfId="56758"/>
    <cellStyle name="Note 2 6 2 9 5" xfId="56759"/>
    <cellStyle name="Note 2 6 2 9 6" xfId="56760"/>
    <cellStyle name="Note 2 6 2 9 7" xfId="56761"/>
    <cellStyle name="Note 2 6 2 9 8" xfId="56762"/>
    <cellStyle name="Note 2 6 20" xfId="56763"/>
    <cellStyle name="Note 2 6 21" xfId="56764"/>
    <cellStyle name="Note 2 6 22" xfId="56765"/>
    <cellStyle name="Note 2 6 23" xfId="56766"/>
    <cellStyle name="Note 2 6 24" xfId="56767"/>
    <cellStyle name="Note 2 6 25" xfId="56768"/>
    <cellStyle name="Note 2 6 26" xfId="56769"/>
    <cellStyle name="Note 2 6 27" xfId="56770"/>
    <cellStyle name="Note 2 6 3" xfId="56771"/>
    <cellStyle name="Note 2 6 3 10" xfId="56772"/>
    <cellStyle name="Note 2 6 3 11" xfId="56773"/>
    <cellStyle name="Note 2 6 3 12" xfId="56774"/>
    <cellStyle name="Note 2 6 3 13" xfId="56775"/>
    <cellStyle name="Note 2 6 3 14" xfId="56776"/>
    <cellStyle name="Note 2 6 3 15" xfId="56777"/>
    <cellStyle name="Note 2 6 3 16" xfId="56778"/>
    <cellStyle name="Note 2 6 3 17" xfId="56779"/>
    <cellStyle name="Note 2 6 3 18" xfId="56780"/>
    <cellStyle name="Note 2 6 3 19" xfId="56781"/>
    <cellStyle name="Note 2 6 3 2" xfId="56782"/>
    <cellStyle name="Note 2 6 3 2 10" xfId="56783"/>
    <cellStyle name="Note 2 6 3 2 11" xfId="56784"/>
    <cellStyle name="Note 2 6 3 2 12" xfId="56785"/>
    <cellStyle name="Note 2 6 3 2 13" xfId="56786"/>
    <cellStyle name="Note 2 6 3 2 2" xfId="56787"/>
    <cellStyle name="Note 2 6 3 2 2 10" xfId="56788"/>
    <cellStyle name="Note 2 6 3 2 2 2" xfId="56789"/>
    <cellStyle name="Note 2 6 3 2 2 2 2" xfId="56790"/>
    <cellStyle name="Note 2 6 3 2 2 2 3" xfId="56791"/>
    <cellStyle name="Note 2 6 3 2 2 2 4" xfId="56792"/>
    <cellStyle name="Note 2 6 3 2 2 2 5" xfId="56793"/>
    <cellStyle name="Note 2 6 3 2 2 2 6" xfId="56794"/>
    <cellStyle name="Note 2 6 3 2 2 2 7" xfId="56795"/>
    <cellStyle name="Note 2 6 3 2 2 2 8" xfId="56796"/>
    <cellStyle name="Note 2 6 3 2 2 2 9" xfId="56797"/>
    <cellStyle name="Note 2 6 3 2 2 3" xfId="56798"/>
    <cellStyle name="Note 2 6 3 2 2 4" xfId="56799"/>
    <cellStyle name="Note 2 6 3 2 2 5" xfId="56800"/>
    <cellStyle name="Note 2 6 3 2 2 6" xfId="56801"/>
    <cellStyle name="Note 2 6 3 2 2 7" xfId="56802"/>
    <cellStyle name="Note 2 6 3 2 2 8" xfId="56803"/>
    <cellStyle name="Note 2 6 3 2 2 9" xfId="56804"/>
    <cellStyle name="Note 2 6 3 2 3" xfId="56805"/>
    <cellStyle name="Note 2 6 3 2 3 2" xfId="56806"/>
    <cellStyle name="Note 2 6 3 2 3 3" xfId="56807"/>
    <cellStyle name="Note 2 6 3 2 3 4" xfId="56808"/>
    <cellStyle name="Note 2 6 3 2 3 5" xfId="56809"/>
    <cellStyle name="Note 2 6 3 2 3 6" xfId="56810"/>
    <cellStyle name="Note 2 6 3 2 3 7" xfId="56811"/>
    <cellStyle name="Note 2 6 3 2 3 8" xfId="56812"/>
    <cellStyle name="Note 2 6 3 2 4" xfId="56813"/>
    <cellStyle name="Note 2 6 3 2 4 2" xfId="56814"/>
    <cellStyle name="Note 2 6 3 2 4 3" xfId="56815"/>
    <cellStyle name="Note 2 6 3 2 4 4" xfId="56816"/>
    <cellStyle name="Note 2 6 3 2 4 5" xfId="56817"/>
    <cellStyle name="Note 2 6 3 2 4 6" xfId="56818"/>
    <cellStyle name="Note 2 6 3 2 4 7" xfId="56819"/>
    <cellStyle name="Note 2 6 3 2 4 8" xfId="56820"/>
    <cellStyle name="Note 2 6 3 2 4 9" xfId="56821"/>
    <cellStyle name="Note 2 6 3 2 5" xfId="56822"/>
    <cellStyle name="Note 2 6 3 2 6" xfId="56823"/>
    <cellStyle name="Note 2 6 3 2 7" xfId="56824"/>
    <cellStyle name="Note 2 6 3 2 8" xfId="56825"/>
    <cellStyle name="Note 2 6 3 2 9" xfId="56826"/>
    <cellStyle name="Note 2 6 3 20" xfId="56827"/>
    <cellStyle name="Note 2 6 3 21" xfId="56828"/>
    <cellStyle name="Note 2 6 3 22" xfId="56829"/>
    <cellStyle name="Note 2 6 3 23" xfId="56830"/>
    <cellStyle name="Note 2 6 3 24" xfId="56831"/>
    <cellStyle name="Note 2 6 3 3" xfId="56832"/>
    <cellStyle name="Note 2 6 3 3 10" xfId="56833"/>
    <cellStyle name="Note 2 6 3 3 11" xfId="56834"/>
    <cellStyle name="Note 2 6 3 3 12" xfId="56835"/>
    <cellStyle name="Note 2 6 3 3 13" xfId="56836"/>
    <cellStyle name="Note 2 6 3 3 2" xfId="56837"/>
    <cellStyle name="Note 2 6 3 3 2 10" xfId="56838"/>
    <cellStyle name="Note 2 6 3 3 2 2" xfId="56839"/>
    <cellStyle name="Note 2 6 3 3 2 2 2" xfId="56840"/>
    <cellStyle name="Note 2 6 3 3 2 2 3" xfId="56841"/>
    <cellStyle name="Note 2 6 3 3 2 2 4" xfId="56842"/>
    <cellStyle name="Note 2 6 3 3 2 2 5" xfId="56843"/>
    <cellStyle name="Note 2 6 3 3 2 2 6" xfId="56844"/>
    <cellStyle name="Note 2 6 3 3 2 2 7" xfId="56845"/>
    <cellStyle name="Note 2 6 3 3 2 2 8" xfId="56846"/>
    <cellStyle name="Note 2 6 3 3 2 2 9" xfId="56847"/>
    <cellStyle name="Note 2 6 3 3 2 3" xfId="56848"/>
    <cellStyle name="Note 2 6 3 3 2 4" xfId="56849"/>
    <cellStyle name="Note 2 6 3 3 2 5" xfId="56850"/>
    <cellStyle name="Note 2 6 3 3 2 6" xfId="56851"/>
    <cellStyle name="Note 2 6 3 3 2 7" xfId="56852"/>
    <cellStyle name="Note 2 6 3 3 2 8" xfId="56853"/>
    <cellStyle name="Note 2 6 3 3 2 9" xfId="56854"/>
    <cellStyle name="Note 2 6 3 3 3" xfId="56855"/>
    <cellStyle name="Note 2 6 3 3 3 2" xfId="56856"/>
    <cellStyle name="Note 2 6 3 3 3 3" xfId="56857"/>
    <cellStyle name="Note 2 6 3 3 3 4" xfId="56858"/>
    <cellStyle name="Note 2 6 3 3 3 5" xfId="56859"/>
    <cellStyle name="Note 2 6 3 3 3 6" xfId="56860"/>
    <cellStyle name="Note 2 6 3 3 3 7" xfId="56861"/>
    <cellStyle name="Note 2 6 3 3 3 8" xfId="56862"/>
    <cellStyle name="Note 2 6 3 3 4" xfId="56863"/>
    <cellStyle name="Note 2 6 3 3 4 2" xfId="56864"/>
    <cellStyle name="Note 2 6 3 3 4 3" xfId="56865"/>
    <cellStyle name="Note 2 6 3 3 4 4" xfId="56866"/>
    <cellStyle name="Note 2 6 3 3 4 5" xfId="56867"/>
    <cellStyle name="Note 2 6 3 3 4 6" xfId="56868"/>
    <cellStyle name="Note 2 6 3 3 4 7" xfId="56869"/>
    <cellStyle name="Note 2 6 3 3 4 8" xfId="56870"/>
    <cellStyle name="Note 2 6 3 3 4 9" xfId="56871"/>
    <cellStyle name="Note 2 6 3 3 5" xfId="56872"/>
    <cellStyle name="Note 2 6 3 3 6" xfId="56873"/>
    <cellStyle name="Note 2 6 3 3 7" xfId="56874"/>
    <cellStyle name="Note 2 6 3 3 8" xfId="56875"/>
    <cellStyle name="Note 2 6 3 3 9" xfId="56876"/>
    <cellStyle name="Note 2 6 3 4" xfId="56877"/>
    <cellStyle name="Note 2 6 3 4 10" xfId="56878"/>
    <cellStyle name="Note 2 6 3 4 11" xfId="56879"/>
    <cellStyle name="Note 2 6 3 4 12" xfId="56880"/>
    <cellStyle name="Note 2 6 3 4 13" xfId="56881"/>
    <cellStyle name="Note 2 6 3 4 2" xfId="56882"/>
    <cellStyle name="Note 2 6 3 4 2 10" xfId="56883"/>
    <cellStyle name="Note 2 6 3 4 2 2" xfId="56884"/>
    <cellStyle name="Note 2 6 3 4 2 2 2" xfId="56885"/>
    <cellStyle name="Note 2 6 3 4 2 2 3" xfId="56886"/>
    <cellStyle name="Note 2 6 3 4 2 2 4" xfId="56887"/>
    <cellStyle name="Note 2 6 3 4 2 2 5" xfId="56888"/>
    <cellStyle name="Note 2 6 3 4 2 2 6" xfId="56889"/>
    <cellStyle name="Note 2 6 3 4 2 2 7" xfId="56890"/>
    <cellStyle name="Note 2 6 3 4 2 2 8" xfId="56891"/>
    <cellStyle name="Note 2 6 3 4 2 2 9" xfId="56892"/>
    <cellStyle name="Note 2 6 3 4 2 3" xfId="56893"/>
    <cellStyle name="Note 2 6 3 4 2 4" xfId="56894"/>
    <cellStyle name="Note 2 6 3 4 2 5" xfId="56895"/>
    <cellStyle name="Note 2 6 3 4 2 6" xfId="56896"/>
    <cellStyle name="Note 2 6 3 4 2 7" xfId="56897"/>
    <cellStyle name="Note 2 6 3 4 2 8" xfId="56898"/>
    <cellStyle name="Note 2 6 3 4 2 9" xfId="56899"/>
    <cellStyle name="Note 2 6 3 4 3" xfId="56900"/>
    <cellStyle name="Note 2 6 3 4 3 2" xfId="56901"/>
    <cellStyle name="Note 2 6 3 4 3 3" xfId="56902"/>
    <cellStyle name="Note 2 6 3 4 3 4" xfId="56903"/>
    <cellStyle name="Note 2 6 3 4 3 5" xfId="56904"/>
    <cellStyle name="Note 2 6 3 4 3 6" xfId="56905"/>
    <cellStyle name="Note 2 6 3 4 3 7" xfId="56906"/>
    <cellStyle name="Note 2 6 3 4 3 8" xfId="56907"/>
    <cellStyle name="Note 2 6 3 4 4" xfId="56908"/>
    <cellStyle name="Note 2 6 3 4 4 2" xfId="56909"/>
    <cellStyle name="Note 2 6 3 4 4 3" xfId="56910"/>
    <cellStyle name="Note 2 6 3 4 4 4" xfId="56911"/>
    <cellStyle name="Note 2 6 3 4 4 5" xfId="56912"/>
    <cellStyle name="Note 2 6 3 4 4 6" xfId="56913"/>
    <cellStyle name="Note 2 6 3 4 4 7" xfId="56914"/>
    <cellStyle name="Note 2 6 3 4 4 8" xfId="56915"/>
    <cellStyle name="Note 2 6 3 4 4 9" xfId="56916"/>
    <cellStyle name="Note 2 6 3 4 5" xfId="56917"/>
    <cellStyle name="Note 2 6 3 4 6" xfId="56918"/>
    <cellStyle name="Note 2 6 3 4 7" xfId="56919"/>
    <cellStyle name="Note 2 6 3 4 8" xfId="56920"/>
    <cellStyle name="Note 2 6 3 4 9" xfId="56921"/>
    <cellStyle name="Note 2 6 3 5" xfId="56922"/>
    <cellStyle name="Note 2 6 3 5 10" xfId="56923"/>
    <cellStyle name="Note 2 6 3 5 11" xfId="56924"/>
    <cellStyle name="Note 2 6 3 5 12" xfId="56925"/>
    <cellStyle name="Note 2 6 3 5 13" xfId="56926"/>
    <cellStyle name="Note 2 6 3 5 2" xfId="56927"/>
    <cellStyle name="Note 2 6 3 5 2 10" xfId="56928"/>
    <cellStyle name="Note 2 6 3 5 2 2" xfId="56929"/>
    <cellStyle name="Note 2 6 3 5 2 2 2" xfId="56930"/>
    <cellStyle name="Note 2 6 3 5 2 2 3" xfId="56931"/>
    <cellStyle name="Note 2 6 3 5 2 2 4" xfId="56932"/>
    <cellStyle name="Note 2 6 3 5 2 2 5" xfId="56933"/>
    <cellStyle name="Note 2 6 3 5 2 2 6" xfId="56934"/>
    <cellStyle name="Note 2 6 3 5 2 2 7" xfId="56935"/>
    <cellStyle name="Note 2 6 3 5 2 2 8" xfId="56936"/>
    <cellStyle name="Note 2 6 3 5 2 2 9" xfId="56937"/>
    <cellStyle name="Note 2 6 3 5 2 3" xfId="56938"/>
    <cellStyle name="Note 2 6 3 5 2 4" xfId="56939"/>
    <cellStyle name="Note 2 6 3 5 2 5" xfId="56940"/>
    <cellStyle name="Note 2 6 3 5 2 6" xfId="56941"/>
    <cellStyle name="Note 2 6 3 5 2 7" xfId="56942"/>
    <cellStyle name="Note 2 6 3 5 2 8" xfId="56943"/>
    <cellStyle name="Note 2 6 3 5 2 9" xfId="56944"/>
    <cellStyle name="Note 2 6 3 5 3" xfId="56945"/>
    <cellStyle name="Note 2 6 3 5 3 2" xfId="56946"/>
    <cellStyle name="Note 2 6 3 5 3 3" xfId="56947"/>
    <cellStyle name="Note 2 6 3 5 3 4" xfId="56948"/>
    <cellStyle name="Note 2 6 3 5 3 5" xfId="56949"/>
    <cellStyle name="Note 2 6 3 5 3 6" xfId="56950"/>
    <cellStyle name="Note 2 6 3 5 3 7" xfId="56951"/>
    <cellStyle name="Note 2 6 3 5 3 8" xfId="56952"/>
    <cellStyle name="Note 2 6 3 5 4" xfId="56953"/>
    <cellStyle name="Note 2 6 3 5 4 2" xfId="56954"/>
    <cellStyle name="Note 2 6 3 5 4 3" xfId="56955"/>
    <cellStyle name="Note 2 6 3 5 4 4" xfId="56956"/>
    <cellStyle name="Note 2 6 3 5 4 5" xfId="56957"/>
    <cellStyle name="Note 2 6 3 5 4 6" xfId="56958"/>
    <cellStyle name="Note 2 6 3 5 4 7" xfId="56959"/>
    <cellStyle name="Note 2 6 3 5 4 8" xfId="56960"/>
    <cellStyle name="Note 2 6 3 5 4 9" xfId="56961"/>
    <cellStyle name="Note 2 6 3 5 5" xfId="56962"/>
    <cellStyle name="Note 2 6 3 5 6" xfId="56963"/>
    <cellStyle name="Note 2 6 3 5 7" xfId="56964"/>
    <cellStyle name="Note 2 6 3 5 8" xfId="56965"/>
    <cellStyle name="Note 2 6 3 5 9" xfId="56966"/>
    <cellStyle name="Note 2 6 3 6" xfId="56967"/>
    <cellStyle name="Note 2 6 3 6 10" xfId="56968"/>
    <cellStyle name="Note 2 6 3 6 2" xfId="56969"/>
    <cellStyle name="Note 2 6 3 6 2 2" xfId="56970"/>
    <cellStyle name="Note 2 6 3 6 2 3" xfId="56971"/>
    <cellStyle name="Note 2 6 3 6 2 4" xfId="56972"/>
    <cellStyle name="Note 2 6 3 6 2 5" xfId="56973"/>
    <cellStyle name="Note 2 6 3 6 2 6" xfId="56974"/>
    <cellStyle name="Note 2 6 3 6 2 7" xfId="56975"/>
    <cellStyle name="Note 2 6 3 6 2 8" xfId="56976"/>
    <cellStyle name="Note 2 6 3 6 2 9" xfId="56977"/>
    <cellStyle name="Note 2 6 3 6 3" xfId="56978"/>
    <cellStyle name="Note 2 6 3 6 4" xfId="56979"/>
    <cellStyle name="Note 2 6 3 6 5" xfId="56980"/>
    <cellStyle name="Note 2 6 3 6 6" xfId="56981"/>
    <cellStyle name="Note 2 6 3 6 7" xfId="56982"/>
    <cellStyle name="Note 2 6 3 6 8" xfId="56983"/>
    <cellStyle name="Note 2 6 3 6 9" xfId="56984"/>
    <cellStyle name="Note 2 6 3 7" xfId="56985"/>
    <cellStyle name="Note 2 6 3 7 2" xfId="56986"/>
    <cellStyle name="Note 2 6 3 7 3" xfId="56987"/>
    <cellStyle name="Note 2 6 3 7 4" xfId="56988"/>
    <cellStyle name="Note 2 6 3 7 5" xfId="56989"/>
    <cellStyle name="Note 2 6 3 7 6" xfId="56990"/>
    <cellStyle name="Note 2 6 3 7 7" xfId="56991"/>
    <cellStyle name="Note 2 6 3 7 8" xfId="56992"/>
    <cellStyle name="Note 2 6 3 8" xfId="56993"/>
    <cellStyle name="Note 2 6 3 8 2" xfId="56994"/>
    <cellStyle name="Note 2 6 3 8 3" xfId="56995"/>
    <cellStyle name="Note 2 6 3 8 4" xfId="56996"/>
    <cellStyle name="Note 2 6 3 8 5" xfId="56997"/>
    <cellStyle name="Note 2 6 3 8 6" xfId="56998"/>
    <cellStyle name="Note 2 6 3 8 7" xfId="56999"/>
    <cellStyle name="Note 2 6 3 8 8" xfId="57000"/>
    <cellStyle name="Note 2 6 3 8 9" xfId="57001"/>
    <cellStyle name="Note 2 6 3 9" xfId="57002"/>
    <cellStyle name="Note 2 6 4" xfId="57003"/>
    <cellStyle name="Note 2 6 4 10" xfId="57004"/>
    <cellStyle name="Note 2 6 4 11" xfId="57005"/>
    <cellStyle name="Note 2 6 4 12" xfId="57006"/>
    <cellStyle name="Note 2 6 4 13" xfId="57007"/>
    <cellStyle name="Note 2 6 4 14" xfId="57008"/>
    <cellStyle name="Note 2 6 4 15" xfId="57009"/>
    <cellStyle name="Note 2 6 4 16" xfId="57010"/>
    <cellStyle name="Note 2 6 4 17" xfId="57011"/>
    <cellStyle name="Note 2 6 4 18" xfId="57012"/>
    <cellStyle name="Note 2 6 4 2" xfId="57013"/>
    <cellStyle name="Note 2 6 4 2 10" xfId="57014"/>
    <cellStyle name="Note 2 6 4 2 11" xfId="57015"/>
    <cellStyle name="Note 2 6 4 2 12" xfId="57016"/>
    <cellStyle name="Note 2 6 4 2 13" xfId="57017"/>
    <cellStyle name="Note 2 6 4 2 2" xfId="57018"/>
    <cellStyle name="Note 2 6 4 2 2 10" xfId="57019"/>
    <cellStyle name="Note 2 6 4 2 2 2" xfId="57020"/>
    <cellStyle name="Note 2 6 4 2 2 2 2" xfId="57021"/>
    <cellStyle name="Note 2 6 4 2 2 2 3" xfId="57022"/>
    <cellStyle name="Note 2 6 4 2 2 2 4" xfId="57023"/>
    <cellStyle name="Note 2 6 4 2 2 2 5" xfId="57024"/>
    <cellStyle name="Note 2 6 4 2 2 2 6" xfId="57025"/>
    <cellStyle name="Note 2 6 4 2 2 2 7" xfId="57026"/>
    <cellStyle name="Note 2 6 4 2 2 2 8" xfId="57027"/>
    <cellStyle name="Note 2 6 4 2 2 2 9" xfId="57028"/>
    <cellStyle name="Note 2 6 4 2 2 3" xfId="57029"/>
    <cellStyle name="Note 2 6 4 2 2 4" xfId="57030"/>
    <cellStyle name="Note 2 6 4 2 2 5" xfId="57031"/>
    <cellStyle name="Note 2 6 4 2 2 6" xfId="57032"/>
    <cellStyle name="Note 2 6 4 2 2 7" xfId="57033"/>
    <cellStyle name="Note 2 6 4 2 2 8" xfId="57034"/>
    <cellStyle name="Note 2 6 4 2 2 9" xfId="57035"/>
    <cellStyle name="Note 2 6 4 2 3" xfId="57036"/>
    <cellStyle name="Note 2 6 4 2 3 2" xfId="57037"/>
    <cellStyle name="Note 2 6 4 2 3 3" xfId="57038"/>
    <cellStyle name="Note 2 6 4 2 3 4" xfId="57039"/>
    <cellStyle name="Note 2 6 4 2 3 5" xfId="57040"/>
    <cellStyle name="Note 2 6 4 2 3 6" xfId="57041"/>
    <cellStyle name="Note 2 6 4 2 3 7" xfId="57042"/>
    <cellStyle name="Note 2 6 4 2 3 8" xfId="57043"/>
    <cellStyle name="Note 2 6 4 2 4" xfId="57044"/>
    <cellStyle name="Note 2 6 4 2 4 2" xfId="57045"/>
    <cellStyle name="Note 2 6 4 2 4 3" xfId="57046"/>
    <cellStyle name="Note 2 6 4 2 4 4" xfId="57047"/>
    <cellStyle name="Note 2 6 4 2 4 5" xfId="57048"/>
    <cellStyle name="Note 2 6 4 2 4 6" xfId="57049"/>
    <cellStyle name="Note 2 6 4 2 4 7" xfId="57050"/>
    <cellStyle name="Note 2 6 4 2 4 8" xfId="57051"/>
    <cellStyle name="Note 2 6 4 2 4 9" xfId="57052"/>
    <cellStyle name="Note 2 6 4 2 5" xfId="57053"/>
    <cellStyle name="Note 2 6 4 2 6" xfId="57054"/>
    <cellStyle name="Note 2 6 4 2 7" xfId="57055"/>
    <cellStyle name="Note 2 6 4 2 8" xfId="57056"/>
    <cellStyle name="Note 2 6 4 2 9" xfId="57057"/>
    <cellStyle name="Note 2 6 4 3" xfId="57058"/>
    <cellStyle name="Note 2 6 4 3 10" xfId="57059"/>
    <cellStyle name="Note 2 6 4 3 11" xfId="57060"/>
    <cellStyle name="Note 2 6 4 3 12" xfId="57061"/>
    <cellStyle name="Note 2 6 4 3 13" xfId="57062"/>
    <cellStyle name="Note 2 6 4 3 2" xfId="57063"/>
    <cellStyle name="Note 2 6 4 3 2 10" xfId="57064"/>
    <cellStyle name="Note 2 6 4 3 2 2" xfId="57065"/>
    <cellStyle name="Note 2 6 4 3 2 2 2" xfId="57066"/>
    <cellStyle name="Note 2 6 4 3 2 2 3" xfId="57067"/>
    <cellStyle name="Note 2 6 4 3 2 2 4" xfId="57068"/>
    <cellStyle name="Note 2 6 4 3 2 2 5" xfId="57069"/>
    <cellStyle name="Note 2 6 4 3 2 2 6" xfId="57070"/>
    <cellStyle name="Note 2 6 4 3 2 2 7" xfId="57071"/>
    <cellStyle name="Note 2 6 4 3 2 2 8" xfId="57072"/>
    <cellStyle name="Note 2 6 4 3 2 2 9" xfId="57073"/>
    <cellStyle name="Note 2 6 4 3 2 3" xfId="57074"/>
    <cellStyle name="Note 2 6 4 3 2 4" xfId="57075"/>
    <cellStyle name="Note 2 6 4 3 2 5" xfId="57076"/>
    <cellStyle name="Note 2 6 4 3 2 6" xfId="57077"/>
    <cellStyle name="Note 2 6 4 3 2 7" xfId="57078"/>
    <cellStyle name="Note 2 6 4 3 2 8" xfId="57079"/>
    <cellStyle name="Note 2 6 4 3 2 9" xfId="57080"/>
    <cellStyle name="Note 2 6 4 3 3" xfId="57081"/>
    <cellStyle name="Note 2 6 4 3 3 2" xfId="57082"/>
    <cellStyle name="Note 2 6 4 3 3 3" xfId="57083"/>
    <cellStyle name="Note 2 6 4 3 3 4" xfId="57084"/>
    <cellStyle name="Note 2 6 4 3 3 5" xfId="57085"/>
    <cellStyle name="Note 2 6 4 3 3 6" xfId="57086"/>
    <cellStyle name="Note 2 6 4 3 3 7" xfId="57087"/>
    <cellStyle name="Note 2 6 4 3 3 8" xfId="57088"/>
    <cellStyle name="Note 2 6 4 3 4" xfId="57089"/>
    <cellStyle name="Note 2 6 4 3 4 2" xfId="57090"/>
    <cellStyle name="Note 2 6 4 3 4 3" xfId="57091"/>
    <cellStyle name="Note 2 6 4 3 4 4" xfId="57092"/>
    <cellStyle name="Note 2 6 4 3 4 5" xfId="57093"/>
    <cellStyle name="Note 2 6 4 3 4 6" xfId="57094"/>
    <cellStyle name="Note 2 6 4 3 4 7" xfId="57095"/>
    <cellStyle name="Note 2 6 4 3 4 8" xfId="57096"/>
    <cellStyle name="Note 2 6 4 3 4 9" xfId="57097"/>
    <cellStyle name="Note 2 6 4 3 5" xfId="57098"/>
    <cellStyle name="Note 2 6 4 3 6" xfId="57099"/>
    <cellStyle name="Note 2 6 4 3 7" xfId="57100"/>
    <cellStyle name="Note 2 6 4 3 8" xfId="57101"/>
    <cellStyle name="Note 2 6 4 3 9" xfId="57102"/>
    <cellStyle name="Note 2 6 4 4" xfId="57103"/>
    <cellStyle name="Note 2 6 4 4 10" xfId="57104"/>
    <cellStyle name="Note 2 6 4 4 11" xfId="57105"/>
    <cellStyle name="Note 2 6 4 4 12" xfId="57106"/>
    <cellStyle name="Note 2 6 4 4 13" xfId="57107"/>
    <cellStyle name="Note 2 6 4 4 2" xfId="57108"/>
    <cellStyle name="Note 2 6 4 4 2 10" xfId="57109"/>
    <cellStyle name="Note 2 6 4 4 2 2" xfId="57110"/>
    <cellStyle name="Note 2 6 4 4 2 2 2" xfId="57111"/>
    <cellStyle name="Note 2 6 4 4 2 2 3" xfId="57112"/>
    <cellStyle name="Note 2 6 4 4 2 2 4" xfId="57113"/>
    <cellStyle name="Note 2 6 4 4 2 2 5" xfId="57114"/>
    <cellStyle name="Note 2 6 4 4 2 2 6" xfId="57115"/>
    <cellStyle name="Note 2 6 4 4 2 2 7" xfId="57116"/>
    <cellStyle name="Note 2 6 4 4 2 2 8" xfId="57117"/>
    <cellStyle name="Note 2 6 4 4 2 2 9" xfId="57118"/>
    <cellStyle name="Note 2 6 4 4 2 3" xfId="57119"/>
    <cellStyle name="Note 2 6 4 4 2 4" xfId="57120"/>
    <cellStyle name="Note 2 6 4 4 2 5" xfId="57121"/>
    <cellStyle name="Note 2 6 4 4 2 6" xfId="57122"/>
    <cellStyle name="Note 2 6 4 4 2 7" xfId="57123"/>
    <cellStyle name="Note 2 6 4 4 2 8" xfId="57124"/>
    <cellStyle name="Note 2 6 4 4 2 9" xfId="57125"/>
    <cellStyle name="Note 2 6 4 4 3" xfId="57126"/>
    <cellStyle name="Note 2 6 4 4 3 2" xfId="57127"/>
    <cellStyle name="Note 2 6 4 4 3 3" xfId="57128"/>
    <cellStyle name="Note 2 6 4 4 3 4" xfId="57129"/>
    <cellStyle name="Note 2 6 4 4 3 5" xfId="57130"/>
    <cellStyle name="Note 2 6 4 4 3 6" xfId="57131"/>
    <cellStyle name="Note 2 6 4 4 3 7" xfId="57132"/>
    <cellStyle name="Note 2 6 4 4 3 8" xfId="57133"/>
    <cellStyle name="Note 2 6 4 4 4" xfId="57134"/>
    <cellStyle name="Note 2 6 4 4 4 2" xfId="57135"/>
    <cellStyle name="Note 2 6 4 4 4 3" xfId="57136"/>
    <cellStyle name="Note 2 6 4 4 4 4" xfId="57137"/>
    <cellStyle name="Note 2 6 4 4 4 5" xfId="57138"/>
    <cellStyle name="Note 2 6 4 4 4 6" xfId="57139"/>
    <cellStyle name="Note 2 6 4 4 4 7" xfId="57140"/>
    <cellStyle name="Note 2 6 4 4 4 8" xfId="57141"/>
    <cellStyle name="Note 2 6 4 4 4 9" xfId="57142"/>
    <cellStyle name="Note 2 6 4 4 5" xfId="57143"/>
    <cellStyle name="Note 2 6 4 4 6" xfId="57144"/>
    <cellStyle name="Note 2 6 4 4 7" xfId="57145"/>
    <cellStyle name="Note 2 6 4 4 8" xfId="57146"/>
    <cellStyle name="Note 2 6 4 4 9" xfId="57147"/>
    <cellStyle name="Note 2 6 4 5" xfId="57148"/>
    <cellStyle name="Note 2 6 4 5 10" xfId="57149"/>
    <cellStyle name="Note 2 6 4 5 11" xfId="57150"/>
    <cellStyle name="Note 2 6 4 5 12" xfId="57151"/>
    <cellStyle name="Note 2 6 4 5 13" xfId="57152"/>
    <cellStyle name="Note 2 6 4 5 2" xfId="57153"/>
    <cellStyle name="Note 2 6 4 5 2 10" xfId="57154"/>
    <cellStyle name="Note 2 6 4 5 2 2" xfId="57155"/>
    <cellStyle name="Note 2 6 4 5 2 2 2" xfId="57156"/>
    <cellStyle name="Note 2 6 4 5 2 2 3" xfId="57157"/>
    <cellStyle name="Note 2 6 4 5 2 2 4" xfId="57158"/>
    <cellStyle name="Note 2 6 4 5 2 2 5" xfId="57159"/>
    <cellStyle name="Note 2 6 4 5 2 2 6" xfId="57160"/>
    <cellStyle name="Note 2 6 4 5 2 2 7" xfId="57161"/>
    <cellStyle name="Note 2 6 4 5 2 2 8" xfId="57162"/>
    <cellStyle name="Note 2 6 4 5 2 2 9" xfId="57163"/>
    <cellStyle name="Note 2 6 4 5 2 3" xfId="57164"/>
    <cellStyle name="Note 2 6 4 5 2 4" xfId="57165"/>
    <cellStyle name="Note 2 6 4 5 2 5" xfId="57166"/>
    <cellStyle name="Note 2 6 4 5 2 6" xfId="57167"/>
    <cellStyle name="Note 2 6 4 5 2 7" xfId="57168"/>
    <cellStyle name="Note 2 6 4 5 2 8" xfId="57169"/>
    <cellStyle name="Note 2 6 4 5 2 9" xfId="57170"/>
    <cellStyle name="Note 2 6 4 5 3" xfId="57171"/>
    <cellStyle name="Note 2 6 4 5 3 2" xfId="57172"/>
    <cellStyle name="Note 2 6 4 5 3 3" xfId="57173"/>
    <cellStyle name="Note 2 6 4 5 3 4" xfId="57174"/>
    <cellStyle name="Note 2 6 4 5 3 5" xfId="57175"/>
    <cellStyle name="Note 2 6 4 5 3 6" xfId="57176"/>
    <cellStyle name="Note 2 6 4 5 3 7" xfId="57177"/>
    <cellStyle name="Note 2 6 4 5 3 8" xfId="57178"/>
    <cellStyle name="Note 2 6 4 5 4" xfId="57179"/>
    <cellStyle name="Note 2 6 4 5 4 2" xfId="57180"/>
    <cellStyle name="Note 2 6 4 5 4 3" xfId="57181"/>
    <cellStyle name="Note 2 6 4 5 4 4" xfId="57182"/>
    <cellStyle name="Note 2 6 4 5 4 5" xfId="57183"/>
    <cellStyle name="Note 2 6 4 5 4 6" xfId="57184"/>
    <cellStyle name="Note 2 6 4 5 4 7" xfId="57185"/>
    <cellStyle name="Note 2 6 4 5 4 8" xfId="57186"/>
    <cellStyle name="Note 2 6 4 5 4 9" xfId="57187"/>
    <cellStyle name="Note 2 6 4 5 5" xfId="57188"/>
    <cellStyle name="Note 2 6 4 5 6" xfId="57189"/>
    <cellStyle name="Note 2 6 4 5 7" xfId="57190"/>
    <cellStyle name="Note 2 6 4 5 8" xfId="57191"/>
    <cellStyle name="Note 2 6 4 5 9" xfId="57192"/>
    <cellStyle name="Note 2 6 4 6" xfId="57193"/>
    <cellStyle name="Note 2 6 4 6 10" xfId="57194"/>
    <cellStyle name="Note 2 6 4 6 2" xfId="57195"/>
    <cellStyle name="Note 2 6 4 6 2 2" xfId="57196"/>
    <cellStyle name="Note 2 6 4 6 2 3" xfId="57197"/>
    <cellStyle name="Note 2 6 4 6 2 4" xfId="57198"/>
    <cellStyle name="Note 2 6 4 6 2 5" xfId="57199"/>
    <cellStyle name="Note 2 6 4 6 2 6" xfId="57200"/>
    <cellStyle name="Note 2 6 4 6 2 7" xfId="57201"/>
    <cellStyle name="Note 2 6 4 6 2 8" xfId="57202"/>
    <cellStyle name="Note 2 6 4 6 2 9" xfId="57203"/>
    <cellStyle name="Note 2 6 4 6 3" xfId="57204"/>
    <cellStyle name="Note 2 6 4 6 4" xfId="57205"/>
    <cellStyle name="Note 2 6 4 6 5" xfId="57206"/>
    <cellStyle name="Note 2 6 4 6 6" xfId="57207"/>
    <cellStyle name="Note 2 6 4 6 7" xfId="57208"/>
    <cellStyle name="Note 2 6 4 6 8" xfId="57209"/>
    <cellStyle name="Note 2 6 4 6 9" xfId="57210"/>
    <cellStyle name="Note 2 6 4 7" xfId="57211"/>
    <cellStyle name="Note 2 6 4 7 2" xfId="57212"/>
    <cellStyle name="Note 2 6 4 7 3" xfId="57213"/>
    <cellStyle name="Note 2 6 4 7 4" xfId="57214"/>
    <cellStyle name="Note 2 6 4 7 5" xfId="57215"/>
    <cellStyle name="Note 2 6 4 7 6" xfId="57216"/>
    <cellStyle name="Note 2 6 4 7 7" xfId="57217"/>
    <cellStyle name="Note 2 6 4 7 8" xfId="57218"/>
    <cellStyle name="Note 2 6 4 8" xfId="57219"/>
    <cellStyle name="Note 2 6 4 8 2" xfId="57220"/>
    <cellStyle name="Note 2 6 4 8 3" xfId="57221"/>
    <cellStyle name="Note 2 6 4 8 4" xfId="57222"/>
    <cellStyle name="Note 2 6 4 8 5" xfId="57223"/>
    <cellStyle name="Note 2 6 4 8 6" xfId="57224"/>
    <cellStyle name="Note 2 6 4 8 7" xfId="57225"/>
    <cellStyle name="Note 2 6 4 8 8" xfId="57226"/>
    <cellStyle name="Note 2 6 4 8 9" xfId="57227"/>
    <cellStyle name="Note 2 6 4 9" xfId="57228"/>
    <cellStyle name="Note 2 6 5" xfId="57229"/>
    <cellStyle name="Note 2 6 5 10" xfId="57230"/>
    <cellStyle name="Note 2 6 5 11" xfId="57231"/>
    <cellStyle name="Note 2 6 5 12" xfId="57232"/>
    <cellStyle name="Note 2 6 5 13" xfId="57233"/>
    <cellStyle name="Note 2 6 5 14" xfId="57234"/>
    <cellStyle name="Note 2 6 5 15" xfId="57235"/>
    <cellStyle name="Note 2 6 5 16" xfId="57236"/>
    <cellStyle name="Note 2 6 5 17" xfId="57237"/>
    <cellStyle name="Note 2 6 5 18" xfId="57238"/>
    <cellStyle name="Note 2 6 5 2" xfId="57239"/>
    <cellStyle name="Note 2 6 5 2 10" xfId="57240"/>
    <cellStyle name="Note 2 6 5 2 2" xfId="57241"/>
    <cellStyle name="Note 2 6 5 2 2 2" xfId="57242"/>
    <cellStyle name="Note 2 6 5 2 2 3" xfId="57243"/>
    <cellStyle name="Note 2 6 5 2 2 4" xfId="57244"/>
    <cellStyle name="Note 2 6 5 2 2 5" xfId="57245"/>
    <cellStyle name="Note 2 6 5 2 2 6" xfId="57246"/>
    <cellStyle name="Note 2 6 5 2 2 7" xfId="57247"/>
    <cellStyle name="Note 2 6 5 2 2 8" xfId="57248"/>
    <cellStyle name="Note 2 6 5 2 2 9" xfId="57249"/>
    <cellStyle name="Note 2 6 5 2 3" xfId="57250"/>
    <cellStyle name="Note 2 6 5 2 4" xfId="57251"/>
    <cellStyle name="Note 2 6 5 2 5" xfId="57252"/>
    <cellStyle name="Note 2 6 5 2 6" xfId="57253"/>
    <cellStyle name="Note 2 6 5 2 7" xfId="57254"/>
    <cellStyle name="Note 2 6 5 2 8" xfId="57255"/>
    <cellStyle name="Note 2 6 5 2 9" xfId="57256"/>
    <cellStyle name="Note 2 6 5 3" xfId="57257"/>
    <cellStyle name="Note 2 6 5 3 2" xfId="57258"/>
    <cellStyle name="Note 2 6 5 3 3" xfId="57259"/>
    <cellStyle name="Note 2 6 5 3 4" xfId="57260"/>
    <cellStyle name="Note 2 6 5 3 5" xfId="57261"/>
    <cellStyle name="Note 2 6 5 3 6" xfId="57262"/>
    <cellStyle name="Note 2 6 5 3 7" xfId="57263"/>
    <cellStyle name="Note 2 6 5 3 8" xfId="57264"/>
    <cellStyle name="Note 2 6 5 4" xfId="57265"/>
    <cellStyle name="Note 2 6 5 4 2" xfId="57266"/>
    <cellStyle name="Note 2 6 5 4 3" xfId="57267"/>
    <cellStyle name="Note 2 6 5 4 4" xfId="57268"/>
    <cellStyle name="Note 2 6 5 4 5" xfId="57269"/>
    <cellStyle name="Note 2 6 5 4 6" xfId="57270"/>
    <cellStyle name="Note 2 6 5 4 7" xfId="57271"/>
    <cellStyle name="Note 2 6 5 4 8" xfId="57272"/>
    <cellStyle name="Note 2 6 5 4 9" xfId="57273"/>
    <cellStyle name="Note 2 6 5 5" xfId="57274"/>
    <cellStyle name="Note 2 6 5 6" xfId="57275"/>
    <cellStyle name="Note 2 6 5 7" xfId="57276"/>
    <cellStyle name="Note 2 6 5 8" xfId="57277"/>
    <cellStyle name="Note 2 6 5 9" xfId="57278"/>
    <cellStyle name="Note 2 6 6" xfId="57279"/>
    <cellStyle name="Note 2 6 6 10" xfId="57280"/>
    <cellStyle name="Note 2 6 6 11" xfId="57281"/>
    <cellStyle name="Note 2 6 6 12" xfId="57282"/>
    <cellStyle name="Note 2 6 6 13" xfId="57283"/>
    <cellStyle name="Note 2 6 6 14" xfId="57284"/>
    <cellStyle name="Note 2 6 6 15" xfId="57285"/>
    <cellStyle name="Note 2 6 6 16" xfId="57286"/>
    <cellStyle name="Note 2 6 6 17" xfId="57287"/>
    <cellStyle name="Note 2 6 6 18" xfId="57288"/>
    <cellStyle name="Note 2 6 6 2" xfId="57289"/>
    <cellStyle name="Note 2 6 6 2 10" xfId="57290"/>
    <cellStyle name="Note 2 6 6 2 2" xfId="57291"/>
    <cellStyle name="Note 2 6 6 2 2 2" xfId="57292"/>
    <cellStyle name="Note 2 6 6 2 2 3" xfId="57293"/>
    <cellStyle name="Note 2 6 6 2 2 4" xfId="57294"/>
    <cellStyle name="Note 2 6 6 2 2 5" xfId="57295"/>
    <cellStyle name="Note 2 6 6 2 2 6" xfId="57296"/>
    <cellStyle name="Note 2 6 6 2 2 7" xfId="57297"/>
    <cellStyle name="Note 2 6 6 2 2 8" xfId="57298"/>
    <cellStyle name="Note 2 6 6 2 2 9" xfId="57299"/>
    <cellStyle name="Note 2 6 6 2 3" xfId="57300"/>
    <cellStyle name="Note 2 6 6 2 4" xfId="57301"/>
    <cellStyle name="Note 2 6 6 2 5" xfId="57302"/>
    <cellStyle name="Note 2 6 6 2 6" xfId="57303"/>
    <cellStyle name="Note 2 6 6 2 7" xfId="57304"/>
    <cellStyle name="Note 2 6 6 2 8" xfId="57305"/>
    <cellStyle name="Note 2 6 6 2 9" xfId="57306"/>
    <cellStyle name="Note 2 6 6 3" xfId="57307"/>
    <cellStyle name="Note 2 6 6 3 2" xfId="57308"/>
    <cellStyle name="Note 2 6 6 3 3" xfId="57309"/>
    <cellStyle name="Note 2 6 6 3 4" xfId="57310"/>
    <cellStyle name="Note 2 6 6 3 5" xfId="57311"/>
    <cellStyle name="Note 2 6 6 3 6" xfId="57312"/>
    <cellStyle name="Note 2 6 6 3 7" xfId="57313"/>
    <cellStyle name="Note 2 6 6 3 8" xfId="57314"/>
    <cellStyle name="Note 2 6 6 4" xfId="57315"/>
    <cellStyle name="Note 2 6 6 4 2" xfId="57316"/>
    <cellStyle name="Note 2 6 6 4 3" xfId="57317"/>
    <cellStyle name="Note 2 6 6 4 4" xfId="57318"/>
    <cellStyle name="Note 2 6 6 4 5" xfId="57319"/>
    <cellStyle name="Note 2 6 6 4 6" xfId="57320"/>
    <cellStyle name="Note 2 6 6 4 7" xfId="57321"/>
    <cellStyle name="Note 2 6 6 4 8" xfId="57322"/>
    <cellStyle name="Note 2 6 6 4 9" xfId="57323"/>
    <cellStyle name="Note 2 6 6 5" xfId="57324"/>
    <cellStyle name="Note 2 6 6 6" xfId="57325"/>
    <cellStyle name="Note 2 6 6 7" xfId="57326"/>
    <cellStyle name="Note 2 6 6 8" xfId="57327"/>
    <cellStyle name="Note 2 6 6 9" xfId="57328"/>
    <cellStyle name="Note 2 6 7" xfId="57329"/>
    <cellStyle name="Note 2 6 7 10" xfId="57330"/>
    <cellStyle name="Note 2 6 7 11" xfId="57331"/>
    <cellStyle name="Note 2 6 7 12" xfId="57332"/>
    <cellStyle name="Note 2 6 7 13" xfId="57333"/>
    <cellStyle name="Note 2 6 7 2" xfId="57334"/>
    <cellStyle name="Note 2 6 7 2 10" xfId="57335"/>
    <cellStyle name="Note 2 6 7 2 2" xfId="57336"/>
    <cellStyle name="Note 2 6 7 2 2 2" xfId="57337"/>
    <cellStyle name="Note 2 6 7 2 2 3" xfId="57338"/>
    <cellStyle name="Note 2 6 7 2 2 4" xfId="57339"/>
    <cellStyle name="Note 2 6 7 2 2 5" xfId="57340"/>
    <cellStyle name="Note 2 6 7 2 2 6" xfId="57341"/>
    <cellStyle name="Note 2 6 7 2 2 7" xfId="57342"/>
    <cellStyle name="Note 2 6 7 2 2 8" xfId="57343"/>
    <cellStyle name="Note 2 6 7 2 2 9" xfId="57344"/>
    <cellStyle name="Note 2 6 7 2 3" xfId="57345"/>
    <cellStyle name="Note 2 6 7 2 4" xfId="57346"/>
    <cellStyle name="Note 2 6 7 2 5" xfId="57347"/>
    <cellStyle name="Note 2 6 7 2 6" xfId="57348"/>
    <cellStyle name="Note 2 6 7 2 7" xfId="57349"/>
    <cellStyle name="Note 2 6 7 2 8" xfId="57350"/>
    <cellStyle name="Note 2 6 7 2 9" xfId="57351"/>
    <cellStyle name="Note 2 6 7 3" xfId="57352"/>
    <cellStyle name="Note 2 6 7 3 2" xfId="57353"/>
    <cellStyle name="Note 2 6 7 3 3" xfId="57354"/>
    <cellStyle name="Note 2 6 7 3 4" xfId="57355"/>
    <cellStyle name="Note 2 6 7 3 5" xfId="57356"/>
    <cellStyle name="Note 2 6 7 3 6" xfId="57357"/>
    <cellStyle name="Note 2 6 7 3 7" xfId="57358"/>
    <cellStyle name="Note 2 6 7 3 8" xfId="57359"/>
    <cellStyle name="Note 2 6 7 4" xfId="57360"/>
    <cellStyle name="Note 2 6 7 4 2" xfId="57361"/>
    <cellStyle name="Note 2 6 7 4 3" xfId="57362"/>
    <cellStyle name="Note 2 6 7 4 4" xfId="57363"/>
    <cellStyle name="Note 2 6 7 4 5" xfId="57364"/>
    <cellStyle name="Note 2 6 7 4 6" xfId="57365"/>
    <cellStyle name="Note 2 6 7 4 7" xfId="57366"/>
    <cellStyle name="Note 2 6 7 4 8" xfId="57367"/>
    <cellStyle name="Note 2 6 7 4 9" xfId="57368"/>
    <cellStyle name="Note 2 6 7 5" xfId="57369"/>
    <cellStyle name="Note 2 6 7 6" xfId="57370"/>
    <cellStyle name="Note 2 6 7 7" xfId="57371"/>
    <cellStyle name="Note 2 6 7 8" xfId="57372"/>
    <cellStyle name="Note 2 6 7 9" xfId="57373"/>
    <cellStyle name="Note 2 6 8" xfId="57374"/>
    <cellStyle name="Note 2 6 8 2" xfId="57375"/>
    <cellStyle name="Note 2 6 8 3" xfId="57376"/>
    <cellStyle name="Note 2 6 8 4" xfId="57377"/>
    <cellStyle name="Note 2 6 8 5" xfId="57378"/>
    <cellStyle name="Note 2 6 8 6" xfId="57379"/>
    <cellStyle name="Note 2 6 8 7" xfId="57380"/>
    <cellStyle name="Note 2 6 8 8" xfId="57381"/>
    <cellStyle name="Note 2 6 8 9" xfId="57382"/>
    <cellStyle name="Note 2 6 9" xfId="57383"/>
    <cellStyle name="Note 2 7" xfId="4563"/>
    <cellStyle name="Note 2 7 10" xfId="57384"/>
    <cellStyle name="Note 2 7 11" xfId="57385"/>
    <cellStyle name="Note 2 7 12" xfId="57386"/>
    <cellStyle name="Note 2 7 13" xfId="57387"/>
    <cellStyle name="Note 2 7 14" xfId="57388"/>
    <cellStyle name="Note 2 7 15" xfId="57389"/>
    <cellStyle name="Note 2 7 16" xfId="57390"/>
    <cellStyle name="Note 2 7 17" xfId="57391"/>
    <cellStyle name="Note 2 7 18" xfId="57392"/>
    <cellStyle name="Note 2 7 19" xfId="57393"/>
    <cellStyle name="Note 2 7 2" xfId="57394"/>
    <cellStyle name="Note 2 7 2 10" xfId="57395"/>
    <cellStyle name="Note 2 7 2 11" xfId="57396"/>
    <cellStyle name="Note 2 7 2 12" xfId="57397"/>
    <cellStyle name="Note 2 7 2 13" xfId="57398"/>
    <cellStyle name="Note 2 7 2 14" xfId="57399"/>
    <cellStyle name="Note 2 7 2 15" xfId="57400"/>
    <cellStyle name="Note 2 7 2 16" xfId="57401"/>
    <cellStyle name="Note 2 7 2 17" xfId="57402"/>
    <cellStyle name="Note 2 7 2 18" xfId="57403"/>
    <cellStyle name="Note 2 7 2 19" xfId="57404"/>
    <cellStyle name="Note 2 7 2 2" xfId="57405"/>
    <cellStyle name="Note 2 7 2 2 10" xfId="57406"/>
    <cellStyle name="Note 2 7 2 2 11" xfId="57407"/>
    <cellStyle name="Note 2 7 2 2 12" xfId="57408"/>
    <cellStyle name="Note 2 7 2 2 13" xfId="57409"/>
    <cellStyle name="Note 2 7 2 2 2" xfId="57410"/>
    <cellStyle name="Note 2 7 2 2 2 10" xfId="57411"/>
    <cellStyle name="Note 2 7 2 2 2 2" xfId="57412"/>
    <cellStyle name="Note 2 7 2 2 2 2 2" xfId="57413"/>
    <cellStyle name="Note 2 7 2 2 2 2 3" xfId="57414"/>
    <cellStyle name="Note 2 7 2 2 2 2 4" xfId="57415"/>
    <cellStyle name="Note 2 7 2 2 2 2 5" xfId="57416"/>
    <cellStyle name="Note 2 7 2 2 2 2 6" xfId="57417"/>
    <cellStyle name="Note 2 7 2 2 2 2 7" xfId="57418"/>
    <cellStyle name="Note 2 7 2 2 2 2 8" xfId="57419"/>
    <cellStyle name="Note 2 7 2 2 2 2 9" xfId="57420"/>
    <cellStyle name="Note 2 7 2 2 2 3" xfId="57421"/>
    <cellStyle name="Note 2 7 2 2 2 4" xfId="57422"/>
    <cellStyle name="Note 2 7 2 2 2 5" xfId="57423"/>
    <cellStyle name="Note 2 7 2 2 2 6" xfId="57424"/>
    <cellStyle name="Note 2 7 2 2 2 7" xfId="57425"/>
    <cellStyle name="Note 2 7 2 2 2 8" xfId="57426"/>
    <cellStyle name="Note 2 7 2 2 2 9" xfId="57427"/>
    <cellStyle name="Note 2 7 2 2 3" xfId="57428"/>
    <cellStyle name="Note 2 7 2 2 3 2" xfId="57429"/>
    <cellStyle name="Note 2 7 2 2 3 3" xfId="57430"/>
    <cellStyle name="Note 2 7 2 2 3 4" xfId="57431"/>
    <cellStyle name="Note 2 7 2 2 3 5" xfId="57432"/>
    <cellStyle name="Note 2 7 2 2 3 6" xfId="57433"/>
    <cellStyle name="Note 2 7 2 2 3 7" xfId="57434"/>
    <cellStyle name="Note 2 7 2 2 3 8" xfId="57435"/>
    <cellStyle name="Note 2 7 2 2 4" xfId="57436"/>
    <cellStyle name="Note 2 7 2 2 4 2" xfId="57437"/>
    <cellStyle name="Note 2 7 2 2 4 3" xfId="57438"/>
    <cellStyle name="Note 2 7 2 2 4 4" xfId="57439"/>
    <cellStyle name="Note 2 7 2 2 4 5" xfId="57440"/>
    <cellStyle name="Note 2 7 2 2 4 6" xfId="57441"/>
    <cellStyle name="Note 2 7 2 2 4 7" xfId="57442"/>
    <cellStyle name="Note 2 7 2 2 4 8" xfId="57443"/>
    <cellStyle name="Note 2 7 2 2 4 9" xfId="57444"/>
    <cellStyle name="Note 2 7 2 2 5" xfId="57445"/>
    <cellStyle name="Note 2 7 2 2 6" xfId="57446"/>
    <cellStyle name="Note 2 7 2 2 7" xfId="57447"/>
    <cellStyle name="Note 2 7 2 2 8" xfId="57448"/>
    <cellStyle name="Note 2 7 2 2 9" xfId="57449"/>
    <cellStyle name="Note 2 7 2 3" xfId="57450"/>
    <cellStyle name="Note 2 7 2 3 10" xfId="57451"/>
    <cellStyle name="Note 2 7 2 3 11" xfId="57452"/>
    <cellStyle name="Note 2 7 2 3 12" xfId="57453"/>
    <cellStyle name="Note 2 7 2 3 13" xfId="57454"/>
    <cellStyle name="Note 2 7 2 3 2" xfId="57455"/>
    <cellStyle name="Note 2 7 2 3 2 10" xfId="57456"/>
    <cellStyle name="Note 2 7 2 3 2 2" xfId="57457"/>
    <cellStyle name="Note 2 7 2 3 2 2 2" xfId="57458"/>
    <cellStyle name="Note 2 7 2 3 2 2 3" xfId="57459"/>
    <cellStyle name="Note 2 7 2 3 2 2 4" xfId="57460"/>
    <cellStyle name="Note 2 7 2 3 2 2 5" xfId="57461"/>
    <cellStyle name="Note 2 7 2 3 2 2 6" xfId="57462"/>
    <cellStyle name="Note 2 7 2 3 2 2 7" xfId="57463"/>
    <cellStyle name="Note 2 7 2 3 2 2 8" xfId="57464"/>
    <cellStyle name="Note 2 7 2 3 2 2 9" xfId="57465"/>
    <cellStyle name="Note 2 7 2 3 2 3" xfId="57466"/>
    <cellStyle name="Note 2 7 2 3 2 4" xfId="57467"/>
    <cellStyle name="Note 2 7 2 3 2 5" xfId="57468"/>
    <cellStyle name="Note 2 7 2 3 2 6" xfId="57469"/>
    <cellStyle name="Note 2 7 2 3 2 7" xfId="57470"/>
    <cellStyle name="Note 2 7 2 3 2 8" xfId="57471"/>
    <cellStyle name="Note 2 7 2 3 2 9" xfId="57472"/>
    <cellStyle name="Note 2 7 2 3 3" xfId="57473"/>
    <cellStyle name="Note 2 7 2 3 3 2" xfId="57474"/>
    <cellStyle name="Note 2 7 2 3 3 3" xfId="57475"/>
    <cellStyle name="Note 2 7 2 3 3 4" xfId="57476"/>
    <cellStyle name="Note 2 7 2 3 3 5" xfId="57477"/>
    <cellStyle name="Note 2 7 2 3 3 6" xfId="57478"/>
    <cellStyle name="Note 2 7 2 3 3 7" xfId="57479"/>
    <cellStyle name="Note 2 7 2 3 3 8" xfId="57480"/>
    <cellStyle name="Note 2 7 2 3 4" xfId="57481"/>
    <cellStyle name="Note 2 7 2 3 4 2" xfId="57482"/>
    <cellStyle name="Note 2 7 2 3 4 3" xfId="57483"/>
    <cellStyle name="Note 2 7 2 3 4 4" xfId="57484"/>
    <cellStyle name="Note 2 7 2 3 4 5" xfId="57485"/>
    <cellStyle name="Note 2 7 2 3 4 6" xfId="57486"/>
    <cellStyle name="Note 2 7 2 3 4 7" xfId="57487"/>
    <cellStyle name="Note 2 7 2 3 4 8" xfId="57488"/>
    <cellStyle name="Note 2 7 2 3 4 9" xfId="57489"/>
    <cellStyle name="Note 2 7 2 3 5" xfId="57490"/>
    <cellStyle name="Note 2 7 2 3 6" xfId="57491"/>
    <cellStyle name="Note 2 7 2 3 7" xfId="57492"/>
    <cellStyle name="Note 2 7 2 3 8" xfId="57493"/>
    <cellStyle name="Note 2 7 2 3 9" xfId="57494"/>
    <cellStyle name="Note 2 7 2 4" xfId="57495"/>
    <cellStyle name="Note 2 7 2 4 10" xfId="57496"/>
    <cellStyle name="Note 2 7 2 4 11" xfId="57497"/>
    <cellStyle name="Note 2 7 2 4 12" xfId="57498"/>
    <cellStyle name="Note 2 7 2 4 13" xfId="57499"/>
    <cellStyle name="Note 2 7 2 4 2" xfId="57500"/>
    <cellStyle name="Note 2 7 2 4 2 10" xfId="57501"/>
    <cellStyle name="Note 2 7 2 4 2 2" xfId="57502"/>
    <cellStyle name="Note 2 7 2 4 2 2 2" xfId="57503"/>
    <cellStyle name="Note 2 7 2 4 2 2 3" xfId="57504"/>
    <cellStyle name="Note 2 7 2 4 2 2 4" xfId="57505"/>
    <cellStyle name="Note 2 7 2 4 2 2 5" xfId="57506"/>
    <cellStyle name="Note 2 7 2 4 2 2 6" xfId="57507"/>
    <cellStyle name="Note 2 7 2 4 2 2 7" xfId="57508"/>
    <cellStyle name="Note 2 7 2 4 2 2 8" xfId="57509"/>
    <cellStyle name="Note 2 7 2 4 2 2 9" xfId="57510"/>
    <cellStyle name="Note 2 7 2 4 2 3" xfId="57511"/>
    <cellStyle name="Note 2 7 2 4 2 4" xfId="57512"/>
    <cellStyle name="Note 2 7 2 4 2 5" xfId="57513"/>
    <cellStyle name="Note 2 7 2 4 2 6" xfId="57514"/>
    <cellStyle name="Note 2 7 2 4 2 7" xfId="57515"/>
    <cellStyle name="Note 2 7 2 4 2 8" xfId="57516"/>
    <cellStyle name="Note 2 7 2 4 2 9" xfId="57517"/>
    <cellStyle name="Note 2 7 2 4 3" xfId="57518"/>
    <cellStyle name="Note 2 7 2 4 3 2" xfId="57519"/>
    <cellStyle name="Note 2 7 2 4 3 3" xfId="57520"/>
    <cellStyle name="Note 2 7 2 4 3 4" xfId="57521"/>
    <cellStyle name="Note 2 7 2 4 3 5" xfId="57522"/>
    <cellStyle name="Note 2 7 2 4 3 6" xfId="57523"/>
    <cellStyle name="Note 2 7 2 4 3 7" xfId="57524"/>
    <cellStyle name="Note 2 7 2 4 3 8" xfId="57525"/>
    <cellStyle name="Note 2 7 2 4 4" xfId="57526"/>
    <cellStyle name="Note 2 7 2 4 4 2" xfId="57527"/>
    <cellStyle name="Note 2 7 2 4 4 3" xfId="57528"/>
    <cellStyle name="Note 2 7 2 4 4 4" xfId="57529"/>
    <cellStyle name="Note 2 7 2 4 4 5" xfId="57530"/>
    <cellStyle name="Note 2 7 2 4 4 6" xfId="57531"/>
    <cellStyle name="Note 2 7 2 4 4 7" xfId="57532"/>
    <cellStyle name="Note 2 7 2 4 4 8" xfId="57533"/>
    <cellStyle name="Note 2 7 2 4 4 9" xfId="57534"/>
    <cellStyle name="Note 2 7 2 4 5" xfId="57535"/>
    <cellStyle name="Note 2 7 2 4 6" xfId="57536"/>
    <cellStyle name="Note 2 7 2 4 7" xfId="57537"/>
    <cellStyle name="Note 2 7 2 4 8" xfId="57538"/>
    <cellStyle name="Note 2 7 2 4 9" xfId="57539"/>
    <cellStyle name="Note 2 7 2 5" xfId="57540"/>
    <cellStyle name="Note 2 7 2 5 10" xfId="57541"/>
    <cellStyle name="Note 2 7 2 5 11" xfId="57542"/>
    <cellStyle name="Note 2 7 2 5 12" xfId="57543"/>
    <cellStyle name="Note 2 7 2 5 13" xfId="57544"/>
    <cellStyle name="Note 2 7 2 5 2" xfId="57545"/>
    <cellStyle name="Note 2 7 2 5 2 10" xfId="57546"/>
    <cellStyle name="Note 2 7 2 5 2 2" xfId="57547"/>
    <cellStyle name="Note 2 7 2 5 2 2 2" xfId="57548"/>
    <cellStyle name="Note 2 7 2 5 2 2 3" xfId="57549"/>
    <cellStyle name="Note 2 7 2 5 2 2 4" xfId="57550"/>
    <cellStyle name="Note 2 7 2 5 2 2 5" xfId="57551"/>
    <cellStyle name="Note 2 7 2 5 2 2 6" xfId="57552"/>
    <cellStyle name="Note 2 7 2 5 2 2 7" xfId="57553"/>
    <cellStyle name="Note 2 7 2 5 2 2 8" xfId="57554"/>
    <cellStyle name="Note 2 7 2 5 2 2 9" xfId="57555"/>
    <cellStyle name="Note 2 7 2 5 2 3" xfId="57556"/>
    <cellStyle name="Note 2 7 2 5 2 4" xfId="57557"/>
    <cellStyle name="Note 2 7 2 5 2 5" xfId="57558"/>
    <cellStyle name="Note 2 7 2 5 2 6" xfId="57559"/>
    <cellStyle name="Note 2 7 2 5 2 7" xfId="57560"/>
    <cellStyle name="Note 2 7 2 5 2 8" xfId="57561"/>
    <cellStyle name="Note 2 7 2 5 2 9" xfId="57562"/>
    <cellStyle name="Note 2 7 2 5 3" xfId="57563"/>
    <cellStyle name="Note 2 7 2 5 3 2" xfId="57564"/>
    <cellStyle name="Note 2 7 2 5 3 3" xfId="57565"/>
    <cellStyle name="Note 2 7 2 5 3 4" xfId="57566"/>
    <cellStyle name="Note 2 7 2 5 3 5" xfId="57567"/>
    <cellStyle name="Note 2 7 2 5 3 6" xfId="57568"/>
    <cellStyle name="Note 2 7 2 5 3 7" xfId="57569"/>
    <cellStyle name="Note 2 7 2 5 3 8" xfId="57570"/>
    <cellStyle name="Note 2 7 2 5 4" xfId="57571"/>
    <cellStyle name="Note 2 7 2 5 4 2" xfId="57572"/>
    <cellStyle name="Note 2 7 2 5 4 3" xfId="57573"/>
    <cellStyle name="Note 2 7 2 5 4 4" xfId="57574"/>
    <cellStyle name="Note 2 7 2 5 4 5" xfId="57575"/>
    <cellStyle name="Note 2 7 2 5 4 6" xfId="57576"/>
    <cellStyle name="Note 2 7 2 5 4 7" xfId="57577"/>
    <cellStyle name="Note 2 7 2 5 4 8" xfId="57578"/>
    <cellStyle name="Note 2 7 2 5 4 9" xfId="57579"/>
    <cellStyle name="Note 2 7 2 5 5" xfId="57580"/>
    <cellStyle name="Note 2 7 2 5 6" xfId="57581"/>
    <cellStyle name="Note 2 7 2 5 7" xfId="57582"/>
    <cellStyle name="Note 2 7 2 5 8" xfId="57583"/>
    <cellStyle name="Note 2 7 2 5 9" xfId="57584"/>
    <cellStyle name="Note 2 7 2 6" xfId="57585"/>
    <cellStyle name="Note 2 7 2 6 10" xfId="57586"/>
    <cellStyle name="Note 2 7 2 6 2" xfId="57587"/>
    <cellStyle name="Note 2 7 2 6 2 2" xfId="57588"/>
    <cellStyle name="Note 2 7 2 6 2 3" xfId="57589"/>
    <cellStyle name="Note 2 7 2 6 2 4" xfId="57590"/>
    <cellStyle name="Note 2 7 2 6 2 5" xfId="57591"/>
    <cellStyle name="Note 2 7 2 6 2 6" xfId="57592"/>
    <cellStyle name="Note 2 7 2 6 2 7" xfId="57593"/>
    <cellStyle name="Note 2 7 2 6 2 8" xfId="57594"/>
    <cellStyle name="Note 2 7 2 6 2 9" xfId="57595"/>
    <cellStyle name="Note 2 7 2 6 3" xfId="57596"/>
    <cellStyle name="Note 2 7 2 6 4" xfId="57597"/>
    <cellStyle name="Note 2 7 2 6 5" xfId="57598"/>
    <cellStyle name="Note 2 7 2 6 6" xfId="57599"/>
    <cellStyle name="Note 2 7 2 6 7" xfId="57600"/>
    <cellStyle name="Note 2 7 2 6 8" xfId="57601"/>
    <cellStyle name="Note 2 7 2 6 9" xfId="57602"/>
    <cellStyle name="Note 2 7 2 7" xfId="57603"/>
    <cellStyle name="Note 2 7 2 7 2" xfId="57604"/>
    <cellStyle name="Note 2 7 2 7 3" xfId="57605"/>
    <cellStyle name="Note 2 7 2 7 4" xfId="57606"/>
    <cellStyle name="Note 2 7 2 7 5" xfId="57607"/>
    <cellStyle name="Note 2 7 2 7 6" xfId="57608"/>
    <cellStyle name="Note 2 7 2 7 7" xfId="57609"/>
    <cellStyle name="Note 2 7 2 7 8" xfId="57610"/>
    <cellStyle name="Note 2 7 2 8" xfId="57611"/>
    <cellStyle name="Note 2 7 2 8 2" xfId="57612"/>
    <cellStyle name="Note 2 7 2 8 3" xfId="57613"/>
    <cellStyle name="Note 2 7 2 8 4" xfId="57614"/>
    <cellStyle name="Note 2 7 2 8 5" xfId="57615"/>
    <cellStyle name="Note 2 7 2 8 6" xfId="57616"/>
    <cellStyle name="Note 2 7 2 8 7" xfId="57617"/>
    <cellStyle name="Note 2 7 2 8 8" xfId="57618"/>
    <cellStyle name="Note 2 7 2 8 9" xfId="57619"/>
    <cellStyle name="Note 2 7 2 9" xfId="57620"/>
    <cellStyle name="Note 2 7 3" xfId="57621"/>
    <cellStyle name="Note 2 7 3 10" xfId="57622"/>
    <cellStyle name="Note 2 7 3 11" xfId="57623"/>
    <cellStyle name="Note 2 7 3 12" xfId="57624"/>
    <cellStyle name="Note 2 7 3 13" xfId="57625"/>
    <cellStyle name="Note 2 7 3 14" xfId="57626"/>
    <cellStyle name="Note 2 7 3 15" xfId="57627"/>
    <cellStyle name="Note 2 7 3 16" xfId="57628"/>
    <cellStyle name="Note 2 7 3 17" xfId="57629"/>
    <cellStyle name="Note 2 7 3 18" xfId="57630"/>
    <cellStyle name="Note 2 7 3 2" xfId="57631"/>
    <cellStyle name="Note 2 7 3 2 10" xfId="57632"/>
    <cellStyle name="Note 2 7 3 2 11" xfId="57633"/>
    <cellStyle name="Note 2 7 3 2 12" xfId="57634"/>
    <cellStyle name="Note 2 7 3 2 13" xfId="57635"/>
    <cellStyle name="Note 2 7 3 2 2" xfId="57636"/>
    <cellStyle name="Note 2 7 3 2 2 10" xfId="57637"/>
    <cellStyle name="Note 2 7 3 2 2 2" xfId="57638"/>
    <cellStyle name="Note 2 7 3 2 2 2 2" xfId="57639"/>
    <cellStyle name="Note 2 7 3 2 2 2 3" xfId="57640"/>
    <cellStyle name="Note 2 7 3 2 2 2 4" xfId="57641"/>
    <cellStyle name="Note 2 7 3 2 2 2 5" xfId="57642"/>
    <cellStyle name="Note 2 7 3 2 2 2 6" xfId="57643"/>
    <cellStyle name="Note 2 7 3 2 2 2 7" xfId="57644"/>
    <cellStyle name="Note 2 7 3 2 2 2 8" xfId="57645"/>
    <cellStyle name="Note 2 7 3 2 2 2 9" xfId="57646"/>
    <cellStyle name="Note 2 7 3 2 2 3" xfId="57647"/>
    <cellStyle name="Note 2 7 3 2 2 4" xfId="57648"/>
    <cellStyle name="Note 2 7 3 2 2 5" xfId="57649"/>
    <cellStyle name="Note 2 7 3 2 2 6" xfId="57650"/>
    <cellStyle name="Note 2 7 3 2 2 7" xfId="57651"/>
    <cellStyle name="Note 2 7 3 2 2 8" xfId="57652"/>
    <cellStyle name="Note 2 7 3 2 2 9" xfId="57653"/>
    <cellStyle name="Note 2 7 3 2 3" xfId="57654"/>
    <cellStyle name="Note 2 7 3 2 3 2" xfId="57655"/>
    <cellStyle name="Note 2 7 3 2 3 3" xfId="57656"/>
    <cellStyle name="Note 2 7 3 2 3 4" xfId="57657"/>
    <cellStyle name="Note 2 7 3 2 3 5" xfId="57658"/>
    <cellStyle name="Note 2 7 3 2 3 6" xfId="57659"/>
    <cellStyle name="Note 2 7 3 2 3 7" xfId="57660"/>
    <cellStyle name="Note 2 7 3 2 3 8" xfId="57661"/>
    <cellStyle name="Note 2 7 3 2 4" xfId="57662"/>
    <cellStyle name="Note 2 7 3 2 4 2" xfId="57663"/>
    <cellStyle name="Note 2 7 3 2 4 3" xfId="57664"/>
    <cellStyle name="Note 2 7 3 2 4 4" xfId="57665"/>
    <cellStyle name="Note 2 7 3 2 4 5" xfId="57666"/>
    <cellStyle name="Note 2 7 3 2 4 6" xfId="57667"/>
    <cellStyle name="Note 2 7 3 2 4 7" xfId="57668"/>
    <cellStyle name="Note 2 7 3 2 4 8" xfId="57669"/>
    <cellStyle name="Note 2 7 3 2 4 9" xfId="57670"/>
    <cellStyle name="Note 2 7 3 2 5" xfId="57671"/>
    <cellStyle name="Note 2 7 3 2 6" xfId="57672"/>
    <cellStyle name="Note 2 7 3 2 7" xfId="57673"/>
    <cellStyle name="Note 2 7 3 2 8" xfId="57674"/>
    <cellStyle name="Note 2 7 3 2 9" xfId="57675"/>
    <cellStyle name="Note 2 7 3 3" xfId="57676"/>
    <cellStyle name="Note 2 7 3 3 10" xfId="57677"/>
    <cellStyle name="Note 2 7 3 3 11" xfId="57678"/>
    <cellStyle name="Note 2 7 3 3 12" xfId="57679"/>
    <cellStyle name="Note 2 7 3 3 13" xfId="57680"/>
    <cellStyle name="Note 2 7 3 3 2" xfId="57681"/>
    <cellStyle name="Note 2 7 3 3 2 10" xfId="57682"/>
    <cellStyle name="Note 2 7 3 3 2 2" xfId="57683"/>
    <cellStyle name="Note 2 7 3 3 2 2 2" xfId="57684"/>
    <cellStyle name="Note 2 7 3 3 2 2 3" xfId="57685"/>
    <cellStyle name="Note 2 7 3 3 2 2 4" xfId="57686"/>
    <cellStyle name="Note 2 7 3 3 2 2 5" xfId="57687"/>
    <cellStyle name="Note 2 7 3 3 2 2 6" xfId="57688"/>
    <cellStyle name="Note 2 7 3 3 2 2 7" xfId="57689"/>
    <cellStyle name="Note 2 7 3 3 2 2 8" xfId="57690"/>
    <cellStyle name="Note 2 7 3 3 2 2 9" xfId="57691"/>
    <cellStyle name="Note 2 7 3 3 2 3" xfId="57692"/>
    <cellStyle name="Note 2 7 3 3 2 4" xfId="57693"/>
    <cellStyle name="Note 2 7 3 3 2 5" xfId="57694"/>
    <cellStyle name="Note 2 7 3 3 2 6" xfId="57695"/>
    <cellStyle name="Note 2 7 3 3 2 7" xfId="57696"/>
    <cellStyle name="Note 2 7 3 3 2 8" xfId="57697"/>
    <cellStyle name="Note 2 7 3 3 2 9" xfId="57698"/>
    <cellStyle name="Note 2 7 3 3 3" xfId="57699"/>
    <cellStyle name="Note 2 7 3 3 3 2" xfId="57700"/>
    <cellStyle name="Note 2 7 3 3 3 3" xfId="57701"/>
    <cellStyle name="Note 2 7 3 3 3 4" xfId="57702"/>
    <cellStyle name="Note 2 7 3 3 3 5" xfId="57703"/>
    <cellStyle name="Note 2 7 3 3 3 6" xfId="57704"/>
    <cellStyle name="Note 2 7 3 3 3 7" xfId="57705"/>
    <cellStyle name="Note 2 7 3 3 3 8" xfId="57706"/>
    <cellStyle name="Note 2 7 3 3 4" xfId="57707"/>
    <cellStyle name="Note 2 7 3 3 4 2" xfId="57708"/>
    <cellStyle name="Note 2 7 3 3 4 3" xfId="57709"/>
    <cellStyle name="Note 2 7 3 3 4 4" xfId="57710"/>
    <cellStyle name="Note 2 7 3 3 4 5" xfId="57711"/>
    <cellStyle name="Note 2 7 3 3 4 6" xfId="57712"/>
    <cellStyle name="Note 2 7 3 3 4 7" xfId="57713"/>
    <cellStyle name="Note 2 7 3 3 4 8" xfId="57714"/>
    <cellStyle name="Note 2 7 3 3 4 9" xfId="57715"/>
    <cellStyle name="Note 2 7 3 3 5" xfId="57716"/>
    <cellStyle name="Note 2 7 3 3 6" xfId="57717"/>
    <cellStyle name="Note 2 7 3 3 7" xfId="57718"/>
    <cellStyle name="Note 2 7 3 3 8" xfId="57719"/>
    <cellStyle name="Note 2 7 3 3 9" xfId="57720"/>
    <cellStyle name="Note 2 7 3 4" xfId="57721"/>
    <cellStyle name="Note 2 7 3 4 10" xfId="57722"/>
    <cellStyle name="Note 2 7 3 4 11" xfId="57723"/>
    <cellStyle name="Note 2 7 3 4 12" xfId="57724"/>
    <cellStyle name="Note 2 7 3 4 13" xfId="57725"/>
    <cellStyle name="Note 2 7 3 4 2" xfId="57726"/>
    <cellStyle name="Note 2 7 3 4 2 10" xfId="57727"/>
    <cellStyle name="Note 2 7 3 4 2 2" xfId="57728"/>
    <cellStyle name="Note 2 7 3 4 2 2 2" xfId="57729"/>
    <cellStyle name="Note 2 7 3 4 2 2 3" xfId="57730"/>
    <cellStyle name="Note 2 7 3 4 2 2 4" xfId="57731"/>
    <cellStyle name="Note 2 7 3 4 2 2 5" xfId="57732"/>
    <cellStyle name="Note 2 7 3 4 2 2 6" xfId="57733"/>
    <cellStyle name="Note 2 7 3 4 2 2 7" xfId="57734"/>
    <cellStyle name="Note 2 7 3 4 2 2 8" xfId="57735"/>
    <cellStyle name="Note 2 7 3 4 2 2 9" xfId="57736"/>
    <cellStyle name="Note 2 7 3 4 2 3" xfId="57737"/>
    <cellStyle name="Note 2 7 3 4 2 4" xfId="57738"/>
    <cellStyle name="Note 2 7 3 4 2 5" xfId="57739"/>
    <cellStyle name="Note 2 7 3 4 2 6" xfId="57740"/>
    <cellStyle name="Note 2 7 3 4 2 7" xfId="57741"/>
    <cellStyle name="Note 2 7 3 4 2 8" xfId="57742"/>
    <cellStyle name="Note 2 7 3 4 2 9" xfId="57743"/>
    <cellStyle name="Note 2 7 3 4 3" xfId="57744"/>
    <cellStyle name="Note 2 7 3 4 3 2" xfId="57745"/>
    <cellStyle name="Note 2 7 3 4 3 3" xfId="57746"/>
    <cellStyle name="Note 2 7 3 4 3 4" xfId="57747"/>
    <cellStyle name="Note 2 7 3 4 3 5" xfId="57748"/>
    <cellStyle name="Note 2 7 3 4 3 6" xfId="57749"/>
    <cellStyle name="Note 2 7 3 4 3 7" xfId="57750"/>
    <cellStyle name="Note 2 7 3 4 3 8" xfId="57751"/>
    <cellStyle name="Note 2 7 3 4 4" xfId="57752"/>
    <cellStyle name="Note 2 7 3 4 4 2" xfId="57753"/>
    <cellStyle name="Note 2 7 3 4 4 3" xfId="57754"/>
    <cellStyle name="Note 2 7 3 4 4 4" xfId="57755"/>
    <cellStyle name="Note 2 7 3 4 4 5" xfId="57756"/>
    <cellStyle name="Note 2 7 3 4 4 6" xfId="57757"/>
    <cellStyle name="Note 2 7 3 4 4 7" xfId="57758"/>
    <cellStyle name="Note 2 7 3 4 4 8" xfId="57759"/>
    <cellStyle name="Note 2 7 3 4 4 9" xfId="57760"/>
    <cellStyle name="Note 2 7 3 4 5" xfId="57761"/>
    <cellStyle name="Note 2 7 3 4 6" xfId="57762"/>
    <cellStyle name="Note 2 7 3 4 7" xfId="57763"/>
    <cellStyle name="Note 2 7 3 4 8" xfId="57764"/>
    <cellStyle name="Note 2 7 3 4 9" xfId="57765"/>
    <cellStyle name="Note 2 7 3 5" xfId="57766"/>
    <cellStyle name="Note 2 7 3 5 10" xfId="57767"/>
    <cellStyle name="Note 2 7 3 5 11" xfId="57768"/>
    <cellStyle name="Note 2 7 3 5 12" xfId="57769"/>
    <cellStyle name="Note 2 7 3 5 13" xfId="57770"/>
    <cellStyle name="Note 2 7 3 5 2" xfId="57771"/>
    <cellStyle name="Note 2 7 3 5 2 10" xfId="57772"/>
    <cellStyle name="Note 2 7 3 5 2 2" xfId="57773"/>
    <cellStyle name="Note 2 7 3 5 2 2 2" xfId="57774"/>
    <cellStyle name="Note 2 7 3 5 2 2 3" xfId="57775"/>
    <cellStyle name="Note 2 7 3 5 2 2 4" xfId="57776"/>
    <cellStyle name="Note 2 7 3 5 2 2 5" xfId="57777"/>
    <cellStyle name="Note 2 7 3 5 2 2 6" xfId="57778"/>
    <cellStyle name="Note 2 7 3 5 2 2 7" xfId="57779"/>
    <cellStyle name="Note 2 7 3 5 2 2 8" xfId="57780"/>
    <cellStyle name="Note 2 7 3 5 2 2 9" xfId="57781"/>
    <cellStyle name="Note 2 7 3 5 2 3" xfId="57782"/>
    <cellStyle name="Note 2 7 3 5 2 4" xfId="57783"/>
    <cellStyle name="Note 2 7 3 5 2 5" xfId="57784"/>
    <cellStyle name="Note 2 7 3 5 2 6" xfId="57785"/>
    <cellStyle name="Note 2 7 3 5 2 7" xfId="57786"/>
    <cellStyle name="Note 2 7 3 5 2 8" xfId="57787"/>
    <cellStyle name="Note 2 7 3 5 2 9" xfId="57788"/>
    <cellStyle name="Note 2 7 3 5 3" xfId="57789"/>
    <cellStyle name="Note 2 7 3 5 3 2" xfId="57790"/>
    <cellStyle name="Note 2 7 3 5 3 3" xfId="57791"/>
    <cellStyle name="Note 2 7 3 5 3 4" xfId="57792"/>
    <cellStyle name="Note 2 7 3 5 3 5" xfId="57793"/>
    <cellStyle name="Note 2 7 3 5 3 6" xfId="57794"/>
    <cellStyle name="Note 2 7 3 5 3 7" xfId="57795"/>
    <cellStyle name="Note 2 7 3 5 3 8" xfId="57796"/>
    <cellStyle name="Note 2 7 3 5 4" xfId="57797"/>
    <cellStyle name="Note 2 7 3 5 4 2" xfId="57798"/>
    <cellStyle name="Note 2 7 3 5 4 3" xfId="57799"/>
    <cellStyle name="Note 2 7 3 5 4 4" xfId="57800"/>
    <cellStyle name="Note 2 7 3 5 4 5" xfId="57801"/>
    <cellStyle name="Note 2 7 3 5 4 6" xfId="57802"/>
    <cellStyle name="Note 2 7 3 5 4 7" xfId="57803"/>
    <cellStyle name="Note 2 7 3 5 4 8" xfId="57804"/>
    <cellStyle name="Note 2 7 3 5 4 9" xfId="57805"/>
    <cellStyle name="Note 2 7 3 5 5" xfId="57806"/>
    <cellStyle name="Note 2 7 3 5 6" xfId="57807"/>
    <cellStyle name="Note 2 7 3 5 7" xfId="57808"/>
    <cellStyle name="Note 2 7 3 5 8" xfId="57809"/>
    <cellStyle name="Note 2 7 3 5 9" xfId="57810"/>
    <cellStyle name="Note 2 7 3 6" xfId="57811"/>
    <cellStyle name="Note 2 7 3 6 10" xfId="57812"/>
    <cellStyle name="Note 2 7 3 6 2" xfId="57813"/>
    <cellStyle name="Note 2 7 3 6 2 2" xfId="57814"/>
    <cellStyle name="Note 2 7 3 6 2 3" xfId="57815"/>
    <cellStyle name="Note 2 7 3 6 2 4" xfId="57816"/>
    <cellStyle name="Note 2 7 3 6 2 5" xfId="57817"/>
    <cellStyle name="Note 2 7 3 6 2 6" xfId="57818"/>
    <cellStyle name="Note 2 7 3 6 2 7" xfId="57819"/>
    <cellStyle name="Note 2 7 3 6 2 8" xfId="57820"/>
    <cellStyle name="Note 2 7 3 6 2 9" xfId="57821"/>
    <cellStyle name="Note 2 7 3 6 3" xfId="57822"/>
    <cellStyle name="Note 2 7 3 6 4" xfId="57823"/>
    <cellStyle name="Note 2 7 3 6 5" xfId="57824"/>
    <cellStyle name="Note 2 7 3 6 6" xfId="57825"/>
    <cellStyle name="Note 2 7 3 6 7" xfId="57826"/>
    <cellStyle name="Note 2 7 3 6 8" xfId="57827"/>
    <cellStyle name="Note 2 7 3 6 9" xfId="57828"/>
    <cellStyle name="Note 2 7 3 7" xfId="57829"/>
    <cellStyle name="Note 2 7 3 7 2" xfId="57830"/>
    <cellStyle name="Note 2 7 3 7 3" xfId="57831"/>
    <cellStyle name="Note 2 7 3 7 4" xfId="57832"/>
    <cellStyle name="Note 2 7 3 7 5" xfId="57833"/>
    <cellStyle name="Note 2 7 3 7 6" xfId="57834"/>
    <cellStyle name="Note 2 7 3 7 7" xfId="57835"/>
    <cellStyle name="Note 2 7 3 7 8" xfId="57836"/>
    <cellStyle name="Note 2 7 3 8" xfId="57837"/>
    <cellStyle name="Note 2 7 3 8 2" xfId="57838"/>
    <cellStyle name="Note 2 7 3 8 3" xfId="57839"/>
    <cellStyle name="Note 2 7 3 8 4" xfId="57840"/>
    <cellStyle name="Note 2 7 3 8 5" xfId="57841"/>
    <cellStyle name="Note 2 7 3 8 6" xfId="57842"/>
    <cellStyle name="Note 2 7 3 8 7" xfId="57843"/>
    <cellStyle name="Note 2 7 3 8 8" xfId="57844"/>
    <cellStyle name="Note 2 7 3 8 9" xfId="57845"/>
    <cellStyle name="Note 2 7 3 9" xfId="57846"/>
    <cellStyle name="Note 2 7 4" xfId="57847"/>
    <cellStyle name="Note 2 7 4 10" xfId="57848"/>
    <cellStyle name="Note 2 7 4 11" xfId="57849"/>
    <cellStyle name="Note 2 7 4 12" xfId="57850"/>
    <cellStyle name="Note 2 7 4 13" xfId="57851"/>
    <cellStyle name="Note 2 7 4 14" xfId="57852"/>
    <cellStyle name="Note 2 7 4 2" xfId="57853"/>
    <cellStyle name="Note 2 7 4 2 10" xfId="57854"/>
    <cellStyle name="Note 2 7 4 2 2" xfId="57855"/>
    <cellStyle name="Note 2 7 4 2 2 2" xfId="57856"/>
    <cellStyle name="Note 2 7 4 2 2 3" xfId="57857"/>
    <cellStyle name="Note 2 7 4 2 2 4" xfId="57858"/>
    <cellStyle name="Note 2 7 4 2 2 5" xfId="57859"/>
    <cellStyle name="Note 2 7 4 2 2 6" xfId="57860"/>
    <cellStyle name="Note 2 7 4 2 2 7" xfId="57861"/>
    <cellStyle name="Note 2 7 4 2 2 8" xfId="57862"/>
    <cellStyle name="Note 2 7 4 2 2 9" xfId="57863"/>
    <cellStyle name="Note 2 7 4 2 3" xfId="57864"/>
    <cellStyle name="Note 2 7 4 2 4" xfId="57865"/>
    <cellStyle name="Note 2 7 4 2 5" xfId="57866"/>
    <cellStyle name="Note 2 7 4 2 6" xfId="57867"/>
    <cellStyle name="Note 2 7 4 2 7" xfId="57868"/>
    <cellStyle name="Note 2 7 4 2 8" xfId="57869"/>
    <cellStyle name="Note 2 7 4 2 9" xfId="57870"/>
    <cellStyle name="Note 2 7 4 3" xfId="57871"/>
    <cellStyle name="Note 2 7 4 3 2" xfId="57872"/>
    <cellStyle name="Note 2 7 4 3 3" xfId="57873"/>
    <cellStyle name="Note 2 7 4 3 4" xfId="57874"/>
    <cellStyle name="Note 2 7 4 3 5" xfId="57875"/>
    <cellStyle name="Note 2 7 4 3 6" xfId="57876"/>
    <cellStyle name="Note 2 7 4 3 7" xfId="57877"/>
    <cellStyle name="Note 2 7 4 3 8" xfId="57878"/>
    <cellStyle name="Note 2 7 4 4" xfId="57879"/>
    <cellStyle name="Note 2 7 4 4 2" xfId="57880"/>
    <cellStyle name="Note 2 7 4 4 3" xfId="57881"/>
    <cellStyle name="Note 2 7 4 4 4" xfId="57882"/>
    <cellStyle name="Note 2 7 4 4 5" xfId="57883"/>
    <cellStyle name="Note 2 7 4 4 6" xfId="57884"/>
    <cellStyle name="Note 2 7 4 4 7" xfId="57885"/>
    <cellStyle name="Note 2 7 4 4 8" xfId="57886"/>
    <cellStyle name="Note 2 7 4 4 9" xfId="57887"/>
    <cellStyle name="Note 2 7 4 5" xfId="57888"/>
    <cellStyle name="Note 2 7 4 6" xfId="57889"/>
    <cellStyle name="Note 2 7 4 7" xfId="57890"/>
    <cellStyle name="Note 2 7 4 8" xfId="57891"/>
    <cellStyle name="Note 2 7 4 9" xfId="57892"/>
    <cellStyle name="Note 2 7 5" xfId="57893"/>
    <cellStyle name="Note 2 7 5 10" xfId="57894"/>
    <cellStyle name="Note 2 7 5 11" xfId="57895"/>
    <cellStyle name="Note 2 7 5 12" xfId="57896"/>
    <cellStyle name="Note 2 7 5 13" xfId="57897"/>
    <cellStyle name="Note 2 7 5 2" xfId="57898"/>
    <cellStyle name="Note 2 7 5 2 10" xfId="57899"/>
    <cellStyle name="Note 2 7 5 2 2" xfId="57900"/>
    <cellStyle name="Note 2 7 5 2 2 2" xfId="57901"/>
    <cellStyle name="Note 2 7 5 2 2 3" xfId="57902"/>
    <cellStyle name="Note 2 7 5 2 2 4" xfId="57903"/>
    <cellStyle name="Note 2 7 5 2 2 5" xfId="57904"/>
    <cellStyle name="Note 2 7 5 2 2 6" xfId="57905"/>
    <cellStyle name="Note 2 7 5 2 2 7" xfId="57906"/>
    <cellStyle name="Note 2 7 5 2 2 8" xfId="57907"/>
    <cellStyle name="Note 2 7 5 2 2 9" xfId="57908"/>
    <cellStyle name="Note 2 7 5 2 3" xfId="57909"/>
    <cellStyle name="Note 2 7 5 2 4" xfId="57910"/>
    <cellStyle name="Note 2 7 5 2 5" xfId="57911"/>
    <cellStyle name="Note 2 7 5 2 6" xfId="57912"/>
    <cellStyle name="Note 2 7 5 2 7" xfId="57913"/>
    <cellStyle name="Note 2 7 5 2 8" xfId="57914"/>
    <cellStyle name="Note 2 7 5 2 9" xfId="57915"/>
    <cellStyle name="Note 2 7 5 3" xfId="57916"/>
    <cellStyle name="Note 2 7 5 3 2" xfId="57917"/>
    <cellStyle name="Note 2 7 5 3 3" xfId="57918"/>
    <cellStyle name="Note 2 7 5 3 4" xfId="57919"/>
    <cellStyle name="Note 2 7 5 3 5" xfId="57920"/>
    <cellStyle name="Note 2 7 5 3 6" xfId="57921"/>
    <cellStyle name="Note 2 7 5 3 7" xfId="57922"/>
    <cellStyle name="Note 2 7 5 3 8" xfId="57923"/>
    <cellStyle name="Note 2 7 5 4" xfId="57924"/>
    <cellStyle name="Note 2 7 5 4 2" xfId="57925"/>
    <cellStyle name="Note 2 7 5 4 3" xfId="57926"/>
    <cellStyle name="Note 2 7 5 4 4" xfId="57927"/>
    <cellStyle name="Note 2 7 5 4 5" xfId="57928"/>
    <cellStyle name="Note 2 7 5 4 6" xfId="57929"/>
    <cellStyle name="Note 2 7 5 4 7" xfId="57930"/>
    <cellStyle name="Note 2 7 5 4 8" xfId="57931"/>
    <cellStyle name="Note 2 7 5 4 9" xfId="57932"/>
    <cellStyle name="Note 2 7 5 5" xfId="57933"/>
    <cellStyle name="Note 2 7 5 6" xfId="57934"/>
    <cellStyle name="Note 2 7 5 7" xfId="57935"/>
    <cellStyle name="Note 2 7 5 8" xfId="57936"/>
    <cellStyle name="Note 2 7 5 9" xfId="57937"/>
    <cellStyle name="Note 2 7 6" xfId="57938"/>
    <cellStyle name="Note 2 7 6 2" xfId="57939"/>
    <cellStyle name="Note 2 7 6 3" xfId="57940"/>
    <cellStyle name="Note 2 7 6 4" xfId="57941"/>
    <cellStyle name="Note 2 7 6 5" xfId="57942"/>
    <cellStyle name="Note 2 7 6 6" xfId="57943"/>
    <cellStyle name="Note 2 7 6 7" xfId="57944"/>
    <cellStyle name="Note 2 7 6 8" xfId="57945"/>
    <cellStyle name="Note 2 7 6 9" xfId="57946"/>
    <cellStyle name="Note 2 7 7" xfId="57947"/>
    <cellStyle name="Note 2 7 8" xfId="57948"/>
    <cellStyle name="Note 2 7 9" xfId="57949"/>
    <cellStyle name="Note 2 8" xfId="4564"/>
    <cellStyle name="Note 2 8 10" xfId="57950"/>
    <cellStyle name="Note 2 8 11" xfId="57951"/>
    <cellStyle name="Note 2 8 12" xfId="57952"/>
    <cellStyle name="Note 2 8 13" xfId="57953"/>
    <cellStyle name="Note 2 8 14" xfId="57954"/>
    <cellStyle name="Note 2 8 15" xfId="57955"/>
    <cellStyle name="Note 2 8 16" xfId="57956"/>
    <cellStyle name="Note 2 8 17" xfId="57957"/>
    <cellStyle name="Note 2 8 18" xfId="57958"/>
    <cellStyle name="Note 2 8 19" xfId="57959"/>
    <cellStyle name="Note 2 8 2" xfId="57960"/>
    <cellStyle name="Note 2 8 2 10" xfId="57961"/>
    <cellStyle name="Note 2 8 2 11" xfId="57962"/>
    <cellStyle name="Note 2 8 2 12" xfId="57963"/>
    <cellStyle name="Note 2 8 2 13" xfId="57964"/>
    <cellStyle name="Note 2 8 2 2" xfId="57965"/>
    <cellStyle name="Note 2 8 2 2 10" xfId="57966"/>
    <cellStyle name="Note 2 8 2 2 2" xfId="57967"/>
    <cellStyle name="Note 2 8 2 2 2 2" xfId="57968"/>
    <cellStyle name="Note 2 8 2 2 2 3" xfId="57969"/>
    <cellStyle name="Note 2 8 2 2 2 4" xfId="57970"/>
    <cellStyle name="Note 2 8 2 2 2 5" xfId="57971"/>
    <cellStyle name="Note 2 8 2 2 2 6" xfId="57972"/>
    <cellStyle name="Note 2 8 2 2 2 7" xfId="57973"/>
    <cellStyle name="Note 2 8 2 2 2 8" xfId="57974"/>
    <cellStyle name="Note 2 8 2 2 2 9" xfId="57975"/>
    <cellStyle name="Note 2 8 2 2 3" xfId="57976"/>
    <cellStyle name="Note 2 8 2 2 4" xfId="57977"/>
    <cellStyle name="Note 2 8 2 2 5" xfId="57978"/>
    <cellStyle name="Note 2 8 2 2 6" xfId="57979"/>
    <cellStyle name="Note 2 8 2 2 7" xfId="57980"/>
    <cellStyle name="Note 2 8 2 2 8" xfId="57981"/>
    <cellStyle name="Note 2 8 2 2 9" xfId="57982"/>
    <cellStyle name="Note 2 8 2 3" xfId="57983"/>
    <cellStyle name="Note 2 8 2 3 2" xfId="57984"/>
    <cellStyle name="Note 2 8 2 3 3" xfId="57985"/>
    <cellStyle name="Note 2 8 2 3 4" xfId="57986"/>
    <cellStyle name="Note 2 8 2 3 5" xfId="57987"/>
    <cellStyle name="Note 2 8 2 3 6" xfId="57988"/>
    <cellStyle name="Note 2 8 2 3 7" xfId="57989"/>
    <cellStyle name="Note 2 8 2 3 8" xfId="57990"/>
    <cellStyle name="Note 2 8 2 4" xfId="57991"/>
    <cellStyle name="Note 2 8 2 4 2" xfId="57992"/>
    <cellStyle name="Note 2 8 2 4 3" xfId="57993"/>
    <cellStyle name="Note 2 8 2 4 4" xfId="57994"/>
    <cellStyle name="Note 2 8 2 4 5" xfId="57995"/>
    <cellStyle name="Note 2 8 2 4 6" xfId="57996"/>
    <cellStyle name="Note 2 8 2 4 7" xfId="57997"/>
    <cellStyle name="Note 2 8 2 4 8" xfId="57998"/>
    <cellStyle name="Note 2 8 2 4 9" xfId="57999"/>
    <cellStyle name="Note 2 8 2 5" xfId="58000"/>
    <cellStyle name="Note 2 8 2 6" xfId="58001"/>
    <cellStyle name="Note 2 8 2 7" xfId="58002"/>
    <cellStyle name="Note 2 8 2 8" xfId="58003"/>
    <cellStyle name="Note 2 8 2 9" xfId="58004"/>
    <cellStyle name="Note 2 8 20" xfId="58005"/>
    <cellStyle name="Note 2 8 3" xfId="58006"/>
    <cellStyle name="Note 2 8 3 10" xfId="58007"/>
    <cellStyle name="Note 2 8 3 11" xfId="58008"/>
    <cellStyle name="Note 2 8 3 12" xfId="58009"/>
    <cellStyle name="Note 2 8 3 13" xfId="58010"/>
    <cellStyle name="Note 2 8 3 2" xfId="58011"/>
    <cellStyle name="Note 2 8 3 2 10" xfId="58012"/>
    <cellStyle name="Note 2 8 3 2 2" xfId="58013"/>
    <cellStyle name="Note 2 8 3 2 2 2" xfId="58014"/>
    <cellStyle name="Note 2 8 3 2 2 3" xfId="58015"/>
    <cellStyle name="Note 2 8 3 2 2 4" xfId="58016"/>
    <cellStyle name="Note 2 8 3 2 2 5" xfId="58017"/>
    <cellStyle name="Note 2 8 3 2 2 6" xfId="58018"/>
    <cellStyle name="Note 2 8 3 2 2 7" xfId="58019"/>
    <cellStyle name="Note 2 8 4" xfId="58020"/>
    <cellStyle name="Note 2 8 5" xfId="58021"/>
    <cellStyle name="Note 2 8 6" xfId="58022"/>
    <cellStyle name="Note 2 8 7" xfId="58023"/>
    <cellStyle name="Note 2 8 8" xfId="58024"/>
    <cellStyle name="Note 2 8 9" xfId="58025"/>
    <cellStyle name="Note 2 9" xfId="4565"/>
    <cellStyle name="Note 2 9 10" xfId="58026"/>
    <cellStyle name="Note 2 9 11" xfId="58027"/>
    <cellStyle name="Note 2 9 12" xfId="58028"/>
    <cellStyle name="Note 2 9 13" xfId="58029"/>
    <cellStyle name="Note 2 9 14" xfId="58030"/>
    <cellStyle name="Note 2 9 15" xfId="58031"/>
    <cellStyle name="Note 2 9 16" xfId="58032"/>
    <cellStyle name="Note 2 9 17" xfId="58033"/>
    <cellStyle name="Note 2 9 18" xfId="58034"/>
    <cellStyle name="Note 2 9 2" xfId="58035"/>
    <cellStyle name="Note 2 9 3" xfId="58036"/>
    <cellStyle name="Note 2 9 4" xfId="58037"/>
    <cellStyle name="Note 2 9 5" xfId="58038"/>
    <cellStyle name="Note 2 9 6" xfId="58039"/>
    <cellStyle name="Note 2 9 7" xfId="58040"/>
    <cellStyle name="Note 2 9 8" xfId="58041"/>
    <cellStyle name="Note 2 9 9" xfId="58042"/>
    <cellStyle name="Note 3" xfId="55"/>
    <cellStyle name="Note 3 2" xfId="66"/>
    <cellStyle name="Note 3 2 2" xfId="86"/>
    <cellStyle name="Note 3 2 2 2" xfId="9768"/>
    <cellStyle name="Note 3 2 2 3" xfId="9777"/>
    <cellStyle name="Note 3 2 3" xfId="9754"/>
    <cellStyle name="Note 3 2 4" xfId="9791"/>
    <cellStyle name="Note 3 2 5" xfId="9888"/>
    <cellStyle name="Note 3 3" xfId="80"/>
    <cellStyle name="Note 3 3 2" xfId="9762"/>
    <cellStyle name="Note 3 3 2 2" xfId="58043"/>
    <cellStyle name="Note 3 3 3" xfId="9783"/>
    <cellStyle name="Note 3 3 3 2" xfId="58044"/>
    <cellStyle name="Note 3 3 4" xfId="9889"/>
    <cellStyle name="Note 3 3 5" xfId="58045"/>
    <cellStyle name="Note 3 4" xfId="9748"/>
    <cellStyle name="Note 3 4 2" xfId="58046"/>
    <cellStyle name="Note 3 5" xfId="9794"/>
    <cellStyle name="Note 3 5 2" xfId="58047"/>
    <cellStyle name="Note 3 6" xfId="9887"/>
    <cellStyle name="Note 3 6 2" xfId="58048"/>
    <cellStyle name="Note 3 7" xfId="58049"/>
    <cellStyle name="Note 3 8" xfId="58050"/>
    <cellStyle name="Note 4" xfId="4566"/>
    <cellStyle name="Note 4 2" xfId="4567"/>
    <cellStyle name="Note 4 3" xfId="58051"/>
    <cellStyle name="Note 5" xfId="4568"/>
    <cellStyle name="Note 5 2" xfId="4569"/>
    <cellStyle name="Note 5 3" xfId="58052"/>
    <cellStyle name="Note 6" xfId="4570"/>
    <cellStyle name="Note 6 2" xfId="4571"/>
    <cellStyle name="Note 6 3" xfId="58053"/>
    <cellStyle name="Note 7" xfId="4572"/>
    <cellStyle name="Note 7 2" xfId="4573"/>
    <cellStyle name="Note 7 3" xfId="58054"/>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 - Subtotal 2" xfId="9890"/>
    <cellStyle name="Nr 0 dec - Subtotal 2 2" xfId="58055"/>
    <cellStyle name="Nr 0 dec - Subtotal 3" xfId="9824"/>
    <cellStyle name="Nr 0 dec - Subtotal 3 2" xfId="58056"/>
    <cellStyle name="Nr 0 dec - Subtotal 4" xfId="58057"/>
    <cellStyle name="Nr 0 dec - Subtotal 4 2" xfId="58058"/>
    <cellStyle name="Nr 0 dec - Subtotal 5" xfId="58059"/>
    <cellStyle name="Nr 0 dec - Subtotal 5 2" xfId="58060"/>
    <cellStyle name="Nr 0 dec - Subtotal 6" xfId="58061"/>
    <cellStyle name="Nr 0 dec - Subtotal 6 2" xfId="58062"/>
    <cellStyle name="Nr 0 dec - Subtotal 7" xfId="58063"/>
    <cellStyle name="Nr 0 dec - Subtotal 8" xfId="58064"/>
    <cellStyle name="Nr 0 dec - Subtotal 9" xfId="58065"/>
    <cellStyle name="Nr 0 dec_Data" xfId="4601"/>
    <cellStyle name="Nr 1 dec" xfId="4602"/>
    <cellStyle name="Nr 1 dec - Input" xfId="4603"/>
    <cellStyle name="Nr 1 dec 2" xfId="9891"/>
    <cellStyle name="Nr 1 dec 3" xfId="9823"/>
    <cellStyle name="Nr, 0 dec" xfId="4604"/>
    <cellStyle name="Nr, 0 dec 2" xfId="9892"/>
    <cellStyle name="number" xfId="4605"/>
    <cellStyle name="Number, 1 dec" xfId="4606"/>
    <cellStyle name="Output (1dp#)" xfId="4607"/>
    <cellStyle name="Output (1dpx)_ Pies " xfId="4608"/>
    <cellStyle name="Output 2" xfId="57"/>
    <cellStyle name="Output 2 10" xfId="9750"/>
    <cellStyle name="Output 2 10 10" xfId="58066"/>
    <cellStyle name="Output 2 10 2" xfId="58067"/>
    <cellStyle name="Output 2 10 3" xfId="58068"/>
    <cellStyle name="Output 2 10 4" xfId="58069"/>
    <cellStyle name="Output 2 10 5" xfId="58070"/>
    <cellStyle name="Output 2 10 6" xfId="58071"/>
    <cellStyle name="Output 2 10 7" xfId="58072"/>
    <cellStyle name="Output 2 10 8" xfId="58073"/>
    <cellStyle name="Output 2 10 9" xfId="58074"/>
    <cellStyle name="Output 2 11" xfId="9793"/>
    <cellStyle name="Output 2 11 10" xfId="58075"/>
    <cellStyle name="Output 2 11 2" xfId="58076"/>
    <cellStyle name="Output 2 11 3" xfId="58077"/>
    <cellStyle name="Output 2 11 4" xfId="58078"/>
    <cellStyle name="Output 2 11 5" xfId="58079"/>
    <cellStyle name="Output 2 11 6" xfId="58080"/>
    <cellStyle name="Output 2 11 7" xfId="58081"/>
    <cellStyle name="Output 2 11 8" xfId="58082"/>
    <cellStyle name="Output 2 11 9" xfId="58083"/>
    <cellStyle name="Output 2 12" xfId="9893"/>
    <cellStyle name="Output 2 12 2" xfId="58084"/>
    <cellStyle name="Output 2 12 3" xfId="58085"/>
    <cellStyle name="Output 2 13" xfId="9822"/>
    <cellStyle name="Output 2 13 2" xfId="58086"/>
    <cellStyle name="Output 2 14" xfId="58087"/>
    <cellStyle name="Output 2 14 2" xfId="58088"/>
    <cellStyle name="Output 2 15" xfId="58089"/>
    <cellStyle name="Output 2 15 2" xfId="58090"/>
    <cellStyle name="Output 2 16" xfId="58091"/>
    <cellStyle name="Output 2 17" xfId="58092"/>
    <cellStyle name="Output 2 17 2" xfId="58093"/>
    <cellStyle name="Output 2 18" xfId="58094"/>
    <cellStyle name="Output 2 18 2" xfId="58095"/>
    <cellStyle name="Output 2 19" xfId="58096"/>
    <cellStyle name="Output 2 19 2" xfId="58097"/>
    <cellStyle name="Output 2 2" xfId="68"/>
    <cellStyle name="Output 2 2 10" xfId="58098"/>
    <cellStyle name="Output 2 2 10 2" xfId="58099"/>
    <cellStyle name="Output 2 2 10 3" xfId="58100"/>
    <cellStyle name="Output 2 2 11" xfId="58101"/>
    <cellStyle name="Output 2 2 11 2" xfId="58102"/>
    <cellStyle name="Output 2 2 12" xfId="58103"/>
    <cellStyle name="Output 2 2 13" xfId="58104"/>
    <cellStyle name="Output 2 2 14" xfId="58105"/>
    <cellStyle name="Output 2 2 15" xfId="58106"/>
    <cellStyle name="Output 2 2 16" xfId="58107"/>
    <cellStyle name="Output 2 2 17" xfId="58108"/>
    <cellStyle name="Output 2 2 18" xfId="58109"/>
    <cellStyle name="Output 2 2 19" xfId="58110"/>
    <cellStyle name="Output 2 2 2" xfId="88"/>
    <cellStyle name="Output 2 2 2 10" xfId="58111"/>
    <cellStyle name="Output 2 2 2 10 2" xfId="58112"/>
    <cellStyle name="Output 2 2 2 10 3" xfId="58113"/>
    <cellStyle name="Output 2 2 2 10 4" xfId="58114"/>
    <cellStyle name="Output 2 2 2 10 5" xfId="58115"/>
    <cellStyle name="Output 2 2 2 10 6" xfId="58116"/>
    <cellStyle name="Output 2 2 2 10 7" xfId="58117"/>
    <cellStyle name="Output 2 2 2 10 8" xfId="58118"/>
    <cellStyle name="Output 2 2 2 11" xfId="58119"/>
    <cellStyle name="Output 2 2 2 12" xfId="58120"/>
    <cellStyle name="Output 2 2 2 13" xfId="58121"/>
    <cellStyle name="Output 2 2 2 14" xfId="58122"/>
    <cellStyle name="Output 2 2 2 15" xfId="58123"/>
    <cellStyle name="Output 2 2 2 16" xfId="58124"/>
    <cellStyle name="Output 2 2 2 17" xfId="58125"/>
    <cellStyle name="Output 2 2 2 18" xfId="58126"/>
    <cellStyle name="Output 2 2 2 19" xfId="58127"/>
    <cellStyle name="Output 2 2 2 2" xfId="9770"/>
    <cellStyle name="Output 2 2 2 2 10" xfId="58128"/>
    <cellStyle name="Output 2 2 2 2 11" xfId="58129"/>
    <cellStyle name="Output 2 2 2 2 12" xfId="58130"/>
    <cellStyle name="Output 2 2 2 2 13" xfId="58131"/>
    <cellStyle name="Output 2 2 2 2 14" xfId="58132"/>
    <cellStyle name="Output 2 2 2 2 15" xfId="58133"/>
    <cellStyle name="Output 2 2 2 2 16" xfId="58134"/>
    <cellStyle name="Output 2 2 2 2 17" xfId="58135"/>
    <cellStyle name="Output 2 2 2 2 18" xfId="58136"/>
    <cellStyle name="Output 2 2 2 2 19" xfId="58137"/>
    <cellStyle name="Output 2 2 2 2 2" xfId="58138"/>
    <cellStyle name="Output 2 2 2 2 2 10" xfId="58139"/>
    <cellStyle name="Output 2 2 2 2 2 11" xfId="58140"/>
    <cellStyle name="Output 2 2 2 2 2 12" xfId="58141"/>
    <cellStyle name="Output 2 2 2 2 2 13" xfId="58142"/>
    <cellStyle name="Output 2 2 2 2 2 14" xfId="58143"/>
    <cellStyle name="Output 2 2 2 2 2 15" xfId="58144"/>
    <cellStyle name="Output 2 2 2 2 2 2" xfId="58145"/>
    <cellStyle name="Output 2 2 2 2 2 2 2" xfId="58146"/>
    <cellStyle name="Output 2 2 2 2 2 2 3" xfId="58147"/>
    <cellStyle name="Output 2 2 2 2 2 2 4" xfId="58148"/>
    <cellStyle name="Output 2 2 2 2 2 2 5" xfId="58149"/>
    <cellStyle name="Output 2 2 2 2 2 2 6" xfId="58150"/>
    <cellStyle name="Output 2 2 2 2 2 2 7" xfId="58151"/>
    <cellStyle name="Output 2 2 2 2 2 2 8" xfId="58152"/>
    <cellStyle name="Output 2 2 2 2 2 2 9" xfId="58153"/>
    <cellStyle name="Output 2 2 2 2 2 3" xfId="58154"/>
    <cellStyle name="Output 2 2 2 2 2 3 2" xfId="58155"/>
    <cellStyle name="Output 2 2 2 2 2 3 3" xfId="58156"/>
    <cellStyle name="Output 2 2 2 2 2 3 4" xfId="58157"/>
    <cellStyle name="Output 2 2 2 2 2 3 5" xfId="58158"/>
    <cellStyle name="Output 2 2 2 2 2 3 6" xfId="58159"/>
    <cellStyle name="Output 2 2 2 2 2 3 7" xfId="58160"/>
    <cellStyle name="Output 2 2 2 2 2 3 8" xfId="58161"/>
    <cellStyle name="Output 2 2 2 2 2 3 9" xfId="58162"/>
    <cellStyle name="Output 2 2 2 2 2 4" xfId="58163"/>
    <cellStyle name="Output 2 2 2 2 2 4 2" xfId="58164"/>
    <cellStyle name="Output 2 2 2 2 2 4 3" xfId="58165"/>
    <cellStyle name="Output 2 2 2 2 2 4 4" xfId="58166"/>
    <cellStyle name="Output 2 2 2 2 2 4 5" xfId="58167"/>
    <cellStyle name="Output 2 2 2 2 2 4 6" xfId="58168"/>
    <cellStyle name="Output 2 2 2 2 2 4 7" xfId="58169"/>
    <cellStyle name="Output 2 2 2 2 2 4 8" xfId="58170"/>
    <cellStyle name="Output 2 2 2 2 2 4 9" xfId="58171"/>
    <cellStyle name="Output 2 2 2 2 2 5" xfId="58172"/>
    <cellStyle name="Output 2 2 2 2 2 5 2" xfId="58173"/>
    <cellStyle name="Output 2 2 2 2 2 5 3" xfId="58174"/>
    <cellStyle name="Output 2 2 2 2 2 5 4" xfId="58175"/>
    <cellStyle name="Output 2 2 2 2 2 5 5" xfId="58176"/>
    <cellStyle name="Output 2 2 2 2 2 5 6" xfId="58177"/>
    <cellStyle name="Output 2 2 2 2 2 5 7" xfId="58178"/>
    <cellStyle name="Output 2 2 2 2 2 5 8" xfId="58179"/>
    <cellStyle name="Output 2 2 2 2 2 6" xfId="58180"/>
    <cellStyle name="Output 2 2 2 2 2 6 2" xfId="58181"/>
    <cellStyle name="Output 2 2 2 2 2 6 3" xfId="58182"/>
    <cellStyle name="Output 2 2 2 2 2 6 4" xfId="58183"/>
    <cellStyle name="Output 2 2 2 2 2 6 5" xfId="58184"/>
    <cellStyle name="Output 2 2 2 2 2 6 6" xfId="58185"/>
    <cellStyle name="Output 2 2 2 2 2 6 7" xfId="58186"/>
    <cellStyle name="Output 2 2 2 2 2 6 8" xfId="58187"/>
    <cellStyle name="Output 2 2 2 2 2 7" xfId="58188"/>
    <cellStyle name="Output 2 2 2 2 2 7 2" xfId="58189"/>
    <cellStyle name="Output 2 2 2 2 2 7 3" xfId="58190"/>
    <cellStyle name="Output 2 2 2 2 2 7 4" xfId="58191"/>
    <cellStyle name="Output 2 2 2 2 2 7 5" xfId="58192"/>
    <cellStyle name="Output 2 2 2 2 2 7 6" xfId="58193"/>
    <cellStyle name="Output 2 2 2 2 2 7 7" xfId="58194"/>
    <cellStyle name="Output 2 2 2 2 2 7 8" xfId="58195"/>
    <cellStyle name="Output 2 2 2 2 2 8" xfId="58196"/>
    <cellStyle name="Output 2 2 2 2 2 9" xfId="58197"/>
    <cellStyle name="Output 2 2 2 2 20" xfId="58198"/>
    <cellStyle name="Output 2 2 2 2 21" xfId="58199"/>
    <cellStyle name="Output 2 2 2 2 22" xfId="58200"/>
    <cellStyle name="Output 2 2 2 2 23" xfId="58201"/>
    <cellStyle name="Output 2 2 2 2 24" xfId="58202"/>
    <cellStyle name="Output 2 2 2 2 25" xfId="58203"/>
    <cellStyle name="Output 2 2 2 2 26" xfId="58204"/>
    <cellStyle name="Output 2 2 2 2 27" xfId="58205"/>
    <cellStyle name="Output 2 2 2 2 3" xfId="58206"/>
    <cellStyle name="Output 2 2 2 2 3 10" xfId="58207"/>
    <cellStyle name="Output 2 2 2 2 3 11" xfId="58208"/>
    <cellStyle name="Output 2 2 2 2 3 12" xfId="58209"/>
    <cellStyle name="Output 2 2 2 2 3 13" xfId="58210"/>
    <cellStyle name="Output 2 2 2 2 3 14" xfId="58211"/>
    <cellStyle name="Output 2 2 2 2 3 15" xfId="58212"/>
    <cellStyle name="Output 2 2 2 2 3 2" xfId="58213"/>
    <cellStyle name="Output 2 2 2 2 3 2 2" xfId="58214"/>
    <cellStyle name="Output 2 2 2 2 3 2 3" xfId="58215"/>
    <cellStyle name="Output 2 2 2 2 3 2 4" xfId="58216"/>
    <cellStyle name="Output 2 2 2 2 3 2 5" xfId="58217"/>
    <cellStyle name="Output 2 2 2 2 3 2 6" xfId="58218"/>
    <cellStyle name="Output 2 2 2 2 3 2 7" xfId="58219"/>
    <cellStyle name="Output 2 2 2 2 3 2 8" xfId="58220"/>
    <cellStyle name="Output 2 2 2 2 3 3" xfId="58221"/>
    <cellStyle name="Output 2 2 2 2 3 3 2" xfId="58222"/>
    <cellStyle name="Output 2 2 2 2 3 3 3" xfId="58223"/>
    <cellStyle name="Output 2 2 2 2 3 3 4" xfId="58224"/>
    <cellStyle name="Output 2 2 2 2 3 3 5" xfId="58225"/>
    <cellStyle name="Output 2 2 2 2 3 3 6" xfId="58226"/>
    <cellStyle name="Output 2 2 2 2 3 3 7" xfId="58227"/>
    <cellStyle name="Output 2 2 2 2 3 3 8" xfId="58228"/>
    <cellStyle name="Output 2 2 2 2 3 4" xfId="58229"/>
    <cellStyle name="Output 2 2 2 2 3 4 2" xfId="58230"/>
    <cellStyle name="Output 2 2 2 2 3 4 3" xfId="58231"/>
    <cellStyle name="Output 2 2 2 2 3 4 4" xfId="58232"/>
    <cellStyle name="Output 2 2 2 2 3 4 5" xfId="58233"/>
    <cellStyle name="Output 2 2 2 2 3 4 6" xfId="58234"/>
    <cellStyle name="Output 2 2 2 2 3 4 7" xfId="58235"/>
    <cellStyle name="Output 2 2 2 2 3 4 8" xfId="58236"/>
    <cellStyle name="Output 2 2 2 2 3 5" xfId="58237"/>
    <cellStyle name="Output 2 2 2 2 3 5 2" xfId="58238"/>
    <cellStyle name="Output 2 2 2 2 3 5 3" xfId="58239"/>
    <cellStyle name="Output 2 2 2 2 3 5 4" xfId="58240"/>
    <cellStyle name="Output 2 2 2 2 3 5 5" xfId="58241"/>
    <cellStyle name="Output 2 2 2 2 3 5 6" xfId="58242"/>
    <cellStyle name="Output 2 2 2 2 3 5 7" xfId="58243"/>
    <cellStyle name="Output 2 2 2 2 3 5 8" xfId="58244"/>
    <cellStyle name="Output 2 2 2 2 3 6" xfId="58245"/>
    <cellStyle name="Output 2 2 2 2 3 6 2" xfId="58246"/>
    <cellStyle name="Output 2 2 2 2 3 6 3" xfId="58247"/>
    <cellStyle name="Output 2 2 2 2 3 6 4" xfId="58248"/>
    <cellStyle name="Output 2 2 2 2 3 6 5" xfId="58249"/>
    <cellStyle name="Output 2 2 2 2 3 6 6" xfId="58250"/>
    <cellStyle name="Output 2 2 2 2 3 6 7" xfId="58251"/>
    <cellStyle name="Output 2 2 2 2 3 6 8" xfId="58252"/>
    <cellStyle name="Output 2 2 2 2 3 7" xfId="58253"/>
    <cellStyle name="Output 2 2 2 2 3 7 2" xfId="58254"/>
    <cellStyle name="Output 2 2 2 2 3 7 3" xfId="58255"/>
    <cellStyle name="Output 2 2 2 2 3 7 4" xfId="58256"/>
    <cellStyle name="Output 2 2 2 2 3 7 5" xfId="58257"/>
    <cellStyle name="Output 2 2 2 2 3 7 6" xfId="58258"/>
    <cellStyle name="Output 2 2 2 2 3 7 7" xfId="58259"/>
    <cellStyle name="Output 2 2 2 2 3 7 8" xfId="58260"/>
    <cellStyle name="Output 2 2 2 2 3 8" xfId="58261"/>
    <cellStyle name="Output 2 2 2 2 3 9" xfId="58262"/>
    <cellStyle name="Output 2 2 2 2 4" xfId="58263"/>
    <cellStyle name="Output 2 2 2 2 4 2" xfId="58264"/>
    <cellStyle name="Output 2 2 2 2 4 3" xfId="58265"/>
    <cellStyle name="Output 2 2 2 2 4 4" xfId="58266"/>
    <cellStyle name="Output 2 2 2 2 4 5" xfId="58267"/>
    <cellStyle name="Output 2 2 2 2 4 6" xfId="58268"/>
    <cellStyle name="Output 2 2 2 2 4 7" xfId="58269"/>
    <cellStyle name="Output 2 2 2 2 4 8" xfId="58270"/>
    <cellStyle name="Output 2 2 2 2 4 9" xfId="58271"/>
    <cellStyle name="Output 2 2 2 2 5" xfId="58272"/>
    <cellStyle name="Output 2 2 2 2 5 2" xfId="58273"/>
    <cellStyle name="Output 2 2 2 2 5 3" xfId="58274"/>
    <cellStyle name="Output 2 2 2 2 5 4" xfId="58275"/>
    <cellStyle name="Output 2 2 2 2 5 5" xfId="58276"/>
    <cellStyle name="Output 2 2 2 2 5 6" xfId="58277"/>
    <cellStyle name="Output 2 2 2 2 5 7" xfId="58278"/>
    <cellStyle name="Output 2 2 2 2 5 8" xfId="58279"/>
    <cellStyle name="Output 2 2 2 2 5 9" xfId="58280"/>
    <cellStyle name="Output 2 2 2 2 6" xfId="58281"/>
    <cellStyle name="Output 2 2 2 2 6 2" xfId="58282"/>
    <cellStyle name="Output 2 2 2 2 6 3" xfId="58283"/>
    <cellStyle name="Output 2 2 2 2 6 4" xfId="58284"/>
    <cellStyle name="Output 2 2 2 2 6 5" xfId="58285"/>
    <cellStyle name="Output 2 2 2 2 6 6" xfId="58286"/>
    <cellStyle name="Output 2 2 2 2 6 7" xfId="58287"/>
    <cellStyle name="Output 2 2 2 2 6 8" xfId="58288"/>
    <cellStyle name="Output 2 2 2 2 6 9" xfId="58289"/>
    <cellStyle name="Output 2 2 2 2 7" xfId="58290"/>
    <cellStyle name="Output 2 2 2 2 7 2" xfId="58291"/>
    <cellStyle name="Output 2 2 2 2 7 3" xfId="58292"/>
    <cellStyle name="Output 2 2 2 2 7 4" xfId="58293"/>
    <cellStyle name="Output 2 2 2 2 7 5" xfId="58294"/>
    <cellStyle name="Output 2 2 2 2 7 6" xfId="58295"/>
    <cellStyle name="Output 2 2 2 2 7 7" xfId="58296"/>
    <cellStyle name="Output 2 2 2 2 7 8" xfId="58297"/>
    <cellStyle name="Output 2 2 2 2 8" xfId="58298"/>
    <cellStyle name="Output 2 2 2 2 8 2" xfId="58299"/>
    <cellStyle name="Output 2 2 2 2 8 3" xfId="58300"/>
    <cellStyle name="Output 2 2 2 2 8 4" xfId="58301"/>
    <cellStyle name="Output 2 2 2 2 8 5" xfId="58302"/>
    <cellStyle name="Output 2 2 2 2 8 6" xfId="58303"/>
    <cellStyle name="Output 2 2 2 2 8 7" xfId="58304"/>
    <cellStyle name="Output 2 2 2 2 8 8" xfId="58305"/>
    <cellStyle name="Output 2 2 2 2 9" xfId="58306"/>
    <cellStyle name="Output 2 2 2 2 9 2" xfId="58307"/>
    <cellStyle name="Output 2 2 2 2 9 3" xfId="58308"/>
    <cellStyle name="Output 2 2 2 2 9 4" xfId="58309"/>
    <cellStyle name="Output 2 2 2 2 9 5" xfId="58310"/>
    <cellStyle name="Output 2 2 2 2 9 6" xfId="58311"/>
    <cellStyle name="Output 2 2 2 2 9 7" xfId="58312"/>
    <cellStyle name="Output 2 2 2 2 9 8" xfId="58313"/>
    <cellStyle name="Output 2 2 2 20" xfId="58314"/>
    <cellStyle name="Output 2 2 2 21" xfId="58315"/>
    <cellStyle name="Output 2 2 2 22" xfId="58316"/>
    <cellStyle name="Output 2 2 2 23" xfId="58317"/>
    <cellStyle name="Output 2 2 2 24" xfId="58318"/>
    <cellStyle name="Output 2 2 2 25" xfId="58319"/>
    <cellStyle name="Output 2 2 2 3" xfId="9775"/>
    <cellStyle name="Output 2 2 2 3 10" xfId="58320"/>
    <cellStyle name="Output 2 2 2 3 11" xfId="58321"/>
    <cellStyle name="Output 2 2 2 3 12" xfId="58322"/>
    <cellStyle name="Output 2 2 2 3 13" xfId="58323"/>
    <cellStyle name="Output 2 2 2 3 14" xfId="58324"/>
    <cellStyle name="Output 2 2 2 3 15" xfId="58325"/>
    <cellStyle name="Output 2 2 2 3 16" xfId="58326"/>
    <cellStyle name="Output 2 2 2 3 17" xfId="58327"/>
    <cellStyle name="Output 2 2 2 3 18" xfId="58328"/>
    <cellStyle name="Output 2 2 2 3 19" xfId="58329"/>
    <cellStyle name="Output 2 2 2 3 2" xfId="58330"/>
    <cellStyle name="Output 2 2 2 3 2 2" xfId="58331"/>
    <cellStyle name="Output 2 2 2 3 2 3" xfId="58332"/>
    <cellStyle name="Output 2 2 2 3 2 4" xfId="58333"/>
    <cellStyle name="Output 2 2 2 3 2 5" xfId="58334"/>
    <cellStyle name="Output 2 2 2 3 2 6" xfId="58335"/>
    <cellStyle name="Output 2 2 2 3 2 7" xfId="58336"/>
    <cellStyle name="Output 2 2 2 3 2 8" xfId="58337"/>
    <cellStyle name="Output 2 2 2 3 2 9" xfId="58338"/>
    <cellStyle name="Output 2 2 2 3 20" xfId="58339"/>
    <cellStyle name="Output 2 2 2 3 21" xfId="58340"/>
    <cellStyle name="Output 2 2 2 3 22" xfId="58341"/>
    <cellStyle name="Output 2 2 2 3 23" xfId="58342"/>
    <cellStyle name="Output 2 2 2 3 24" xfId="58343"/>
    <cellStyle name="Output 2 2 2 3 3" xfId="58344"/>
    <cellStyle name="Output 2 2 2 3 3 2" xfId="58345"/>
    <cellStyle name="Output 2 2 2 3 3 3" xfId="58346"/>
    <cellStyle name="Output 2 2 2 3 3 4" xfId="58347"/>
    <cellStyle name="Output 2 2 2 3 3 5" xfId="58348"/>
    <cellStyle name="Output 2 2 2 3 3 6" xfId="58349"/>
    <cellStyle name="Output 2 2 2 3 3 7" xfId="58350"/>
    <cellStyle name="Output 2 2 2 3 3 8" xfId="58351"/>
    <cellStyle name="Output 2 2 2 3 3 9" xfId="58352"/>
    <cellStyle name="Output 2 2 2 3 4" xfId="58353"/>
    <cellStyle name="Output 2 2 2 3 4 2" xfId="58354"/>
    <cellStyle name="Output 2 2 2 3 4 3" xfId="58355"/>
    <cellStyle name="Output 2 2 2 3 4 4" xfId="58356"/>
    <cellStyle name="Output 2 2 2 3 4 5" xfId="58357"/>
    <cellStyle name="Output 2 2 2 3 4 6" xfId="58358"/>
    <cellStyle name="Output 2 2 2 3 4 7" xfId="58359"/>
    <cellStyle name="Output 2 2 2 3 4 8" xfId="58360"/>
    <cellStyle name="Output 2 2 2 3 4 9" xfId="58361"/>
    <cellStyle name="Output 2 2 2 3 5" xfId="58362"/>
    <cellStyle name="Output 2 2 2 3 5 2" xfId="58363"/>
    <cellStyle name="Output 2 2 2 3 5 3" xfId="58364"/>
    <cellStyle name="Output 2 2 2 3 5 4" xfId="58365"/>
    <cellStyle name="Output 2 2 2 3 5 5" xfId="58366"/>
    <cellStyle name="Output 2 2 2 3 5 6" xfId="58367"/>
    <cellStyle name="Output 2 2 2 3 5 7" xfId="58368"/>
    <cellStyle name="Output 2 2 2 3 5 8" xfId="58369"/>
    <cellStyle name="Output 2 2 2 3 6" xfId="58370"/>
    <cellStyle name="Output 2 2 2 3 6 2" xfId="58371"/>
    <cellStyle name="Output 2 2 2 3 6 3" xfId="58372"/>
    <cellStyle name="Output 2 2 2 3 6 4" xfId="58373"/>
    <cellStyle name="Output 2 2 2 3 6 5" xfId="58374"/>
    <cellStyle name="Output 2 2 2 3 6 6" xfId="58375"/>
    <cellStyle name="Output 2 2 2 3 6 7" xfId="58376"/>
    <cellStyle name="Output 2 2 2 3 6 8" xfId="58377"/>
    <cellStyle name="Output 2 2 2 3 7" xfId="58378"/>
    <cellStyle name="Output 2 2 2 3 7 2" xfId="58379"/>
    <cellStyle name="Output 2 2 2 3 7 3" xfId="58380"/>
    <cellStyle name="Output 2 2 2 3 7 4" xfId="58381"/>
    <cellStyle name="Output 2 2 2 3 7 5" xfId="58382"/>
    <cellStyle name="Output 2 2 2 3 7 6" xfId="58383"/>
    <cellStyle name="Output 2 2 2 3 7 7" xfId="58384"/>
    <cellStyle name="Output 2 2 2 3 7 8" xfId="58385"/>
    <cellStyle name="Output 2 2 2 3 8" xfId="58386"/>
    <cellStyle name="Output 2 2 2 3 9" xfId="58387"/>
    <cellStyle name="Output 2 2 2 4" xfId="9895"/>
    <cellStyle name="Output 2 2 2 4 2" xfId="58388"/>
    <cellStyle name="Output 2 2 2 4 3" xfId="58389"/>
    <cellStyle name="Output 2 2 2 4 4" xfId="58390"/>
    <cellStyle name="Output 2 2 2 4 5" xfId="58391"/>
    <cellStyle name="Output 2 2 2 4 6" xfId="58392"/>
    <cellStyle name="Output 2 2 2 4 7" xfId="58393"/>
    <cellStyle name="Output 2 2 2 4 8" xfId="58394"/>
    <cellStyle name="Output 2 2 2 4 9" xfId="58395"/>
    <cellStyle name="Output 2 2 2 5" xfId="58396"/>
    <cellStyle name="Output 2 2 2 5 2" xfId="58397"/>
    <cellStyle name="Output 2 2 2 5 3" xfId="58398"/>
    <cellStyle name="Output 2 2 2 5 4" xfId="58399"/>
    <cellStyle name="Output 2 2 2 5 5" xfId="58400"/>
    <cellStyle name="Output 2 2 2 5 6" xfId="58401"/>
    <cellStyle name="Output 2 2 2 5 7" xfId="58402"/>
    <cellStyle name="Output 2 2 2 5 8" xfId="58403"/>
    <cellStyle name="Output 2 2 2 5 9" xfId="58404"/>
    <cellStyle name="Output 2 2 2 6" xfId="58405"/>
    <cellStyle name="Output 2 2 2 6 2" xfId="58406"/>
    <cellStyle name="Output 2 2 2 6 3" xfId="58407"/>
    <cellStyle name="Output 2 2 2 6 4" xfId="58408"/>
    <cellStyle name="Output 2 2 2 6 5" xfId="58409"/>
    <cellStyle name="Output 2 2 2 6 6" xfId="58410"/>
    <cellStyle name="Output 2 2 2 6 7" xfId="58411"/>
    <cellStyle name="Output 2 2 2 6 8" xfId="58412"/>
    <cellStyle name="Output 2 2 2 6 9" xfId="58413"/>
    <cellStyle name="Output 2 2 2 7" xfId="58414"/>
    <cellStyle name="Output 2 2 2 7 2" xfId="58415"/>
    <cellStyle name="Output 2 2 2 7 3" xfId="58416"/>
    <cellStyle name="Output 2 2 2 7 4" xfId="58417"/>
    <cellStyle name="Output 2 2 2 7 5" xfId="58418"/>
    <cellStyle name="Output 2 2 2 7 6" xfId="58419"/>
    <cellStyle name="Output 2 2 2 7 7" xfId="58420"/>
    <cellStyle name="Output 2 2 2 7 8" xfId="58421"/>
    <cellStyle name="Output 2 2 2 7 9" xfId="58422"/>
    <cellStyle name="Output 2 2 2 8" xfId="58423"/>
    <cellStyle name="Output 2 2 2 8 2" xfId="58424"/>
    <cellStyle name="Output 2 2 2 8 3" xfId="58425"/>
    <cellStyle name="Output 2 2 2 8 4" xfId="58426"/>
    <cellStyle name="Output 2 2 2 8 5" xfId="58427"/>
    <cellStyle name="Output 2 2 2 8 6" xfId="58428"/>
    <cellStyle name="Output 2 2 2 8 7" xfId="58429"/>
    <cellStyle name="Output 2 2 2 8 8" xfId="58430"/>
    <cellStyle name="Output 2 2 2 8 9" xfId="58431"/>
    <cellStyle name="Output 2 2 2 9" xfId="58432"/>
    <cellStyle name="Output 2 2 2 9 2" xfId="58433"/>
    <cellStyle name="Output 2 2 2 9 3" xfId="58434"/>
    <cellStyle name="Output 2 2 2 9 4" xfId="58435"/>
    <cellStyle name="Output 2 2 2 9 5" xfId="58436"/>
    <cellStyle name="Output 2 2 2 9 6" xfId="58437"/>
    <cellStyle name="Output 2 2 2 9 7" xfId="58438"/>
    <cellStyle name="Output 2 2 2 9 8" xfId="58439"/>
    <cellStyle name="Output 2 2 20" xfId="58440"/>
    <cellStyle name="Output 2 2 21" xfId="58441"/>
    <cellStyle name="Output 2 2 22" xfId="58442"/>
    <cellStyle name="Output 2 2 23" xfId="58443"/>
    <cellStyle name="Output 2 2 24" xfId="58444"/>
    <cellStyle name="Output 2 2 3" xfId="9756"/>
    <cellStyle name="Output 2 2 3 10" xfId="58445"/>
    <cellStyle name="Output 2 2 3 10 2" xfId="58446"/>
    <cellStyle name="Output 2 2 3 10 3" xfId="58447"/>
    <cellStyle name="Output 2 2 3 10 4" xfId="58448"/>
    <cellStyle name="Output 2 2 3 10 5" xfId="58449"/>
    <cellStyle name="Output 2 2 3 10 6" xfId="58450"/>
    <cellStyle name="Output 2 2 3 10 7" xfId="58451"/>
    <cellStyle name="Output 2 2 3 10 8" xfId="58452"/>
    <cellStyle name="Output 2 2 3 11" xfId="58453"/>
    <cellStyle name="Output 2 2 3 11 2" xfId="58454"/>
    <cellStyle name="Output 2 2 3 11 3" xfId="58455"/>
    <cellStyle name="Output 2 2 3 11 4" xfId="58456"/>
    <cellStyle name="Output 2 2 3 11 5" xfId="58457"/>
    <cellStyle name="Output 2 2 3 11 6" xfId="58458"/>
    <cellStyle name="Output 2 2 3 11 7" xfId="58459"/>
    <cellStyle name="Output 2 2 3 11 8" xfId="58460"/>
    <cellStyle name="Output 2 2 3 12" xfId="58461"/>
    <cellStyle name="Output 2 2 3 13" xfId="58462"/>
    <cellStyle name="Output 2 2 3 14" xfId="58463"/>
    <cellStyle name="Output 2 2 3 15" xfId="58464"/>
    <cellStyle name="Output 2 2 3 16" xfId="58465"/>
    <cellStyle name="Output 2 2 3 17" xfId="58466"/>
    <cellStyle name="Output 2 2 3 18" xfId="58467"/>
    <cellStyle name="Output 2 2 3 19" xfId="58468"/>
    <cellStyle name="Output 2 2 3 2" xfId="58469"/>
    <cellStyle name="Output 2 2 3 2 10" xfId="58470"/>
    <cellStyle name="Output 2 2 3 2 10 2" xfId="58471"/>
    <cellStyle name="Output 2 2 3 2 10 3" xfId="58472"/>
    <cellStyle name="Output 2 2 3 2 10 4" xfId="58473"/>
    <cellStyle name="Output 2 2 3 2 10 5" xfId="58474"/>
    <cellStyle name="Output 2 2 3 2 10 6" xfId="58475"/>
    <cellStyle name="Output 2 2 3 2 10 7" xfId="58476"/>
    <cellStyle name="Output 2 2 3 2 10 8" xfId="58477"/>
    <cellStyle name="Output 2 2 3 2 11" xfId="58478"/>
    <cellStyle name="Output 2 2 3 2 12" xfId="58479"/>
    <cellStyle name="Output 2 2 3 2 13" xfId="58480"/>
    <cellStyle name="Output 2 2 3 2 14" xfId="58481"/>
    <cellStyle name="Output 2 2 3 2 15" xfId="58482"/>
    <cellStyle name="Output 2 2 3 2 16" xfId="58483"/>
    <cellStyle name="Output 2 2 3 2 17" xfId="58484"/>
    <cellStyle name="Output 2 2 3 2 18" xfId="58485"/>
    <cellStyle name="Output 2 2 3 2 19" xfId="58486"/>
    <cellStyle name="Output 2 2 3 2 2" xfId="58487"/>
    <cellStyle name="Output 2 2 3 2 2 10" xfId="58488"/>
    <cellStyle name="Output 2 2 3 2 2 11" xfId="58489"/>
    <cellStyle name="Output 2 2 3 2 2 12" xfId="58490"/>
    <cellStyle name="Output 2 2 3 2 2 13" xfId="58491"/>
    <cellStyle name="Output 2 2 3 2 2 14" xfId="58492"/>
    <cellStyle name="Output 2 2 3 2 2 15" xfId="58493"/>
    <cellStyle name="Output 2 2 3 2 2 16" xfId="58494"/>
    <cellStyle name="Output 2 2 3 2 2 17" xfId="58495"/>
    <cellStyle name="Output 2 2 3 2 2 18" xfId="58496"/>
    <cellStyle name="Output 2 2 3 2 2 19" xfId="58497"/>
    <cellStyle name="Output 2 2 3 2 2 2" xfId="58498"/>
    <cellStyle name="Output 2 2 3 2 2 2 10" xfId="58499"/>
    <cellStyle name="Output 2 2 3 2 2 2 11" xfId="58500"/>
    <cellStyle name="Output 2 2 3 2 2 2 12" xfId="58501"/>
    <cellStyle name="Output 2 2 3 2 2 2 13" xfId="58502"/>
    <cellStyle name="Output 2 2 3 2 2 2 14" xfId="58503"/>
    <cellStyle name="Output 2 2 3 2 2 2 15" xfId="58504"/>
    <cellStyle name="Output 2 2 3 2 2 2 2" xfId="58505"/>
    <cellStyle name="Output 2 2 3 2 2 2 2 2" xfId="58506"/>
    <cellStyle name="Output 2 2 3 2 2 2 2 3" xfId="58507"/>
    <cellStyle name="Output 2 2 3 2 2 2 2 4" xfId="58508"/>
    <cellStyle name="Output 2 2 3 2 2 2 2 5" xfId="58509"/>
    <cellStyle name="Output 2 2 3 2 2 2 2 6" xfId="58510"/>
    <cellStyle name="Output 2 2 3 2 2 2 2 7" xfId="58511"/>
    <cellStyle name="Output 2 2 3 2 2 2 2 8" xfId="58512"/>
    <cellStyle name="Output 2 2 3 2 2 2 2 9" xfId="58513"/>
    <cellStyle name="Output 2 2 3 2 2 2 3" xfId="58514"/>
    <cellStyle name="Output 2 2 3 2 2 2 3 2" xfId="58515"/>
    <cellStyle name="Output 2 2 3 2 2 2 3 3" xfId="58516"/>
    <cellStyle name="Output 2 2 3 2 2 2 3 4" xfId="58517"/>
    <cellStyle name="Output 2 2 3 2 2 2 3 5" xfId="58518"/>
    <cellStyle name="Output 2 2 3 2 2 2 3 6" xfId="58519"/>
    <cellStyle name="Output 2 2 3 2 2 2 3 7" xfId="58520"/>
    <cellStyle name="Output 2 2 3 2 2 2 3 8" xfId="58521"/>
    <cellStyle name="Output 2 2 3 2 2 2 3 9" xfId="58522"/>
    <cellStyle name="Output 2 2 3 2 2 2 4" xfId="58523"/>
    <cellStyle name="Output 2 2 3 2 2 2 4 2" xfId="58524"/>
    <cellStyle name="Output 2 2 3 2 2 2 4 3" xfId="58525"/>
    <cellStyle name="Output 2 2 3 2 2 2 4 4" xfId="58526"/>
    <cellStyle name="Output 2 2 3 2 2 2 4 5" xfId="58527"/>
    <cellStyle name="Output 2 2 3 2 2 2 4 6" xfId="58528"/>
    <cellStyle name="Output 2 2 3 2 2 2 4 7" xfId="58529"/>
    <cellStyle name="Output 2 2 3 2 2 2 4 8" xfId="58530"/>
    <cellStyle name="Output 2 2 3 2 2 2 4 9" xfId="58531"/>
    <cellStyle name="Output 2 2 3 2 2 2 5" xfId="58532"/>
    <cellStyle name="Output 2 2 3 2 2 2 5 2" xfId="58533"/>
    <cellStyle name="Output 2 2 3 2 2 2 5 3" xfId="58534"/>
    <cellStyle name="Output 2 2 3 2 2 2 5 4" xfId="58535"/>
    <cellStyle name="Output 2 2 3 2 2 2 5 5" xfId="58536"/>
    <cellStyle name="Output 2 2 3 2 2 2 5 6" xfId="58537"/>
    <cellStyle name="Output 2 2 3 2 2 2 5 7" xfId="58538"/>
    <cellStyle name="Output 2 2 3 2 2 2 5 8" xfId="58539"/>
    <cellStyle name="Output 2 2 3 2 2 2 6" xfId="58540"/>
    <cellStyle name="Output 2 2 3 2 2 2 6 2" xfId="58541"/>
    <cellStyle name="Output 2 2 3 2 2 2 6 3" xfId="58542"/>
    <cellStyle name="Output 2 2 3 2 2 2 6 4" xfId="58543"/>
    <cellStyle name="Output 2 2 3 2 2 2 6 5" xfId="58544"/>
    <cellStyle name="Output 2 2 3 2 2 2 6 6" xfId="58545"/>
    <cellStyle name="Output 2 2 3 2 2 2 6 7" xfId="58546"/>
    <cellStyle name="Output 2 2 3 2 2 2 6 8" xfId="58547"/>
    <cellStyle name="Output 2 2 3 2 2 2 7" xfId="58548"/>
    <cellStyle name="Output 2 2 3 2 2 2 7 2" xfId="58549"/>
    <cellStyle name="Output 2 2 3 2 2 2 7 3" xfId="58550"/>
    <cellStyle name="Output 2 2 3 2 2 2 7 4" xfId="58551"/>
    <cellStyle name="Output 2 2 3 2 2 2 7 5" xfId="58552"/>
    <cellStyle name="Output 2 2 3 2 2 2 7 6" xfId="58553"/>
    <cellStyle name="Output 2 2 3 2 2 2 7 7" xfId="58554"/>
    <cellStyle name="Output 2 2 3 2 2 2 7 8" xfId="58555"/>
    <cellStyle name="Output 2 2 3 2 2 2 8" xfId="58556"/>
    <cellStyle name="Output 2 2 3 2 2 2 9" xfId="58557"/>
    <cellStyle name="Output 2 2 3 2 2 20" xfId="58558"/>
    <cellStyle name="Output 2 2 3 2 2 21" xfId="58559"/>
    <cellStyle name="Output 2 2 3 2 2 22" xfId="58560"/>
    <cellStyle name="Output 2 2 3 2 2 23" xfId="58561"/>
    <cellStyle name="Output 2 2 3 2 2 24" xfId="58562"/>
    <cellStyle name="Output 2 2 3 2 2 25" xfId="58563"/>
    <cellStyle name="Output 2 2 3 2 2 26" xfId="58564"/>
    <cellStyle name="Output 2 2 3 2 2 27" xfId="58565"/>
    <cellStyle name="Output 2 2 3 2 2 3" xfId="58566"/>
    <cellStyle name="Output 2 2 3 2 2 3 10" xfId="58567"/>
    <cellStyle name="Output 2 2 3 2 2 3 11" xfId="58568"/>
    <cellStyle name="Output 2 2 3 2 2 3 12" xfId="58569"/>
    <cellStyle name="Output 2 2 3 2 2 3 13" xfId="58570"/>
    <cellStyle name="Output 2 2 3 2 2 3 14" xfId="58571"/>
    <cellStyle name="Output 2 2 3 2 2 3 15" xfId="58572"/>
    <cellStyle name="Output 2 2 3 2 2 3 2" xfId="58573"/>
    <cellStyle name="Output 2 2 3 2 2 3 2 2" xfId="58574"/>
    <cellStyle name="Output 2 2 3 2 2 3 2 3" xfId="58575"/>
    <cellStyle name="Output 2 2 3 2 2 3 2 4" xfId="58576"/>
    <cellStyle name="Output 2 2 3 2 2 3 2 5" xfId="58577"/>
    <cellStyle name="Output 2 2 3 2 2 3 2 6" xfId="58578"/>
    <cellStyle name="Output 2 2 3 2 2 3 2 7" xfId="58579"/>
    <cellStyle name="Output 2 2 3 2 2 3 2 8" xfId="58580"/>
    <cellStyle name="Output 2 2 3 2 2 3 3" xfId="58581"/>
    <cellStyle name="Output 2 2 3 2 2 3 3 2" xfId="58582"/>
    <cellStyle name="Output 2 2 3 2 2 3 3 3" xfId="58583"/>
    <cellStyle name="Output 2 2 3 2 2 3 3 4" xfId="58584"/>
    <cellStyle name="Output 2 2 3 2 2 3 3 5" xfId="58585"/>
    <cellStyle name="Output 2 2 3 2 2 3 3 6" xfId="58586"/>
    <cellStyle name="Output 2 2 3 2 2 3 3 7" xfId="58587"/>
    <cellStyle name="Output 2 2 3 2 2 3 3 8" xfId="58588"/>
    <cellStyle name="Output 2 2 3 2 2 3 4" xfId="58589"/>
    <cellStyle name="Output 2 2 3 2 2 3 4 2" xfId="58590"/>
    <cellStyle name="Output 2 2 3 2 2 3 4 3" xfId="58591"/>
    <cellStyle name="Output 2 2 3 2 2 3 4 4" xfId="58592"/>
    <cellStyle name="Output 2 2 3 2 2 3 4 5" xfId="58593"/>
    <cellStyle name="Output 2 2 3 2 2 3 4 6" xfId="58594"/>
    <cellStyle name="Output 2 2 3 2 2 3 4 7" xfId="58595"/>
    <cellStyle name="Output 2 2 3 2 2 3 4 8" xfId="58596"/>
    <cellStyle name="Output 2 2 3 2 2 3 5" xfId="58597"/>
    <cellStyle name="Output 2 2 3 2 2 3 5 2" xfId="58598"/>
    <cellStyle name="Output 2 2 3 2 2 3 5 3" xfId="58599"/>
    <cellStyle name="Output 2 2 3 2 2 3 5 4" xfId="58600"/>
    <cellStyle name="Output 2 2 3 2 2 3 5 5" xfId="58601"/>
    <cellStyle name="Output 2 2 3 2 2 3 5 6" xfId="58602"/>
    <cellStyle name="Output 2 2 3 2 2 3 5 7" xfId="58603"/>
    <cellStyle name="Output 2 2 3 2 2 3 5 8" xfId="58604"/>
    <cellStyle name="Output 2 2 3 2 2 3 6" xfId="58605"/>
    <cellStyle name="Output 2 2 3 2 2 3 6 2" xfId="58606"/>
    <cellStyle name="Output 2 2 3 2 2 3 6 3" xfId="58607"/>
    <cellStyle name="Output 2 2 3 2 2 3 6 4" xfId="58608"/>
    <cellStyle name="Output 2 2 3 2 2 3 6 5" xfId="58609"/>
    <cellStyle name="Output 2 2 3 2 2 3 6 6" xfId="58610"/>
    <cellStyle name="Output 2 2 3 2 2 3 6 7" xfId="58611"/>
    <cellStyle name="Output 2 2 3 2 2 3 6 8" xfId="58612"/>
    <cellStyle name="Output 2 2 3 2 2 3 7" xfId="58613"/>
    <cellStyle name="Output 2 2 3 2 2 3 7 2" xfId="58614"/>
    <cellStyle name="Output 2 2 3 2 2 3 7 3" xfId="58615"/>
    <cellStyle name="Output 2 2 3 2 2 3 7 4" xfId="58616"/>
    <cellStyle name="Output 2 2 3 2 2 3 7 5" xfId="58617"/>
    <cellStyle name="Output 2 2 3 2 2 3 7 6" xfId="58618"/>
    <cellStyle name="Output 2 2 3 2 2 3 7 7" xfId="58619"/>
    <cellStyle name="Output 2 2 3 2 2 3 7 8" xfId="58620"/>
    <cellStyle name="Output 2 2 3 2 2 3 8" xfId="58621"/>
    <cellStyle name="Output 2 2 3 2 2 3 9" xfId="58622"/>
    <cellStyle name="Output 2 2 3 2 2 4" xfId="58623"/>
    <cellStyle name="Output 2 2 3 2 2 4 2" xfId="58624"/>
    <cellStyle name="Output 2 2 3 2 2 4 3" xfId="58625"/>
    <cellStyle name="Output 2 2 3 2 2 4 4" xfId="58626"/>
    <cellStyle name="Output 2 2 3 2 2 4 5" xfId="58627"/>
    <cellStyle name="Output 2 2 3 2 2 4 6" xfId="58628"/>
    <cellStyle name="Output 2 2 3 2 2 4 7" xfId="58629"/>
    <cellStyle name="Output 2 2 3 2 2 4 8" xfId="58630"/>
    <cellStyle name="Output 2 2 3 2 2 4 9" xfId="58631"/>
    <cellStyle name="Output 2 2 3 2 2 5" xfId="58632"/>
    <cellStyle name="Output 2 2 3 2 2 5 2" xfId="58633"/>
    <cellStyle name="Output 2 2 3 2 2 5 3" xfId="58634"/>
    <cellStyle name="Output 2 2 3 2 2 5 4" xfId="58635"/>
    <cellStyle name="Output 2 2 3 2 2 5 5" xfId="58636"/>
    <cellStyle name="Output 2 2 3 2 2 5 6" xfId="58637"/>
    <cellStyle name="Output 2 2 3 2 2 5 7" xfId="58638"/>
    <cellStyle name="Output 2 2 3 2 2 5 8" xfId="58639"/>
    <cellStyle name="Output 2 2 3 2 2 5 9" xfId="58640"/>
    <cellStyle name="Output 2 2 3 2 2 6" xfId="58641"/>
    <cellStyle name="Output 2 2 3 2 2 6 2" xfId="58642"/>
    <cellStyle name="Output 2 2 3 2 2 6 3" xfId="58643"/>
    <cellStyle name="Output 2 2 3 2 2 6 4" xfId="58644"/>
    <cellStyle name="Output 2 2 3 2 2 6 5" xfId="58645"/>
    <cellStyle name="Output 2 2 3 2 2 6 6" xfId="58646"/>
    <cellStyle name="Output 2 2 3 2 2 6 7" xfId="58647"/>
    <cellStyle name="Output 2 2 3 2 2 6 8" xfId="58648"/>
    <cellStyle name="Output 2 2 3 2 2 6 9" xfId="58649"/>
    <cellStyle name="Output 2 2 3 2 2 7" xfId="58650"/>
    <cellStyle name="Output 2 2 3 2 2 7 2" xfId="58651"/>
    <cellStyle name="Output 2 2 3 2 2 7 3" xfId="58652"/>
    <cellStyle name="Output 2 2 3 2 2 7 4" xfId="58653"/>
    <cellStyle name="Output 2 2 3 2 2 7 5" xfId="58654"/>
    <cellStyle name="Output 2 2 3 2 2 7 6" xfId="58655"/>
    <cellStyle name="Output 2 2 3 2 2 7 7" xfId="58656"/>
    <cellStyle name="Output 2 2 3 2 2 7 8" xfId="58657"/>
    <cellStyle name="Output 2 2 3 2 2 8" xfId="58658"/>
    <cellStyle name="Output 2 2 3 2 2 8 2" xfId="58659"/>
    <cellStyle name="Output 2 2 3 2 2 8 3" xfId="58660"/>
    <cellStyle name="Output 2 2 3 2 2 8 4" xfId="58661"/>
    <cellStyle name="Output 2 2 3 2 2 8 5" xfId="58662"/>
    <cellStyle name="Output 2 2 3 2 2 8 6" xfId="58663"/>
    <cellStyle name="Output 2 2 3 2 2 8 7" xfId="58664"/>
    <cellStyle name="Output 2 2 3 2 2 8 8" xfId="58665"/>
    <cellStyle name="Output 2 2 3 2 2 9" xfId="58666"/>
    <cellStyle name="Output 2 2 3 2 2 9 2" xfId="58667"/>
    <cellStyle name="Output 2 2 3 2 2 9 3" xfId="58668"/>
    <cellStyle name="Output 2 2 3 2 2 9 4" xfId="58669"/>
    <cellStyle name="Output 2 2 3 2 2 9 5" xfId="58670"/>
    <cellStyle name="Output 2 2 3 2 2 9 6" xfId="58671"/>
    <cellStyle name="Output 2 2 3 2 2 9 7" xfId="58672"/>
    <cellStyle name="Output 2 2 3 2 2 9 8" xfId="58673"/>
    <cellStyle name="Output 2 2 3 2 20" xfId="58674"/>
    <cellStyle name="Output 2 2 3 2 21" xfId="58675"/>
    <cellStyle name="Output 2 2 3 2 22" xfId="58676"/>
    <cellStyle name="Output 2 2 3 2 23" xfId="58677"/>
    <cellStyle name="Output 2 2 3 2 24" xfId="58678"/>
    <cellStyle name="Output 2 2 3 2 25" xfId="58679"/>
    <cellStyle name="Output 2 2 3 2 3" xfId="58680"/>
    <cellStyle name="Output 2 2 3 2 3 10" xfId="58681"/>
    <cellStyle name="Output 2 2 3 2 3 11" xfId="58682"/>
    <cellStyle name="Output 2 2 3 2 3 12" xfId="58683"/>
    <cellStyle name="Output 2 2 3 2 3 13" xfId="58684"/>
    <cellStyle name="Output 2 2 3 2 3 14" xfId="58685"/>
    <cellStyle name="Output 2 2 3 2 3 15" xfId="58686"/>
    <cellStyle name="Output 2 2 3 2 3 16" xfId="58687"/>
    <cellStyle name="Output 2 2 3 2 3 17" xfId="58688"/>
    <cellStyle name="Output 2 2 3 2 3 18" xfId="58689"/>
    <cellStyle name="Output 2 2 3 2 3 19" xfId="58690"/>
    <cellStyle name="Output 2 2 3 2 3 2" xfId="58691"/>
    <cellStyle name="Output 2 2 3 2 3 2 2" xfId="58692"/>
    <cellStyle name="Output 2 2 3 2 3 2 3" xfId="58693"/>
    <cellStyle name="Output 2 2 3 2 3 2 4" xfId="58694"/>
    <cellStyle name="Output 2 2 3 2 3 2 5" xfId="58695"/>
    <cellStyle name="Output 2 2 3 2 3 2 6" xfId="58696"/>
    <cellStyle name="Output 2 2 3 2 3 2 7" xfId="58697"/>
    <cellStyle name="Output 2 2 3 2 3 2 8" xfId="58698"/>
    <cellStyle name="Output 2 2 3 2 3 2 9" xfId="58699"/>
    <cellStyle name="Output 2 2 3 2 3 20" xfId="58700"/>
    <cellStyle name="Output 2 2 3 2 3 21" xfId="58701"/>
    <cellStyle name="Output 2 2 3 2 3 22" xfId="58702"/>
    <cellStyle name="Output 2 2 3 2 3 23" xfId="58703"/>
    <cellStyle name="Output 2 2 3 2 3 24" xfId="58704"/>
    <cellStyle name="Output 2 2 3 2 3 3" xfId="58705"/>
    <cellStyle name="Output 2 2 3 2 3 3 2" xfId="58706"/>
    <cellStyle name="Output 2 2 3 2 3 3 3" xfId="58707"/>
    <cellStyle name="Output 2 2 3 2 3 3 4" xfId="58708"/>
    <cellStyle name="Output 2 2 3 2 3 3 5" xfId="58709"/>
    <cellStyle name="Output 2 2 3 2 3 3 6" xfId="58710"/>
    <cellStyle name="Output 2 2 3 2 3 3 7" xfId="58711"/>
    <cellStyle name="Output 2 2 3 2 3 3 8" xfId="58712"/>
    <cellStyle name="Output 2 2 3 2 3 3 9" xfId="58713"/>
    <cellStyle name="Output 2 2 3 2 3 4" xfId="58714"/>
    <cellStyle name="Output 2 2 3 2 3 4 2" xfId="58715"/>
    <cellStyle name="Output 2 2 3 2 3 4 3" xfId="58716"/>
    <cellStyle name="Output 2 2 3 2 3 4 4" xfId="58717"/>
    <cellStyle name="Output 2 2 3 2 3 4 5" xfId="58718"/>
    <cellStyle name="Output 2 2 3 2 3 4 6" xfId="58719"/>
    <cellStyle name="Output 2 2 3 2 3 4 7" xfId="58720"/>
    <cellStyle name="Output 2 2 3 2 3 4 8" xfId="58721"/>
    <cellStyle name="Output 2 2 3 2 3 4 9" xfId="58722"/>
    <cellStyle name="Output 2 2 3 2 3 5" xfId="58723"/>
    <cellStyle name="Output 2 2 3 2 3 5 2" xfId="58724"/>
    <cellStyle name="Output 2 2 3 2 3 5 3" xfId="58725"/>
    <cellStyle name="Output 2 2 3 2 3 5 4" xfId="58726"/>
    <cellStyle name="Output 2 2 3 2 3 5 5" xfId="58727"/>
    <cellStyle name="Output 2 2 3 2 3 5 6" xfId="58728"/>
    <cellStyle name="Output 2 2 3 2 3 5 7" xfId="58729"/>
    <cellStyle name="Output 2 2 3 2 3 5 8" xfId="58730"/>
    <cellStyle name="Output 2 2 3 2 3 6" xfId="58731"/>
    <cellStyle name="Output 2 2 3 2 3 6 2" xfId="58732"/>
    <cellStyle name="Output 2 2 3 2 3 6 3" xfId="58733"/>
    <cellStyle name="Output 2 2 3 2 3 6 4" xfId="58734"/>
    <cellStyle name="Output 2 2 3 2 3 6 5" xfId="58735"/>
    <cellStyle name="Output 2 2 3 2 3 6 6" xfId="58736"/>
    <cellStyle name="Output 2 2 3 2 3 6 7" xfId="58737"/>
    <cellStyle name="Output 2 2 3 2 3 6 8" xfId="58738"/>
    <cellStyle name="Output 2 2 3 2 3 7" xfId="58739"/>
    <cellStyle name="Output 2 2 3 2 3 7 2" xfId="58740"/>
    <cellStyle name="Output 2 2 3 2 3 7 3" xfId="58741"/>
    <cellStyle name="Output 2 2 3 2 3 7 4" xfId="58742"/>
    <cellStyle name="Output 2 2 3 2 3 7 5" xfId="58743"/>
    <cellStyle name="Output 2 2 3 2 3 7 6" xfId="58744"/>
    <cellStyle name="Output 2 2 3 2 3 7 7" xfId="58745"/>
    <cellStyle name="Output 2 2 3 2 3 7 8" xfId="58746"/>
    <cellStyle name="Output 2 2 3 2 3 8" xfId="58747"/>
    <cellStyle name="Output 2 2 3 2 3 9" xfId="58748"/>
    <cellStyle name="Output 2 2 3 2 4" xfId="58749"/>
    <cellStyle name="Output 2 2 3 2 4 2" xfId="58750"/>
    <cellStyle name="Output 2 2 3 2 4 3" xfId="58751"/>
    <cellStyle name="Output 2 2 3 2 4 4" xfId="58752"/>
    <cellStyle name="Output 2 2 3 2 4 5" xfId="58753"/>
    <cellStyle name="Output 2 2 3 2 4 6" xfId="58754"/>
    <cellStyle name="Output 2 2 3 2 4 7" xfId="58755"/>
    <cellStyle name="Output 2 2 3 2 4 8" xfId="58756"/>
    <cellStyle name="Output 2 2 3 2 4 9" xfId="58757"/>
    <cellStyle name="Output 2 2 3 2 5" xfId="58758"/>
    <cellStyle name="Output 2 2 3 2 5 2" xfId="58759"/>
    <cellStyle name="Output 2 2 3 2 5 3" xfId="58760"/>
    <cellStyle name="Output 2 2 3 2 5 4" xfId="58761"/>
    <cellStyle name="Output 2 2 3 2 5 5" xfId="58762"/>
    <cellStyle name="Output 2 2 3 2 5 6" xfId="58763"/>
    <cellStyle name="Output 2 2 3 2 5 7" xfId="58764"/>
    <cellStyle name="Output 2 2 3 2 5 8" xfId="58765"/>
    <cellStyle name="Output 2 2 3 2 5 9" xfId="58766"/>
    <cellStyle name="Output 2 2 3 2 6" xfId="58767"/>
    <cellStyle name="Output 2 2 3 2 6 2" xfId="58768"/>
    <cellStyle name="Output 2 2 3 2 6 3" xfId="58769"/>
    <cellStyle name="Output 2 2 3 2 6 4" xfId="58770"/>
    <cellStyle name="Output 2 2 3 2 6 5" xfId="58771"/>
    <cellStyle name="Output 2 2 3 2 6 6" xfId="58772"/>
    <cellStyle name="Output 2 2 3 2 6 7" xfId="58773"/>
    <cellStyle name="Output 2 2 3 2 6 8" xfId="58774"/>
    <cellStyle name="Output 2 2 3 2 6 9" xfId="58775"/>
    <cellStyle name="Output 2 2 3 2 7" xfId="58776"/>
    <cellStyle name="Output 2 2 3 2 7 2" xfId="58777"/>
    <cellStyle name="Output 2 2 3 2 7 3" xfId="58778"/>
    <cellStyle name="Output 2 2 3 2 7 4" xfId="58779"/>
    <cellStyle name="Output 2 2 3 2 7 5" xfId="58780"/>
    <cellStyle name="Output 2 2 3 2 7 6" xfId="58781"/>
    <cellStyle name="Output 2 2 3 2 7 7" xfId="58782"/>
    <cellStyle name="Output 2 2 3 2 7 8" xfId="58783"/>
    <cellStyle name="Output 2 2 3 2 7 9" xfId="58784"/>
    <cellStyle name="Output 2 2 3 2 8" xfId="58785"/>
    <cellStyle name="Output 2 2 3 2 8 2" xfId="58786"/>
    <cellStyle name="Output 2 2 3 2 8 3" xfId="58787"/>
    <cellStyle name="Output 2 2 3 2 8 4" xfId="58788"/>
    <cellStyle name="Output 2 2 3 2 8 5" xfId="58789"/>
    <cellStyle name="Output 2 2 3 2 8 6" xfId="58790"/>
    <cellStyle name="Output 2 2 3 2 8 7" xfId="58791"/>
    <cellStyle name="Output 2 2 3 2 8 8" xfId="58792"/>
    <cellStyle name="Output 2 2 3 2 8 9" xfId="58793"/>
    <cellStyle name="Output 2 2 3 2 9" xfId="58794"/>
    <cellStyle name="Output 2 2 3 2 9 2" xfId="58795"/>
    <cellStyle name="Output 2 2 3 2 9 3" xfId="58796"/>
    <cellStyle name="Output 2 2 3 2 9 4" xfId="58797"/>
    <cellStyle name="Output 2 2 3 2 9 5" xfId="58798"/>
    <cellStyle name="Output 2 2 3 2 9 6" xfId="58799"/>
    <cellStyle name="Output 2 2 3 2 9 7" xfId="58800"/>
    <cellStyle name="Output 2 2 3 2 9 8" xfId="58801"/>
    <cellStyle name="Output 2 2 3 20" xfId="58802"/>
    <cellStyle name="Output 2 2 3 21" xfId="58803"/>
    <cellStyle name="Output 2 2 3 22" xfId="58804"/>
    <cellStyle name="Output 2 2 3 23" xfId="58805"/>
    <cellStyle name="Output 2 2 3 24" xfId="58806"/>
    <cellStyle name="Output 2 2 3 25" xfId="58807"/>
    <cellStyle name="Output 2 2 3 26" xfId="58808"/>
    <cellStyle name="Output 2 2 3 27" xfId="58809"/>
    <cellStyle name="Output 2 2 3 3" xfId="58810"/>
    <cellStyle name="Output 2 2 3 3 10" xfId="58811"/>
    <cellStyle name="Output 2 2 3 3 11" xfId="58812"/>
    <cellStyle name="Output 2 2 3 3 12" xfId="58813"/>
    <cellStyle name="Output 2 2 3 3 13" xfId="58814"/>
    <cellStyle name="Output 2 2 3 3 14" xfId="58815"/>
    <cellStyle name="Output 2 2 3 3 15" xfId="58816"/>
    <cellStyle name="Output 2 2 3 3 16" xfId="58817"/>
    <cellStyle name="Output 2 2 3 3 17" xfId="58818"/>
    <cellStyle name="Output 2 2 3 3 18" xfId="58819"/>
    <cellStyle name="Output 2 2 3 3 19" xfId="58820"/>
    <cellStyle name="Output 2 2 3 3 2" xfId="58821"/>
    <cellStyle name="Output 2 2 3 3 2 10" xfId="58822"/>
    <cellStyle name="Output 2 2 3 3 2 11" xfId="58823"/>
    <cellStyle name="Output 2 2 3 3 2 12" xfId="58824"/>
    <cellStyle name="Output 2 2 3 3 2 13" xfId="58825"/>
    <cellStyle name="Output 2 2 3 3 2 14" xfId="58826"/>
    <cellStyle name="Output 2 2 3 3 2 15" xfId="58827"/>
    <cellStyle name="Output 2 2 3 3 2 2" xfId="58828"/>
    <cellStyle name="Output 2 2 3 3 2 2 2" xfId="58829"/>
    <cellStyle name="Output 2 2 3 3 2 2 3" xfId="58830"/>
    <cellStyle name="Output 2 2 3 3 2 2 4" xfId="58831"/>
    <cellStyle name="Output 2 2 3 3 2 2 5" xfId="58832"/>
    <cellStyle name="Output 2 2 3 3 2 2 6" xfId="58833"/>
    <cellStyle name="Output 2 2 3 3 2 2 7" xfId="58834"/>
    <cellStyle name="Output 2 2 3 3 2 2 8" xfId="58835"/>
    <cellStyle name="Output 2 2 3 3 2 2 9" xfId="58836"/>
    <cellStyle name="Output 2 2 3 3 2 3" xfId="58837"/>
    <cellStyle name="Output 2 2 3 3 2 3 2" xfId="58838"/>
    <cellStyle name="Output 2 2 3 3 2 3 3" xfId="58839"/>
    <cellStyle name="Output 2 2 3 3 2 3 4" xfId="58840"/>
    <cellStyle name="Output 2 2 3 3 2 3 5" xfId="58841"/>
    <cellStyle name="Output 2 2 3 3 2 3 6" xfId="58842"/>
    <cellStyle name="Output 2 2 3 3 2 3 7" xfId="58843"/>
    <cellStyle name="Output 2 2 3 3 2 3 8" xfId="58844"/>
    <cellStyle name="Output 2 2 3 3 2 3 9" xfId="58845"/>
    <cellStyle name="Output 2 2 3 3 2 4" xfId="58846"/>
    <cellStyle name="Output 2 2 3 3 2 4 2" xfId="58847"/>
    <cellStyle name="Output 2 2 3 3 2 4 3" xfId="58848"/>
    <cellStyle name="Output 2 2 3 3 2 4 4" xfId="58849"/>
    <cellStyle name="Output 2 2 3 3 2 4 5" xfId="58850"/>
    <cellStyle name="Output 2 2 3 3 2 4 6" xfId="58851"/>
    <cellStyle name="Output 2 2 3 3 2 4 7" xfId="58852"/>
    <cellStyle name="Output 2 2 3 3 2 4 8" xfId="58853"/>
    <cellStyle name="Output 2 2 3 3 2 4 9" xfId="58854"/>
    <cellStyle name="Output 2 2 3 3 2 5" xfId="58855"/>
    <cellStyle name="Output 2 2 3 3 2 5 2" xfId="58856"/>
    <cellStyle name="Output 2 2 3 3 2 5 3" xfId="58857"/>
    <cellStyle name="Output 2 2 3 3 2 5 4" xfId="58858"/>
    <cellStyle name="Output 2 2 3 3 2 5 5" xfId="58859"/>
    <cellStyle name="Output 2 2 3 3 2 5 6" xfId="58860"/>
    <cellStyle name="Output 2 2 3 3 2 5 7" xfId="58861"/>
    <cellStyle name="Output 2 2 3 3 2 5 8" xfId="58862"/>
    <cellStyle name="Output 2 2 3 3 2 6" xfId="58863"/>
    <cellStyle name="Output 2 2 3 3 2 6 2" xfId="58864"/>
    <cellStyle name="Output 2 2 3 3 2 6 3" xfId="58865"/>
    <cellStyle name="Output 2 2 3 3 2 6 4" xfId="58866"/>
    <cellStyle name="Output 2 2 3 3 2 6 5" xfId="58867"/>
    <cellStyle name="Output 2 2 3 3 2 6 6" xfId="58868"/>
    <cellStyle name="Output 2 2 3 3 2 6 7" xfId="58869"/>
    <cellStyle name="Output 2 2 3 3 2 6 8" xfId="58870"/>
    <cellStyle name="Output 2 2 3 3 2 7" xfId="58871"/>
    <cellStyle name="Output 2 2 3 3 2 7 2" xfId="58872"/>
    <cellStyle name="Output 2 2 3 3 2 7 3" xfId="58873"/>
    <cellStyle name="Output 2 2 3 3 2 7 4" xfId="58874"/>
    <cellStyle name="Output 2 2 3 3 2 7 5" xfId="58875"/>
    <cellStyle name="Output 2 2 3 3 2 7 6" xfId="58876"/>
    <cellStyle name="Output 2 2 3 3 2 7 7" xfId="58877"/>
    <cellStyle name="Output 2 2 3 3 2 7 8" xfId="58878"/>
    <cellStyle name="Output 2 2 3 3 2 8" xfId="58879"/>
    <cellStyle name="Output 2 2 3 3 2 9" xfId="58880"/>
    <cellStyle name="Output 2 2 3 3 20" xfId="58881"/>
    <cellStyle name="Output 2 2 3 3 21" xfId="58882"/>
    <cellStyle name="Output 2 2 3 3 22" xfId="58883"/>
    <cellStyle name="Output 2 2 3 3 23" xfId="58884"/>
    <cellStyle name="Output 2 2 3 3 24" xfId="58885"/>
    <cellStyle name="Output 2 2 3 3 25" xfId="58886"/>
    <cellStyle name="Output 2 2 3 3 26" xfId="58887"/>
    <cellStyle name="Output 2 2 3 3 27" xfId="58888"/>
    <cellStyle name="Output 2 2 3 3 3" xfId="58889"/>
    <cellStyle name="Output 2 2 3 3 3 10" xfId="58890"/>
    <cellStyle name="Output 2 2 3 3 3 11" xfId="58891"/>
    <cellStyle name="Output 2 2 3 3 3 12" xfId="58892"/>
    <cellStyle name="Output 2 2 3 3 3 13" xfId="58893"/>
    <cellStyle name="Output 2 2 3 3 3 14" xfId="58894"/>
    <cellStyle name="Output 2 2 3 3 3 15" xfId="58895"/>
    <cellStyle name="Output 2 2 3 3 3 2" xfId="58896"/>
    <cellStyle name="Output 2 2 3 3 3 2 2" xfId="58897"/>
    <cellStyle name="Output 2 2 3 3 3 2 3" xfId="58898"/>
    <cellStyle name="Output 2 2 3 3 3 2 4" xfId="58899"/>
    <cellStyle name="Output 2 2 3 3 3 2 5" xfId="58900"/>
    <cellStyle name="Output 2 2 3 3 3 2 6" xfId="58901"/>
    <cellStyle name="Output 2 2 3 3 3 2 7" xfId="58902"/>
    <cellStyle name="Output 2 2 3 3 3 2 8" xfId="58903"/>
    <cellStyle name="Output 2 2 3 3 3 3" xfId="58904"/>
    <cellStyle name="Output 2 2 3 3 3 3 2" xfId="58905"/>
    <cellStyle name="Output 2 2 3 3 3 3 3" xfId="58906"/>
    <cellStyle name="Output 2 2 3 3 3 3 4" xfId="58907"/>
    <cellStyle name="Output 2 2 3 3 3 3 5" xfId="58908"/>
    <cellStyle name="Output 2 2 3 3 3 3 6" xfId="58909"/>
    <cellStyle name="Output 2 2 3 3 3 3 7" xfId="58910"/>
    <cellStyle name="Output 2 2 3 3 3 3 8" xfId="58911"/>
    <cellStyle name="Output 2 2 3 3 3 4" xfId="58912"/>
    <cellStyle name="Output 2 2 3 3 3 4 2" xfId="58913"/>
    <cellStyle name="Output 2 2 3 3 3 4 3" xfId="58914"/>
    <cellStyle name="Output 2 2 3 3 3 4 4" xfId="58915"/>
    <cellStyle name="Output 2 2 3 3 3 4 5" xfId="58916"/>
    <cellStyle name="Output 2 2 3 3 3 4 6" xfId="58917"/>
    <cellStyle name="Output 2 2 3 3 3 4 7" xfId="58918"/>
    <cellStyle name="Output 2 2 3 3 3 4 8" xfId="58919"/>
    <cellStyle name="Output 2 2 3 3 3 5" xfId="58920"/>
    <cellStyle name="Output 2 2 3 3 3 5 2" xfId="58921"/>
    <cellStyle name="Output 2 2 3 3 3 5 3" xfId="58922"/>
    <cellStyle name="Output 2 2 3 3 3 5 4" xfId="58923"/>
    <cellStyle name="Output 2 2 3 3 3 5 5" xfId="58924"/>
    <cellStyle name="Output 2 2 3 3 3 5 6" xfId="58925"/>
    <cellStyle name="Output 2 2 3 3 3 5 7" xfId="58926"/>
    <cellStyle name="Output 2 2 3 3 3 5 8" xfId="58927"/>
    <cellStyle name="Output 2 2 3 3 3 6" xfId="58928"/>
    <cellStyle name="Output 2 2 3 3 3 6 2" xfId="58929"/>
    <cellStyle name="Output 2 2 3 3 3 6 3" xfId="58930"/>
    <cellStyle name="Output 2 2 3 3 3 6 4" xfId="58931"/>
    <cellStyle name="Output 2 2 3 3 3 6 5" xfId="58932"/>
    <cellStyle name="Output 2 2 3 3 3 6 6" xfId="58933"/>
    <cellStyle name="Output 2 2 3 3 3 6 7" xfId="58934"/>
    <cellStyle name="Output 2 2 3 3 3 6 8" xfId="58935"/>
    <cellStyle name="Output 2 2 3 3 3 7" xfId="58936"/>
    <cellStyle name="Output 2 2 3 3 3 7 2" xfId="58937"/>
    <cellStyle name="Output 2 2 3 3 3 7 3" xfId="58938"/>
    <cellStyle name="Output 2 2 3 3 3 7 4" xfId="58939"/>
    <cellStyle name="Output 2 2 3 3 3 7 5" xfId="58940"/>
    <cellStyle name="Output 2 2 3 3 3 7 6" xfId="58941"/>
    <cellStyle name="Output 2 2 3 3 3 7 7" xfId="58942"/>
    <cellStyle name="Output 2 2 3 3 3 7 8" xfId="58943"/>
    <cellStyle name="Output 2 2 3 3 3 8" xfId="58944"/>
    <cellStyle name="Output 2 2 3 3 3 9" xfId="58945"/>
    <cellStyle name="Output 2 2 3 3 4" xfId="58946"/>
    <cellStyle name="Output 2 2 3 3 4 2" xfId="58947"/>
    <cellStyle name="Output 2 2 3 3 4 3" xfId="58948"/>
    <cellStyle name="Output 2 2 3 3 4 4" xfId="58949"/>
    <cellStyle name="Output 2 2 3 3 4 5" xfId="58950"/>
    <cellStyle name="Output 2 2 3 3 4 6" xfId="58951"/>
    <cellStyle name="Output 2 2 3 3 4 7" xfId="58952"/>
    <cellStyle name="Output 2 2 3 3 4 8" xfId="58953"/>
    <cellStyle name="Output 2 2 3 3 4 9" xfId="58954"/>
    <cellStyle name="Output 2 2 3 3 5" xfId="58955"/>
    <cellStyle name="Output 2 2 3 3 5 2" xfId="58956"/>
    <cellStyle name="Output 2 2 3 3 5 3" xfId="58957"/>
    <cellStyle name="Output 2 2 3 3 5 4" xfId="58958"/>
    <cellStyle name="Output 2 2 3 3 5 5" xfId="58959"/>
    <cellStyle name="Output 2 2 3 3 5 6" xfId="58960"/>
    <cellStyle name="Output 2 2 3 3 5 7" xfId="58961"/>
    <cellStyle name="Output 2 2 3 3 5 8" xfId="58962"/>
    <cellStyle name="Output 2 2 3 3 5 9" xfId="58963"/>
    <cellStyle name="Output 2 2 3 3 6" xfId="58964"/>
    <cellStyle name="Output 2 2 3 3 6 2" xfId="58965"/>
    <cellStyle name="Output 2 2 3 3 6 3" xfId="58966"/>
    <cellStyle name="Output 2 2 3 3 6 4" xfId="58967"/>
    <cellStyle name="Output 2 2 3 3 6 5" xfId="58968"/>
    <cellStyle name="Output 2 2 3 3 6 6" xfId="58969"/>
    <cellStyle name="Output 2 2 3 3 6 7" xfId="58970"/>
    <cellStyle name="Output 2 2 3 3 6 8" xfId="58971"/>
    <cellStyle name="Output 2 2 3 3 6 9" xfId="58972"/>
    <cellStyle name="Output 2 2 3 3 7" xfId="58973"/>
    <cellStyle name="Output 2 2 3 3 7 2" xfId="58974"/>
    <cellStyle name="Output 2 2 3 3 7 3" xfId="58975"/>
    <cellStyle name="Output 2 2 3 3 7 4" xfId="58976"/>
    <cellStyle name="Output 2 2 3 3 7 5" xfId="58977"/>
    <cellStyle name="Output 2 2 3 3 7 6" xfId="58978"/>
    <cellStyle name="Output 2 2 3 3 7 7" xfId="58979"/>
    <cellStyle name="Output 2 2 3 3 7 8" xfId="58980"/>
    <cellStyle name="Output 2 2 3 3 8" xfId="58981"/>
    <cellStyle name="Output 2 2 3 3 8 2" xfId="58982"/>
    <cellStyle name="Output 2 2 3 3 8 3" xfId="58983"/>
    <cellStyle name="Output 2 2 3 3 8 4" xfId="58984"/>
    <cellStyle name="Output 2 2 3 3 8 5" xfId="58985"/>
    <cellStyle name="Output 2 2 3 3 8 6" xfId="58986"/>
    <cellStyle name="Output 2 2 3 3 8 7" xfId="58987"/>
    <cellStyle name="Output 2 2 3 3 8 8" xfId="58988"/>
    <cellStyle name="Output 2 2 3 3 9" xfId="58989"/>
    <cellStyle name="Output 2 2 3 3 9 2" xfId="58990"/>
    <cellStyle name="Output 2 2 3 3 9 3" xfId="58991"/>
    <cellStyle name="Output 2 2 3 3 9 4" xfId="58992"/>
    <cellStyle name="Output 2 2 3 3 9 5" xfId="58993"/>
    <cellStyle name="Output 2 2 3 3 9 6" xfId="58994"/>
    <cellStyle name="Output 2 2 3 3 9 7" xfId="58995"/>
    <cellStyle name="Output 2 2 3 3 9 8" xfId="58996"/>
    <cellStyle name="Output 2 2 3 4" xfId="58997"/>
    <cellStyle name="Output 2 2 3 4 10" xfId="58998"/>
    <cellStyle name="Output 2 2 3 4 11" xfId="58999"/>
    <cellStyle name="Output 2 2 3 4 12" xfId="59000"/>
    <cellStyle name="Output 2 2 3 4 13" xfId="59001"/>
    <cellStyle name="Output 2 2 3 4 14" xfId="59002"/>
    <cellStyle name="Output 2 2 3 4 15" xfId="59003"/>
    <cellStyle name="Output 2 2 3 4 16" xfId="59004"/>
    <cellStyle name="Output 2 2 3 4 17" xfId="59005"/>
    <cellStyle name="Output 2 2 3 4 18" xfId="59006"/>
    <cellStyle name="Output 2 2 3 4 19" xfId="59007"/>
    <cellStyle name="Output 2 2 3 4 2" xfId="59008"/>
    <cellStyle name="Output 2 2 3 4 2 2" xfId="59009"/>
    <cellStyle name="Output 2 2 3 4 2 3" xfId="59010"/>
    <cellStyle name="Output 2 2 3 4 2 4" xfId="59011"/>
    <cellStyle name="Output 2 2 3 4 2 5" xfId="59012"/>
    <cellStyle name="Output 2 2 3 4 2 6" xfId="59013"/>
    <cellStyle name="Output 2 2 3 4 2 7" xfId="59014"/>
    <cellStyle name="Output 2 2 3 4 2 8" xfId="59015"/>
    <cellStyle name="Output 2 2 3 4 2 9" xfId="59016"/>
    <cellStyle name="Output 2 2 3 4 20" xfId="59017"/>
    <cellStyle name="Output 2 2 3 4 21" xfId="59018"/>
    <cellStyle name="Output 2 2 3 4 22" xfId="59019"/>
    <cellStyle name="Output 2 2 3 4 23" xfId="59020"/>
    <cellStyle name="Output 2 2 3 4 24" xfId="59021"/>
    <cellStyle name="Output 2 2 3 4 3" xfId="59022"/>
    <cellStyle name="Output 2 2 3 4 3 2" xfId="59023"/>
    <cellStyle name="Output 2 2 3 4 3 3" xfId="59024"/>
    <cellStyle name="Output 2 2 3 4 3 4" xfId="59025"/>
    <cellStyle name="Output 2 2 3 4 3 5" xfId="59026"/>
    <cellStyle name="Output 2 2 3 4 3 6" xfId="59027"/>
    <cellStyle name="Output 2 2 3 4 3 7" xfId="59028"/>
    <cellStyle name="Output 2 2 3 4 3 8" xfId="59029"/>
    <cellStyle name="Output 2 2 3 4 3 9" xfId="59030"/>
    <cellStyle name="Output 2 2 3 4 4" xfId="59031"/>
    <cellStyle name="Output 2 2 3 4 4 2" xfId="59032"/>
    <cellStyle name="Output 2 2 3 4 4 3" xfId="59033"/>
    <cellStyle name="Output 2 2 3 4 4 4" xfId="59034"/>
    <cellStyle name="Output 2 2 3 4 4 5" xfId="59035"/>
    <cellStyle name="Output 2 2 3 4 4 6" xfId="59036"/>
    <cellStyle name="Output 2 2 3 4 4 7" xfId="59037"/>
    <cellStyle name="Output 2 2 3 4 4 8" xfId="59038"/>
    <cellStyle name="Output 2 2 3 4 4 9" xfId="59039"/>
    <cellStyle name="Output 2 2 3 4 5" xfId="59040"/>
    <cellStyle name="Output 2 2 3 4 5 2" xfId="59041"/>
    <cellStyle name="Output 2 2 3 4 5 3" xfId="59042"/>
    <cellStyle name="Output 2 2 3 4 5 4" xfId="59043"/>
    <cellStyle name="Output 2 2 3 4 5 5" xfId="59044"/>
    <cellStyle name="Output 2 2 3 4 5 6" xfId="59045"/>
    <cellStyle name="Output 2 2 3 4 5 7" xfId="59046"/>
    <cellStyle name="Output 2 2 3 4 5 8" xfId="59047"/>
    <cellStyle name="Output 2 2 3 4 6" xfId="59048"/>
    <cellStyle name="Output 2 2 3 4 6 2" xfId="59049"/>
    <cellStyle name="Output 2 2 3 4 6 3" xfId="59050"/>
    <cellStyle name="Output 2 2 3 4 6 4" xfId="59051"/>
    <cellStyle name="Output 2 2 3 4 6 5" xfId="59052"/>
    <cellStyle name="Output 2 2 3 4 6 6" xfId="59053"/>
    <cellStyle name="Output 2 2 3 4 6 7" xfId="59054"/>
    <cellStyle name="Output 2 2 3 4 6 8" xfId="59055"/>
    <cellStyle name="Output 2 2 3 4 7" xfId="59056"/>
    <cellStyle name="Output 2 2 3 4 7 2" xfId="59057"/>
    <cellStyle name="Output 2 2 3 4 7 3" xfId="59058"/>
    <cellStyle name="Output 2 2 3 4 7 4" xfId="59059"/>
    <cellStyle name="Output 2 2 3 4 7 5" xfId="59060"/>
    <cellStyle name="Output 2 2 3 4 7 6" xfId="59061"/>
    <cellStyle name="Output 2 2 3 4 7 7" xfId="59062"/>
    <cellStyle name="Output 2 2 3 4 7 8" xfId="59063"/>
    <cellStyle name="Output 2 2 3 4 8" xfId="59064"/>
    <cellStyle name="Output 2 2 3 4 9" xfId="59065"/>
    <cellStyle name="Output 2 2 3 5" xfId="59066"/>
    <cellStyle name="Output 2 2 3 5 2" xfId="59067"/>
    <cellStyle name="Output 2 2 3 5 3" xfId="59068"/>
    <cellStyle name="Output 2 2 3 5 4" xfId="59069"/>
    <cellStyle name="Output 2 2 3 5 5" xfId="59070"/>
    <cellStyle name="Output 2 2 3 5 6" xfId="59071"/>
    <cellStyle name="Output 2 2 3 5 7" xfId="59072"/>
    <cellStyle name="Output 2 2 3 5 8" xfId="59073"/>
    <cellStyle name="Output 2 2 3 5 9" xfId="59074"/>
    <cellStyle name="Output 2 2 3 6" xfId="59075"/>
    <cellStyle name="Output 2 2 3 6 2" xfId="59076"/>
    <cellStyle name="Output 2 2 3 6 3" xfId="59077"/>
    <cellStyle name="Output 2 2 3 6 4" xfId="59078"/>
    <cellStyle name="Output 2 2 3 6 5" xfId="59079"/>
    <cellStyle name="Output 2 2 3 6 6" xfId="59080"/>
    <cellStyle name="Output 2 2 3 6 7" xfId="59081"/>
    <cellStyle name="Output 2 2 3 6 8" xfId="59082"/>
    <cellStyle name="Output 2 2 3 6 9" xfId="59083"/>
    <cellStyle name="Output 2 2 3 7" xfId="59084"/>
    <cellStyle name="Output 2 2 3 7 2" xfId="59085"/>
    <cellStyle name="Output 2 2 3 7 3" xfId="59086"/>
    <cellStyle name="Output 2 2 3 7 4" xfId="59087"/>
    <cellStyle name="Output 2 2 3 7 5" xfId="59088"/>
    <cellStyle name="Output 2 2 3 7 6" xfId="59089"/>
    <cellStyle name="Output 2 2 3 7 7" xfId="59090"/>
    <cellStyle name="Output 2 2 3 7 8" xfId="59091"/>
    <cellStyle name="Output 2 2 3 7 9" xfId="59092"/>
    <cellStyle name="Output 2 2 3 8" xfId="59093"/>
    <cellStyle name="Output 2 2 3 8 2" xfId="59094"/>
    <cellStyle name="Output 2 2 3 8 3" xfId="59095"/>
    <cellStyle name="Output 2 2 3 8 4" xfId="59096"/>
    <cellStyle name="Output 2 2 3 8 5" xfId="59097"/>
    <cellStyle name="Output 2 2 3 8 6" xfId="59098"/>
    <cellStyle name="Output 2 2 3 8 7" xfId="59099"/>
    <cellStyle name="Output 2 2 3 8 8" xfId="59100"/>
    <cellStyle name="Output 2 2 3 8 9" xfId="59101"/>
    <cellStyle name="Output 2 2 3 9" xfId="59102"/>
    <cellStyle name="Output 2 2 3 9 2" xfId="59103"/>
    <cellStyle name="Output 2 2 3 9 3" xfId="59104"/>
    <cellStyle name="Output 2 2 3 9 4" xfId="59105"/>
    <cellStyle name="Output 2 2 3 9 5" xfId="59106"/>
    <cellStyle name="Output 2 2 3 9 6" xfId="59107"/>
    <cellStyle name="Output 2 2 3 9 7" xfId="59108"/>
    <cellStyle name="Output 2 2 3 9 8" xfId="59109"/>
    <cellStyle name="Output 2 2 3 9 9" xfId="59110"/>
    <cellStyle name="Output 2 2 4" xfId="9789"/>
    <cellStyle name="Output 2 2 4 10" xfId="59111"/>
    <cellStyle name="Output 2 2 4 11" xfId="59112"/>
    <cellStyle name="Output 2 2 4 12" xfId="59113"/>
    <cellStyle name="Output 2 2 4 13" xfId="59114"/>
    <cellStyle name="Output 2 2 4 14" xfId="59115"/>
    <cellStyle name="Output 2 2 4 15" xfId="59116"/>
    <cellStyle name="Output 2 2 4 16" xfId="59117"/>
    <cellStyle name="Output 2 2 4 17" xfId="59118"/>
    <cellStyle name="Output 2 2 4 18" xfId="59119"/>
    <cellStyle name="Output 2 2 4 19" xfId="59120"/>
    <cellStyle name="Output 2 2 4 2" xfId="59121"/>
    <cellStyle name="Output 2 2 4 2 10" xfId="59122"/>
    <cellStyle name="Output 2 2 4 2 11" xfId="59123"/>
    <cellStyle name="Output 2 2 4 2 12" xfId="59124"/>
    <cellStyle name="Output 2 2 4 2 13" xfId="59125"/>
    <cellStyle name="Output 2 2 4 2 14" xfId="59126"/>
    <cellStyle name="Output 2 2 4 2 15" xfId="59127"/>
    <cellStyle name="Output 2 2 4 2 16" xfId="59128"/>
    <cellStyle name="Output 2 2 4 2 17" xfId="59129"/>
    <cellStyle name="Output 2 2 4 2 18" xfId="59130"/>
    <cellStyle name="Output 2 2 4 2 19" xfId="59131"/>
    <cellStyle name="Output 2 2 4 2 2" xfId="59132"/>
    <cellStyle name="Output 2 2 4 2 2 10" xfId="59133"/>
    <cellStyle name="Output 2 2 4 2 2 11" xfId="59134"/>
    <cellStyle name="Output 2 2 4 2 2 12" xfId="59135"/>
    <cellStyle name="Output 2 2 4 2 2 13" xfId="59136"/>
    <cellStyle name="Output 2 2 4 2 2 14" xfId="59137"/>
    <cellStyle name="Output 2 2 4 2 2 15" xfId="59138"/>
    <cellStyle name="Output 2 2 4 2 2 2" xfId="59139"/>
    <cellStyle name="Output 2 2 4 2 2 2 2" xfId="59140"/>
    <cellStyle name="Output 2 2 4 2 2 2 3" xfId="59141"/>
    <cellStyle name="Output 2 2 4 2 2 2 4" xfId="59142"/>
    <cellStyle name="Output 2 2 4 2 2 2 5" xfId="59143"/>
    <cellStyle name="Output 2 2 4 2 2 2 6" xfId="59144"/>
    <cellStyle name="Output 2 2 4 2 2 2 7" xfId="59145"/>
    <cellStyle name="Output 2 2 4 2 2 2 8" xfId="59146"/>
    <cellStyle name="Output 2 2 4 2 2 3" xfId="59147"/>
    <cellStyle name="Output 2 2 4 2 2 3 2" xfId="59148"/>
    <cellStyle name="Output 2 2 4 2 2 3 3" xfId="59149"/>
    <cellStyle name="Output 2 2 4 2 2 3 4" xfId="59150"/>
    <cellStyle name="Output 2 2 4 2 2 3 5" xfId="59151"/>
    <cellStyle name="Output 2 2 4 2 2 3 6" xfId="59152"/>
    <cellStyle name="Output 2 2 4 2 2 3 7" xfId="59153"/>
    <cellStyle name="Output 2 2 4 2 2 3 8" xfId="59154"/>
    <cellStyle name="Output 2 2 4 2 2 4" xfId="59155"/>
    <cellStyle name="Output 2 2 4 2 2 4 2" xfId="59156"/>
    <cellStyle name="Output 2 2 4 2 2 4 3" xfId="59157"/>
    <cellStyle name="Output 2 2 4 2 2 4 4" xfId="59158"/>
    <cellStyle name="Output 2 2 4 2 2 4 5" xfId="59159"/>
    <cellStyle name="Output 2 2 4 2 2 4 6" xfId="59160"/>
    <cellStyle name="Output 2 2 4 2 2 4 7" xfId="59161"/>
    <cellStyle name="Output 2 2 4 2 2 4 8" xfId="59162"/>
    <cellStyle name="Output 2 2 4 2 2 5" xfId="59163"/>
    <cellStyle name="Output 2 2 4 2 2 5 2" xfId="59164"/>
    <cellStyle name="Output 2 2 4 2 2 5 3" xfId="59165"/>
    <cellStyle name="Output 2 2 4 2 2 5 4" xfId="59166"/>
    <cellStyle name="Output 2 2 4 2 2 5 5" xfId="59167"/>
    <cellStyle name="Output 2 2 4 2 2 5 6" xfId="59168"/>
    <cellStyle name="Output 2 2 4 2 2 5 7" xfId="59169"/>
    <cellStyle name="Output 2 2 4 2 2 5 8" xfId="59170"/>
    <cellStyle name="Output 2 2 4 2 2 6" xfId="59171"/>
    <cellStyle name="Output 2 2 4 2 2 6 2" xfId="59172"/>
    <cellStyle name="Output 2 2 4 2 2 6 3" xfId="59173"/>
    <cellStyle name="Output 2 2 4 2 2 6 4" xfId="59174"/>
    <cellStyle name="Output 2 2 4 2 2 6 5" xfId="59175"/>
    <cellStyle name="Output 2 2 4 2 2 6 6" xfId="59176"/>
    <cellStyle name="Output 2 2 4 2 2 6 7" xfId="59177"/>
    <cellStyle name="Output 2 2 4 2 2 6 8" xfId="59178"/>
    <cellStyle name="Output 2 2 4 2 2 7" xfId="59179"/>
    <cellStyle name="Output 2 2 4 2 2 7 2" xfId="59180"/>
    <cellStyle name="Output 2 2 4 2 2 7 3" xfId="59181"/>
    <cellStyle name="Output 2 2 4 2 2 7 4" xfId="59182"/>
    <cellStyle name="Output 2 2 4 2 2 7 5" xfId="59183"/>
    <cellStyle name="Output 2 2 4 2 2 7 6" xfId="59184"/>
    <cellStyle name="Output 2 2 4 2 2 7 7" xfId="59185"/>
    <cellStyle name="Output 2 2 4 2 2 7 8" xfId="59186"/>
    <cellStyle name="Output 2 2 4 2 2 8" xfId="59187"/>
    <cellStyle name="Output 2 2 4 2 2 9" xfId="59188"/>
    <cellStyle name="Output 2 2 4 2 20" xfId="59189"/>
    <cellStyle name="Output 2 2 4 2 21" xfId="59190"/>
    <cellStyle name="Output 2 2 4 2 22" xfId="59191"/>
    <cellStyle name="Output 2 2 4 2 23" xfId="59192"/>
    <cellStyle name="Output 2 2 4 2 24" xfId="59193"/>
    <cellStyle name="Output 2 2 4 2 25" xfId="59194"/>
    <cellStyle name="Output 2 2 4 2 26" xfId="59195"/>
    <cellStyle name="Output 2 2 4 2 27" xfId="59196"/>
    <cellStyle name="Output 2 2 4 2 3" xfId="59197"/>
    <cellStyle name="Output 2 2 4 2 3 10" xfId="59198"/>
    <cellStyle name="Output 2 2 4 2 3 11" xfId="59199"/>
    <cellStyle name="Output 2 2 4 2 3 12" xfId="59200"/>
    <cellStyle name="Output 2 2 4 2 3 13" xfId="59201"/>
    <cellStyle name="Output 2 2 4 2 3 14" xfId="59202"/>
    <cellStyle name="Output 2 2 4 2 3 15" xfId="59203"/>
    <cellStyle name="Output 2 2 4 2 3 2" xfId="59204"/>
    <cellStyle name="Output 2 2 4 2 3 2 2" xfId="59205"/>
    <cellStyle name="Output 2 2 4 2 3 2 3" xfId="59206"/>
    <cellStyle name="Output 2 2 4 2 3 2 4" xfId="59207"/>
    <cellStyle name="Output 2 2 4 2 3 2 5" xfId="59208"/>
    <cellStyle name="Output 2 2 4 2 3 2 6" xfId="59209"/>
    <cellStyle name="Output 2 2 4 2 3 2 7" xfId="59210"/>
    <cellStyle name="Output 2 2 4 2 3 2 8" xfId="59211"/>
    <cellStyle name="Output 2 2 4 2 3 3" xfId="59212"/>
    <cellStyle name="Output 2 2 4 2 3 3 2" xfId="59213"/>
    <cellStyle name="Output 2 2 4 2 3 3 3" xfId="59214"/>
    <cellStyle name="Output 2 2 4 2 3 3 4" xfId="59215"/>
    <cellStyle name="Output 2 2 4 2 3 3 5" xfId="59216"/>
    <cellStyle name="Output 2 2 4 2 3 3 6" xfId="59217"/>
    <cellStyle name="Output 2 2 4 2 3 3 7" xfId="59218"/>
    <cellStyle name="Output 2 2 4 2 3 3 8" xfId="59219"/>
    <cellStyle name="Output 2 2 4 2 3 4" xfId="59220"/>
    <cellStyle name="Output 2 2 4 2 3 4 2" xfId="59221"/>
    <cellStyle name="Output 2 2 4 2 3 4 3" xfId="59222"/>
    <cellStyle name="Output 2 2 4 2 3 4 4" xfId="59223"/>
    <cellStyle name="Output 2 2 4 2 3 4 5" xfId="59224"/>
    <cellStyle name="Output 2 2 4 2 3 4 6" xfId="59225"/>
    <cellStyle name="Output 2 2 4 2 3 4 7" xfId="59226"/>
    <cellStyle name="Output 2 2 4 2 3 4 8" xfId="59227"/>
    <cellStyle name="Output 2 2 4 2 3 5" xfId="59228"/>
    <cellStyle name="Output 2 2 4 2 3 5 2" xfId="59229"/>
    <cellStyle name="Output 2 2 4 2 3 5 3" xfId="59230"/>
    <cellStyle name="Output 2 2 4 2 3 5 4" xfId="59231"/>
    <cellStyle name="Output 2 2 4 2 3 5 5" xfId="59232"/>
    <cellStyle name="Output 2 2 4 2 3 5 6" xfId="59233"/>
    <cellStyle name="Output 2 2 4 2 3 5 7" xfId="59234"/>
    <cellStyle name="Output 2 2 4 2 3 5 8" xfId="59235"/>
    <cellStyle name="Output 2 2 4 2 3 6" xfId="59236"/>
    <cellStyle name="Output 2 2 4 2 3 6 2" xfId="59237"/>
    <cellStyle name="Output 2 2 4 2 3 6 3" xfId="59238"/>
    <cellStyle name="Output 2 2 4 2 3 6 4" xfId="59239"/>
    <cellStyle name="Output 2 2 4 2 3 6 5" xfId="59240"/>
    <cellStyle name="Output 2 2 4 2 3 6 6" xfId="59241"/>
    <cellStyle name="Output 2 2 4 2 3 6 7" xfId="59242"/>
    <cellStyle name="Output 2 2 4 2 3 6 8" xfId="59243"/>
    <cellStyle name="Output 2 2 4 2 3 7" xfId="59244"/>
    <cellStyle name="Output 2 2 4 2 3 7 2" xfId="59245"/>
    <cellStyle name="Output 2 2 4 2 3 7 3" xfId="59246"/>
    <cellStyle name="Output 2 2 4 2 3 7 4" xfId="59247"/>
    <cellStyle name="Output 2 2 4 2 3 7 5" xfId="59248"/>
    <cellStyle name="Output 2 2 4 2 3 7 6" xfId="59249"/>
    <cellStyle name="Output 2 2 4 2 3 7 7" xfId="59250"/>
    <cellStyle name="Output 2 2 4 2 3 7 8" xfId="59251"/>
    <cellStyle name="Output 2 2 4 2 3 8" xfId="59252"/>
    <cellStyle name="Output 2 2 4 2 3 9" xfId="59253"/>
    <cellStyle name="Output 2 2 4 2 4" xfId="59254"/>
    <cellStyle name="Output 2 2 4 2 4 2" xfId="59255"/>
    <cellStyle name="Output 2 2 4 2 4 3" xfId="59256"/>
    <cellStyle name="Output 2 2 4 2 4 4" xfId="59257"/>
    <cellStyle name="Output 2 2 4 2 4 5" xfId="59258"/>
    <cellStyle name="Output 2 2 4 2 4 6" xfId="59259"/>
    <cellStyle name="Output 2 2 4 2 4 7" xfId="59260"/>
    <cellStyle name="Output 2 2 4 2 4 8" xfId="59261"/>
    <cellStyle name="Output 2 2 4 2 4 9" xfId="59262"/>
    <cellStyle name="Output 2 2 4 2 5" xfId="59263"/>
    <cellStyle name="Output 2 2 4 2 5 2" xfId="59264"/>
    <cellStyle name="Output 2 2 4 2 5 3" xfId="59265"/>
    <cellStyle name="Output 2 2 4 2 5 4" xfId="59266"/>
    <cellStyle name="Output 2 2 4 2 5 5" xfId="59267"/>
    <cellStyle name="Output 2 2 4 2 5 6" xfId="59268"/>
    <cellStyle name="Output 2 2 4 2 5 7" xfId="59269"/>
    <cellStyle name="Output 2 2 4 2 5 8" xfId="59270"/>
    <cellStyle name="Output 2 2 4 2 6" xfId="59271"/>
    <cellStyle name="Output 2 2 4 2 6 2" xfId="59272"/>
    <cellStyle name="Output 2 2 4 2 6 3" xfId="59273"/>
    <cellStyle name="Output 2 2 4 2 6 4" xfId="59274"/>
    <cellStyle name="Output 2 2 4 2 6 5" xfId="59275"/>
    <cellStyle name="Output 2 2 4 2 6 6" xfId="59276"/>
    <cellStyle name="Output 2 2 4 2 6 7" xfId="59277"/>
    <cellStyle name="Output 2 2 4 2 6 8" xfId="59278"/>
    <cellStyle name="Output 2 2 4 2 7" xfId="59279"/>
    <cellStyle name="Output 2 2 4 2 7 2" xfId="59280"/>
    <cellStyle name="Output 2 2 4 2 7 3" xfId="59281"/>
    <cellStyle name="Output 2 2 4 2 7 4" xfId="59282"/>
    <cellStyle name="Output 2 2 4 2 7 5" xfId="59283"/>
    <cellStyle name="Output 2 2 4 2 7 6" xfId="59284"/>
    <cellStyle name="Output 2 2 4 2 7 7" xfId="59285"/>
    <cellStyle name="Output 2 2 4 2 7 8" xfId="59286"/>
    <cellStyle name="Output 2 2 4 2 8" xfId="59287"/>
    <cellStyle name="Output 2 2 4 2 8 2" xfId="59288"/>
    <cellStyle name="Output 2 2 4 2 8 3" xfId="59289"/>
    <cellStyle name="Output 2 2 4 2 8 4" xfId="59290"/>
    <cellStyle name="Output 2 2 4 2 8 5" xfId="59291"/>
    <cellStyle name="Output 2 2 4 2 8 6" xfId="59292"/>
    <cellStyle name="Output 2 2 4 2 8 7" xfId="59293"/>
    <cellStyle name="Output 2 2 4 2 8 8" xfId="59294"/>
    <cellStyle name="Output 2 2 4 2 9" xfId="59295"/>
    <cellStyle name="Output 2 2 4 2 9 2" xfId="59296"/>
    <cellStyle name="Output 2 2 4 2 9 3" xfId="59297"/>
    <cellStyle name="Output 2 2 4 2 9 4" xfId="59298"/>
    <cellStyle name="Output 2 2 4 2 9 5" xfId="59299"/>
    <cellStyle name="Output 2 2 4 2 9 6" xfId="59300"/>
    <cellStyle name="Output 2 2 4 2 9 7" xfId="59301"/>
    <cellStyle name="Output 2 2 4 2 9 8" xfId="59302"/>
    <cellStyle name="Output 2 2 4 20" xfId="59303"/>
    <cellStyle name="Output 2 2 4 21" xfId="59304"/>
    <cellStyle name="Output 2 2 4 22" xfId="59305"/>
    <cellStyle name="Output 2 2 4 23" xfId="59306"/>
    <cellStyle name="Output 2 2 4 24" xfId="59307"/>
    <cellStyle name="Output 2 2 4 3" xfId="59308"/>
    <cellStyle name="Output 2 2 4 3 10" xfId="59309"/>
    <cellStyle name="Output 2 2 4 3 11" xfId="59310"/>
    <cellStyle name="Output 2 2 4 3 12" xfId="59311"/>
    <cellStyle name="Output 2 2 4 3 13" xfId="59312"/>
    <cellStyle name="Output 2 2 4 3 14" xfId="59313"/>
    <cellStyle name="Output 2 2 4 3 15" xfId="59314"/>
    <cellStyle name="Output 2 2 4 3 16" xfId="59315"/>
    <cellStyle name="Output 2 2 4 3 17" xfId="59316"/>
    <cellStyle name="Output 2 2 4 3 18" xfId="59317"/>
    <cellStyle name="Output 2 2 4 3 19" xfId="59318"/>
    <cellStyle name="Output 2 2 4 3 2" xfId="59319"/>
    <cellStyle name="Output 2 2 4 3 2 2" xfId="59320"/>
    <cellStyle name="Output 2 2 4 3 2 3" xfId="59321"/>
    <cellStyle name="Output 2 2 4 3 2 4" xfId="59322"/>
    <cellStyle name="Output 2 2 4 3 2 5" xfId="59323"/>
    <cellStyle name="Output 2 2 4 3 2 6" xfId="59324"/>
    <cellStyle name="Output 2 2 4 3 2 7" xfId="59325"/>
    <cellStyle name="Output 2 2 4 3 2 8" xfId="59326"/>
    <cellStyle name="Output 2 2 4 3 20" xfId="59327"/>
    <cellStyle name="Output 2 2 4 3 21" xfId="59328"/>
    <cellStyle name="Output 2 2 4 3 22" xfId="59329"/>
    <cellStyle name="Output 2 2 4 3 23" xfId="59330"/>
    <cellStyle name="Output 2 2 4 3 24" xfId="59331"/>
    <cellStyle name="Output 2 2 4 3 3" xfId="59332"/>
    <cellStyle name="Output 2 2 4 3 3 2" xfId="59333"/>
    <cellStyle name="Output 2 2 4 3 3 3" xfId="59334"/>
    <cellStyle name="Output 2 2 4 3 3 4" xfId="59335"/>
    <cellStyle name="Output 2 2 4 3 3 5" xfId="59336"/>
    <cellStyle name="Output 2 2 4 3 3 6" xfId="59337"/>
    <cellStyle name="Output 2 2 4 3 3 7" xfId="59338"/>
    <cellStyle name="Output 2 2 4 3 3 8" xfId="59339"/>
    <cellStyle name="Output 2 2 4 3 4" xfId="59340"/>
    <cellStyle name="Output 2 2 4 3 4 2" xfId="59341"/>
    <cellStyle name="Output 2 2 4 3 4 3" xfId="59342"/>
    <cellStyle name="Output 2 2 4 3 4 4" xfId="59343"/>
    <cellStyle name="Output 2 2 4 3 4 5" xfId="59344"/>
    <cellStyle name="Output 2 2 4 3 4 6" xfId="59345"/>
    <cellStyle name="Output 2 2 4 3 4 7" xfId="59346"/>
    <cellStyle name="Output 2 2 4 3 4 8" xfId="59347"/>
    <cellStyle name="Output 2 2 4 3 5" xfId="59348"/>
    <cellStyle name="Output 2 2 4 3 5 2" xfId="59349"/>
    <cellStyle name="Output 2 2 4 3 5 3" xfId="59350"/>
    <cellStyle name="Output 2 2 4 3 5 4" xfId="59351"/>
    <cellStyle name="Output 2 2 4 3 5 5" xfId="59352"/>
    <cellStyle name="Output 2 2 4 3 5 6" xfId="59353"/>
    <cellStyle name="Output 2 2 4 3 5 7" xfId="59354"/>
    <cellStyle name="Output 2 2 4 3 5 8" xfId="59355"/>
    <cellStyle name="Output 2 2 4 3 6" xfId="59356"/>
    <cellStyle name="Output 2 2 4 3 6 2" xfId="59357"/>
    <cellStyle name="Output 2 2 4 3 6 3" xfId="59358"/>
    <cellStyle name="Output 2 2 4 3 6 4" xfId="59359"/>
    <cellStyle name="Output 2 2 4 3 6 5" xfId="59360"/>
    <cellStyle name="Output 2 2 4 3 6 6" xfId="59361"/>
    <cellStyle name="Output 2 2 4 3 6 7" xfId="59362"/>
    <cellStyle name="Output 2 2 4 3 6 8" xfId="59363"/>
    <cellStyle name="Output 2 2 4 3 7" xfId="59364"/>
    <cellStyle name="Output 2 2 4 3 7 2" xfId="59365"/>
    <cellStyle name="Output 2 2 4 3 7 3" xfId="59366"/>
    <cellStyle name="Output 2 2 4 3 7 4" xfId="59367"/>
    <cellStyle name="Output 2 2 4 3 7 5" xfId="59368"/>
    <cellStyle name="Output 2 2 4 3 7 6" xfId="59369"/>
    <cellStyle name="Output 2 2 4 3 7 7" xfId="59370"/>
    <cellStyle name="Output 2 2 4 3 7 8" xfId="59371"/>
    <cellStyle name="Output 2 2 4 3 8" xfId="59372"/>
    <cellStyle name="Output 2 2 4 3 9" xfId="59373"/>
    <cellStyle name="Output 2 2 4 4" xfId="59374"/>
    <cellStyle name="Output 2 2 4 4 2" xfId="59375"/>
    <cellStyle name="Output 2 2 4 4 3" xfId="59376"/>
    <cellStyle name="Output 2 2 4 4 4" xfId="59377"/>
    <cellStyle name="Output 2 2 4 4 5" xfId="59378"/>
    <cellStyle name="Output 2 2 4 4 6" xfId="59379"/>
    <cellStyle name="Output 2 2 4 4 7" xfId="59380"/>
    <cellStyle name="Output 2 2 4 4 8" xfId="59381"/>
    <cellStyle name="Output 2 2 4 4 9" xfId="59382"/>
    <cellStyle name="Output 2 2 4 5" xfId="59383"/>
    <cellStyle name="Output 2 2 4 5 2" xfId="59384"/>
    <cellStyle name="Output 2 2 4 5 3" xfId="59385"/>
    <cellStyle name="Output 2 2 4 5 4" xfId="59386"/>
    <cellStyle name="Output 2 2 4 5 5" xfId="59387"/>
    <cellStyle name="Output 2 2 4 5 6" xfId="59388"/>
    <cellStyle name="Output 2 2 4 5 7" xfId="59389"/>
    <cellStyle name="Output 2 2 4 5 8" xfId="59390"/>
    <cellStyle name="Output 2 2 4 5 9" xfId="59391"/>
    <cellStyle name="Output 2 2 4 6" xfId="59392"/>
    <cellStyle name="Output 2 2 4 6 2" xfId="59393"/>
    <cellStyle name="Output 2 2 4 6 3" xfId="59394"/>
    <cellStyle name="Output 2 2 4 6 4" xfId="59395"/>
    <cellStyle name="Output 2 2 4 6 5" xfId="59396"/>
    <cellStyle name="Output 2 2 4 6 6" xfId="59397"/>
    <cellStyle name="Output 2 2 4 6 7" xfId="59398"/>
    <cellStyle name="Output 2 2 4 6 8" xfId="59399"/>
    <cellStyle name="Output 2 2 4 6 9" xfId="59400"/>
    <cellStyle name="Output 2 2 4 7" xfId="59401"/>
    <cellStyle name="Output 2 2 4 7 2" xfId="59402"/>
    <cellStyle name="Output 2 2 4 7 3" xfId="59403"/>
    <cellStyle name="Output 2 2 4 7 4" xfId="59404"/>
    <cellStyle name="Output 2 2 4 7 5" xfId="59405"/>
    <cellStyle name="Output 2 2 4 7 6" xfId="59406"/>
    <cellStyle name="Output 2 2 4 7 7" xfId="59407"/>
    <cellStyle name="Output 2 2 4 7 8" xfId="59408"/>
    <cellStyle name="Output 2 2 4 7 9" xfId="59409"/>
    <cellStyle name="Output 2 2 4 8" xfId="59410"/>
    <cellStyle name="Output 2 2 4 8 2" xfId="59411"/>
    <cellStyle name="Output 2 2 4 8 3" xfId="59412"/>
    <cellStyle name="Output 2 2 4 8 4" xfId="59413"/>
    <cellStyle name="Output 2 2 4 8 5" xfId="59414"/>
    <cellStyle name="Output 2 2 4 8 6" xfId="59415"/>
    <cellStyle name="Output 2 2 4 8 7" xfId="59416"/>
    <cellStyle name="Output 2 2 4 8 8" xfId="59417"/>
    <cellStyle name="Output 2 2 4 9" xfId="59418"/>
    <cellStyle name="Output 2 2 5" xfId="9894"/>
    <cellStyle name="Output 2 2 5 10" xfId="59419"/>
    <cellStyle name="Output 2 2 5 11" xfId="59420"/>
    <cellStyle name="Output 2 2 5 12" xfId="59421"/>
    <cellStyle name="Output 2 2 5 13" xfId="59422"/>
    <cellStyle name="Output 2 2 5 14" xfId="59423"/>
    <cellStyle name="Output 2 2 5 15" xfId="59424"/>
    <cellStyle name="Output 2 2 5 16" xfId="59425"/>
    <cellStyle name="Output 2 2 5 17" xfId="59426"/>
    <cellStyle name="Output 2 2 5 18" xfId="59427"/>
    <cellStyle name="Output 2 2 5 19" xfId="59428"/>
    <cellStyle name="Output 2 2 5 2" xfId="59429"/>
    <cellStyle name="Output 2 2 5 20" xfId="59430"/>
    <cellStyle name="Output 2 2 5 3" xfId="59431"/>
    <cellStyle name="Output 2 2 5 4" xfId="59432"/>
    <cellStyle name="Output 2 2 5 5" xfId="59433"/>
    <cellStyle name="Output 2 2 5 6" xfId="59434"/>
    <cellStyle name="Output 2 2 5 7" xfId="59435"/>
    <cellStyle name="Output 2 2 5 8" xfId="59436"/>
    <cellStyle name="Output 2 2 5 9" xfId="59437"/>
    <cellStyle name="Output 2 2 6" xfId="9821"/>
    <cellStyle name="Output 2 2 6 10" xfId="59438"/>
    <cellStyle name="Output 2 2 6 11" xfId="59439"/>
    <cellStyle name="Output 2 2 6 12" xfId="59440"/>
    <cellStyle name="Output 2 2 6 13" xfId="59441"/>
    <cellStyle name="Output 2 2 6 14" xfId="59442"/>
    <cellStyle name="Output 2 2 6 15" xfId="59443"/>
    <cellStyle name="Output 2 2 6 16" xfId="59444"/>
    <cellStyle name="Output 2 2 6 17" xfId="59445"/>
    <cellStyle name="Output 2 2 6 18" xfId="59446"/>
    <cellStyle name="Output 2 2 6 19" xfId="59447"/>
    <cellStyle name="Output 2 2 6 2" xfId="59448"/>
    <cellStyle name="Output 2 2 6 3" xfId="59449"/>
    <cellStyle name="Output 2 2 6 4" xfId="59450"/>
    <cellStyle name="Output 2 2 6 5" xfId="59451"/>
    <cellStyle name="Output 2 2 6 6" xfId="59452"/>
    <cellStyle name="Output 2 2 6 7" xfId="59453"/>
    <cellStyle name="Output 2 2 6 8" xfId="59454"/>
    <cellStyle name="Output 2 2 6 9" xfId="59455"/>
    <cellStyle name="Output 2 2 7" xfId="59456"/>
    <cellStyle name="Output 2 2 7 10" xfId="59457"/>
    <cellStyle name="Output 2 2 7 2" xfId="59458"/>
    <cellStyle name="Output 2 2 7 3" xfId="59459"/>
    <cellStyle name="Output 2 2 7 4" xfId="59460"/>
    <cellStyle name="Output 2 2 7 5" xfId="59461"/>
    <cellStyle name="Output 2 2 7 6" xfId="59462"/>
    <cellStyle name="Output 2 2 7 7" xfId="59463"/>
    <cellStyle name="Output 2 2 7 8" xfId="59464"/>
    <cellStyle name="Output 2 2 7 9" xfId="59465"/>
    <cellStyle name="Output 2 2 8" xfId="59466"/>
    <cellStyle name="Output 2 2 8 2" xfId="59467"/>
    <cellStyle name="Output 2 2 8 3" xfId="59468"/>
    <cellStyle name="Output 2 2 8 4" xfId="59469"/>
    <cellStyle name="Output 2 2 8 5" xfId="59470"/>
    <cellStyle name="Output 2 2 8 6" xfId="59471"/>
    <cellStyle name="Output 2 2 8 7" xfId="59472"/>
    <cellStyle name="Output 2 2 8 8" xfId="59473"/>
    <cellStyle name="Output 2 2 8 9" xfId="59474"/>
    <cellStyle name="Output 2 2 9" xfId="59475"/>
    <cellStyle name="Output 2 2 9 10" xfId="59476"/>
    <cellStyle name="Output 2 2 9 2" xfId="59477"/>
    <cellStyle name="Output 2 2 9 3" xfId="59478"/>
    <cellStyle name="Output 2 2 9 4" xfId="59479"/>
    <cellStyle name="Output 2 2 9 5" xfId="59480"/>
    <cellStyle name="Output 2 2 9 6" xfId="59481"/>
    <cellStyle name="Output 2 2 9 7" xfId="59482"/>
    <cellStyle name="Output 2 2 9 8" xfId="59483"/>
    <cellStyle name="Output 2 2 9 9" xfId="59484"/>
    <cellStyle name="Output 2 20" xfId="59485"/>
    <cellStyle name="Output 2 21" xfId="59486"/>
    <cellStyle name="Output 2 22" xfId="59487"/>
    <cellStyle name="Output 2 23" xfId="59488"/>
    <cellStyle name="Output 2 24" xfId="59489"/>
    <cellStyle name="Output 2 25" xfId="59490"/>
    <cellStyle name="Output 2 26" xfId="59491"/>
    <cellStyle name="Output 2 27" xfId="59492"/>
    <cellStyle name="Output 2 3" xfId="82"/>
    <cellStyle name="Output 2 3 10" xfId="59493"/>
    <cellStyle name="Output 2 3 10 2" xfId="59494"/>
    <cellStyle name="Output 2 3 11" xfId="59495"/>
    <cellStyle name="Output 2 3 12" xfId="59496"/>
    <cellStyle name="Output 2 3 13" xfId="59497"/>
    <cellStyle name="Output 2 3 14" xfId="59498"/>
    <cellStyle name="Output 2 3 15" xfId="59499"/>
    <cellStyle name="Output 2 3 16" xfId="59500"/>
    <cellStyle name="Output 2 3 17" xfId="59501"/>
    <cellStyle name="Output 2 3 18" xfId="59502"/>
    <cellStyle name="Output 2 3 19" xfId="59503"/>
    <cellStyle name="Output 2 3 2" xfId="9764"/>
    <cellStyle name="Output 2 3 2 10" xfId="59504"/>
    <cellStyle name="Output 2 3 2 10 2" xfId="59505"/>
    <cellStyle name="Output 2 3 2 10 3" xfId="59506"/>
    <cellStyle name="Output 2 3 2 10 4" xfId="59507"/>
    <cellStyle name="Output 2 3 2 10 5" xfId="59508"/>
    <cellStyle name="Output 2 3 2 10 6" xfId="59509"/>
    <cellStyle name="Output 2 3 2 10 7" xfId="59510"/>
    <cellStyle name="Output 2 3 2 10 8" xfId="59511"/>
    <cellStyle name="Output 2 3 2 11" xfId="59512"/>
    <cellStyle name="Output 2 3 2 12" xfId="59513"/>
    <cellStyle name="Output 2 3 2 13" xfId="59514"/>
    <cellStyle name="Output 2 3 2 14" xfId="59515"/>
    <cellStyle name="Output 2 3 2 15" xfId="59516"/>
    <cellStyle name="Output 2 3 2 16" xfId="59517"/>
    <cellStyle name="Output 2 3 2 17" xfId="59518"/>
    <cellStyle name="Output 2 3 2 18" xfId="59519"/>
    <cellStyle name="Output 2 3 2 19" xfId="59520"/>
    <cellStyle name="Output 2 3 2 2" xfId="59521"/>
    <cellStyle name="Output 2 3 2 2 10" xfId="59522"/>
    <cellStyle name="Output 2 3 2 2 11" xfId="59523"/>
    <cellStyle name="Output 2 3 2 2 12" xfId="59524"/>
    <cellStyle name="Output 2 3 2 2 13" xfId="59525"/>
    <cellStyle name="Output 2 3 2 2 14" xfId="59526"/>
    <cellStyle name="Output 2 3 2 2 15" xfId="59527"/>
    <cellStyle name="Output 2 3 2 2 16" xfId="59528"/>
    <cellStyle name="Output 2 3 2 2 17" xfId="59529"/>
    <cellStyle name="Output 2 3 2 2 18" xfId="59530"/>
    <cellStyle name="Output 2 3 2 2 19" xfId="59531"/>
    <cellStyle name="Output 2 3 2 2 2" xfId="59532"/>
    <cellStyle name="Output 2 3 2 2 2 10" xfId="59533"/>
    <cellStyle name="Output 2 3 2 2 2 11" xfId="59534"/>
    <cellStyle name="Output 2 3 2 2 2 12" xfId="59535"/>
    <cellStyle name="Output 2 3 2 2 2 13" xfId="59536"/>
    <cellStyle name="Output 2 3 2 2 2 14" xfId="59537"/>
    <cellStyle name="Output 2 3 2 2 2 15" xfId="59538"/>
    <cellStyle name="Output 2 3 2 2 2 2" xfId="59539"/>
    <cellStyle name="Output 2 3 2 2 2 2 2" xfId="59540"/>
    <cellStyle name="Output 2 3 2 2 2 2 3" xfId="59541"/>
    <cellStyle name="Output 2 3 2 2 2 2 4" xfId="59542"/>
    <cellStyle name="Output 2 3 2 2 2 2 5" xfId="59543"/>
    <cellStyle name="Output 2 3 2 2 2 2 6" xfId="59544"/>
    <cellStyle name="Output 2 3 2 2 2 2 7" xfId="59545"/>
    <cellStyle name="Output 2 3 2 2 2 2 8" xfId="59546"/>
    <cellStyle name="Output 2 3 2 2 2 2 9" xfId="59547"/>
    <cellStyle name="Output 2 3 2 2 2 3" xfId="59548"/>
    <cellStyle name="Output 2 3 2 2 2 3 2" xfId="59549"/>
    <cellStyle name="Output 2 3 2 2 2 3 3" xfId="59550"/>
    <cellStyle name="Output 2 3 2 2 2 3 4" xfId="59551"/>
    <cellStyle name="Output 2 3 2 2 2 3 5" xfId="59552"/>
    <cellStyle name="Output 2 3 2 2 2 3 6" xfId="59553"/>
    <cellStyle name="Output 2 3 2 2 2 3 7" xfId="59554"/>
    <cellStyle name="Output 2 3 2 2 2 3 8" xfId="59555"/>
    <cellStyle name="Output 2 3 2 2 2 3 9" xfId="59556"/>
    <cellStyle name="Output 2 3 2 2 2 4" xfId="59557"/>
    <cellStyle name="Output 2 3 2 2 2 4 2" xfId="59558"/>
    <cellStyle name="Output 2 3 2 2 2 4 3" xfId="59559"/>
    <cellStyle name="Output 2 3 2 2 2 4 4" xfId="59560"/>
    <cellStyle name="Output 2 3 2 2 2 4 5" xfId="59561"/>
    <cellStyle name="Output 2 3 2 2 2 4 6" xfId="59562"/>
    <cellStyle name="Output 2 3 2 2 2 4 7" xfId="59563"/>
    <cellStyle name="Output 2 3 2 2 2 4 8" xfId="59564"/>
    <cellStyle name="Output 2 3 2 2 2 4 9" xfId="59565"/>
    <cellStyle name="Output 2 3 2 2 2 5" xfId="59566"/>
    <cellStyle name="Output 2 3 2 2 2 5 2" xfId="59567"/>
    <cellStyle name="Output 2 3 2 2 2 5 3" xfId="59568"/>
    <cellStyle name="Output 2 3 2 2 2 5 4" xfId="59569"/>
    <cellStyle name="Output 2 3 2 2 2 5 5" xfId="59570"/>
    <cellStyle name="Output 2 3 2 2 2 5 6" xfId="59571"/>
    <cellStyle name="Output 2 3 2 2 2 5 7" xfId="59572"/>
    <cellStyle name="Output 2 3 2 2 2 5 8" xfId="59573"/>
    <cellStyle name="Output 2 3 2 2 2 6" xfId="59574"/>
    <cellStyle name="Output 2 3 2 2 2 6 2" xfId="59575"/>
    <cellStyle name="Output 2 3 2 2 2 6 3" xfId="59576"/>
    <cellStyle name="Output 2 3 2 2 2 6 4" xfId="59577"/>
    <cellStyle name="Output 2 3 2 2 2 6 5" xfId="59578"/>
    <cellStyle name="Output 2 3 2 2 2 6 6" xfId="59579"/>
    <cellStyle name="Output 2 3 2 2 2 6 7" xfId="59580"/>
    <cellStyle name="Output 2 3 2 2 2 6 8" xfId="59581"/>
    <cellStyle name="Output 2 3 2 2 2 7" xfId="59582"/>
    <cellStyle name="Output 2 3 2 2 2 7 2" xfId="59583"/>
    <cellStyle name="Output 2 3 2 2 2 7 3" xfId="59584"/>
    <cellStyle name="Output 2 3 2 2 2 7 4" xfId="59585"/>
    <cellStyle name="Output 2 3 2 2 2 7 5" xfId="59586"/>
    <cellStyle name="Output 2 3 2 2 2 7 6" xfId="59587"/>
    <cellStyle name="Output 2 3 2 2 2 7 7" xfId="59588"/>
    <cellStyle name="Output 2 3 2 2 2 7 8" xfId="59589"/>
    <cellStyle name="Output 2 3 2 2 2 8" xfId="59590"/>
    <cellStyle name="Output 2 3 2 2 2 9" xfId="59591"/>
    <cellStyle name="Output 2 3 2 2 20" xfId="59592"/>
    <cellStyle name="Output 2 3 2 2 21" xfId="59593"/>
    <cellStyle name="Output 2 3 2 2 22" xfId="59594"/>
    <cellStyle name="Output 2 3 2 2 23" xfId="59595"/>
    <cellStyle name="Output 2 3 2 2 24" xfId="59596"/>
    <cellStyle name="Output 2 3 2 2 25" xfId="59597"/>
    <cellStyle name="Output 2 3 2 2 26" xfId="59598"/>
    <cellStyle name="Output 2 3 2 2 27" xfId="59599"/>
    <cellStyle name="Output 2 3 2 2 3" xfId="59600"/>
    <cellStyle name="Output 2 3 2 2 3 10" xfId="59601"/>
    <cellStyle name="Output 2 3 2 2 3 11" xfId="59602"/>
    <cellStyle name="Output 2 3 2 2 3 12" xfId="59603"/>
    <cellStyle name="Output 2 3 2 2 3 13" xfId="59604"/>
    <cellStyle name="Output 2 3 2 2 3 14" xfId="59605"/>
    <cellStyle name="Output 2 3 2 2 3 15" xfId="59606"/>
    <cellStyle name="Output 2 3 2 2 3 2" xfId="59607"/>
    <cellStyle name="Output 2 3 2 2 3 2 2" xfId="59608"/>
    <cellStyle name="Output 2 3 2 2 3 2 3" xfId="59609"/>
    <cellStyle name="Output 2 3 2 2 3 2 4" xfId="59610"/>
    <cellStyle name="Output 2 3 2 2 3 2 5" xfId="59611"/>
    <cellStyle name="Output 2 3 2 2 3 2 6" xfId="59612"/>
    <cellStyle name="Output 2 3 2 2 3 2 7" xfId="59613"/>
    <cellStyle name="Output 2 3 2 2 3 2 8" xfId="59614"/>
    <cellStyle name="Output 2 3 2 2 3 3" xfId="59615"/>
    <cellStyle name="Output 2 3 2 2 3 3 2" xfId="59616"/>
    <cellStyle name="Output 2 3 2 2 3 3 3" xfId="59617"/>
    <cellStyle name="Output 2 3 2 2 3 3 4" xfId="59618"/>
    <cellStyle name="Output 2 3 2 2 3 3 5" xfId="59619"/>
    <cellStyle name="Output 2 3 2 2 3 3 6" xfId="59620"/>
    <cellStyle name="Output 2 3 2 2 3 3 7" xfId="59621"/>
    <cellStyle name="Output 2 3 2 2 3 3 8" xfId="59622"/>
    <cellStyle name="Output 2 3 2 2 3 4" xfId="59623"/>
    <cellStyle name="Output 2 3 2 2 3 4 2" xfId="59624"/>
    <cellStyle name="Output 2 3 2 2 3 4 3" xfId="59625"/>
    <cellStyle name="Output 2 3 2 2 3 4 4" xfId="59626"/>
    <cellStyle name="Output 2 3 2 2 3 4 5" xfId="59627"/>
    <cellStyle name="Output 2 3 2 2 3 4 6" xfId="59628"/>
    <cellStyle name="Output 2 3 2 2 3 4 7" xfId="59629"/>
    <cellStyle name="Output 2 3 2 2 3 4 8" xfId="59630"/>
    <cellStyle name="Output 2 3 2 2 3 5" xfId="59631"/>
    <cellStyle name="Output 2 3 2 2 3 5 2" xfId="59632"/>
    <cellStyle name="Output 2 3 2 2 3 5 3" xfId="59633"/>
    <cellStyle name="Output 2 3 2 2 3 5 4" xfId="59634"/>
    <cellStyle name="Output 2 3 2 2 3 5 5" xfId="59635"/>
    <cellStyle name="Output 2 3 2 2 3 5 6" xfId="59636"/>
    <cellStyle name="Output 2 3 2 2 3 5 7" xfId="59637"/>
    <cellStyle name="Output 2 3 2 2 3 5 8" xfId="59638"/>
    <cellStyle name="Output 2 3 2 2 3 6" xfId="59639"/>
    <cellStyle name="Output 2 3 2 2 3 6 2" xfId="59640"/>
    <cellStyle name="Output 2 3 2 2 3 6 3" xfId="59641"/>
    <cellStyle name="Output 2 3 2 2 3 6 4" xfId="59642"/>
    <cellStyle name="Output 2 3 2 2 3 6 5" xfId="59643"/>
    <cellStyle name="Output 2 3 2 2 3 6 6" xfId="59644"/>
    <cellStyle name="Output 2 3 2 2 3 6 7" xfId="59645"/>
    <cellStyle name="Output 2 3 2 2 3 6 8" xfId="59646"/>
    <cellStyle name="Output 2 3 2 2 3 7" xfId="59647"/>
    <cellStyle name="Output 2 3 2 2 3 7 2" xfId="59648"/>
    <cellStyle name="Output 2 3 2 2 3 7 3" xfId="59649"/>
    <cellStyle name="Output 2 3 2 2 3 7 4" xfId="59650"/>
    <cellStyle name="Output 2 3 2 2 3 7 5" xfId="59651"/>
    <cellStyle name="Output 2 3 2 2 3 7 6" xfId="59652"/>
    <cellStyle name="Output 2 3 2 2 3 7 7" xfId="59653"/>
    <cellStyle name="Output 2 3 2 2 3 7 8" xfId="59654"/>
    <cellStyle name="Output 2 3 2 2 3 8" xfId="59655"/>
    <cellStyle name="Output 2 3 2 2 3 9" xfId="59656"/>
    <cellStyle name="Output 2 3 2 2 4" xfId="59657"/>
    <cellStyle name="Output 2 3 2 2 4 2" xfId="59658"/>
    <cellStyle name="Output 2 3 2 2 4 3" xfId="59659"/>
    <cellStyle name="Output 2 3 2 2 4 4" xfId="59660"/>
    <cellStyle name="Output 2 3 2 2 4 5" xfId="59661"/>
    <cellStyle name="Output 2 3 2 2 4 6" xfId="59662"/>
    <cellStyle name="Output 2 3 2 2 4 7" xfId="59663"/>
    <cellStyle name="Output 2 3 2 2 4 8" xfId="59664"/>
    <cellStyle name="Output 2 3 2 2 4 9" xfId="59665"/>
    <cellStyle name="Output 2 3 2 2 5" xfId="59666"/>
    <cellStyle name="Output 2 3 2 2 5 2" xfId="59667"/>
    <cellStyle name="Output 2 3 2 2 5 3" xfId="59668"/>
    <cellStyle name="Output 2 3 2 2 5 4" xfId="59669"/>
    <cellStyle name="Output 2 3 2 2 5 5" xfId="59670"/>
    <cellStyle name="Output 2 3 2 2 5 6" xfId="59671"/>
    <cellStyle name="Output 2 3 2 2 5 7" xfId="59672"/>
    <cellStyle name="Output 2 3 2 2 5 8" xfId="59673"/>
    <cellStyle name="Output 2 3 2 2 5 9" xfId="59674"/>
    <cellStyle name="Output 2 3 2 2 6" xfId="59675"/>
    <cellStyle name="Output 2 3 2 2 6 2" xfId="59676"/>
    <cellStyle name="Output 2 3 2 2 6 3" xfId="59677"/>
    <cellStyle name="Output 2 3 2 2 6 4" xfId="59678"/>
    <cellStyle name="Output 2 3 2 2 6 5" xfId="59679"/>
    <cellStyle name="Output 2 3 2 2 6 6" xfId="59680"/>
    <cellStyle name="Output 2 3 2 2 6 7" xfId="59681"/>
    <cellStyle name="Output 2 3 2 2 6 8" xfId="59682"/>
    <cellStyle name="Output 2 3 2 2 6 9" xfId="59683"/>
    <cellStyle name="Output 2 3 2 2 7" xfId="59684"/>
    <cellStyle name="Output 2 3 2 2 7 2" xfId="59685"/>
    <cellStyle name="Output 2 3 2 2 7 3" xfId="59686"/>
    <cellStyle name="Output 2 3 2 2 7 4" xfId="59687"/>
    <cellStyle name="Output 2 3 2 2 7 5" xfId="59688"/>
    <cellStyle name="Output 2 3 2 2 7 6" xfId="59689"/>
    <cellStyle name="Output 2 3 2 2 7 7" xfId="59690"/>
    <cellStyle name="Output 2 3 2 2 7 8" xfId="59691"/>
    <cellStyle name="Output 2 3 2 2 8" xfId="59692"/>
    <cellStyle name="Output 2 3 2 2 8 2" xfId="59693"/>
    <cellStyle name="Output 2 3 2 2 8 3" xfId="59694"/>
    <cellStyle name="Output 2 3 2 2 8 4" xfId="59695"/>
    <cellStyle name="Output 2 3 2 2 8 5" xfId="59696"/>
    <cellStyle name="Output 2 3 2 2 8 6" xfId="59697"/>
    <cellStyle name="Output 2 3 2 2 8 7" xfId="59698"/>
    <cellStyle name="Output 2 3 2 2 8 8" xfId="59699"/>
    <cellStyle name="Output 2 3 2 2 9" xfId="59700"/>
    <cellStyle name="Output 2 3 2 2 9 2" xfId="59701"/>
    <cellStyle name="Output 2 3 2 2 9 3" xfId="59702"/>
    <cellStyle name="Output 2 3 2 2 9 4" xfId="59703"/>
    <cellStyle name="Output 2 3 2 2 9 5" xfId="59704"/>
    <cellStyle name="Output 2 3 2 2 9 6" xfId="59705"/>
    <cellStyle name="Output 2 3 2 2 9 7" xfId="59706"/>
    <cellStyle name="Output 2 3 2 2 9 8" xfId="59707"/>
    <cellStyle name="Output 2 3 2 20" xfId="59708"/>
    <cellStyle name="Output 2 3 2 21" xfId="59709"/>
    <cellStyle name="Output 2 3 2 22" xfId="59710"/>
    <cellStyle name="Output 2 3 2 23" xfId="59711"/>
    <cellStyle name="Output 2 3 2 24" xfId="59712"/>
    <cellStyle name="Output 2 3 2 25" xfId="59713"/>
    <cellStyle name="Output 2 3 2 3" xfId="59714"/>
    <cellStyle name="Output 2 3 2 3 10" xfId="59715"/>
    <cellStyle name="Output 2 3 2 3 11" xfId="59716"/>
    <cellStyle name="Output 2 3 2 3 12" xfId="59717"/>
    <cellStyle name="Output 2 3 2 3 13" xfId="59718"/>
    <cellStyle name="Output 2 3 2 3 14" xfId="59719"/>
    <cellStyle name="Output 2 3 2 3 15" xfId="59720"/>
    <cellStyle name="Output 2 3 2 3 16" xfId="59721"/>
    <cellStyle name="Output 2 3 2 3 17" xfId="59722"/>
    <cellStyle name="Output 2 3 2 3 18" xfId="59723"/>
    <cellStyle name="Output 2 3 2 3 19" xfId="59724"/>
    <cellStyle name="Output 2 3 2 3 2" xfId="59725"/>
    <cellStyle name="Output 2 3 2 3 2 2" xfId="59726"/>
    <cellStyle name="Output 2 3 2 3 2 3" xfId="59727"/>
    <cellStyle name="Output 2 3 2 3 2 4" xfId="59728"/>
    <cellStyle name="Output 2 3 2 3 2 5" xfId="59729"/>
    <cellStyle name="Output 2 3 2 3 2 6" xfId="59730"/>
    <cellStyle name="Output 2 3 2 3 2 7" xfId="59731"/>
    <cellStyle name="Output 2 3 2 3 2 8" xfId="59732"/>
    <cellStyle name="Output 2 3 2 3 2 9" xfId="59733"/>
    <cellStyle name="Output 2 3 2 3 20" xfId="59734"/>
    <cellStyle name="Output 2 3 2 3 21" xfId="59735"/>
    <cellStyle name="Output 2 3 2 3 22" xfId="59736"/>
    <cellStyle name="Output 2 3 2 3 23" xfId="59737"/>
    <cellStyle name="Output 2 3 2 3 24" xfId="59738"/>
    <cellStyle name="Output 2 3 2 3 3" xfId="59739"/>
    <cellStyle name="Output 2 3 2 3 3 2" xfId="59740"/>
    <cellStyle name="Output 2 3 2 3 3 3" xfId="59741"/>
    <cellStyle name="Output 2 3 2 3 3 4" xfId="59742"/>
    <cellStyle name="Output 2 3 2 3 3 5" xfId="59743"/>
    <cellStyle name="Output 2 3 2 3 3 6" xfId="59744"/>
    <cellStyle name="Output 2 3 2 3 3 7" xfId="59745"/>
    <cellStyle name="Output 2 3 2 3 3 8" xfId="59746"/>
    <cellStyle name="Output 2 3 2 3 3 9" xfId="59747"/>
    <cellStyle name="Output 2 3 2 3 4" xfId="59748"/>
    <cellStyle name="Output 2 3 2 3 4 2" xfId="59749"/>
    <cellStyle name="Output 2 3 2 3 4 3" xfId="59750"/>
    <cellStyle name="Output 2 3 2 3 4 4" xfId="59751"/>
    <cellStyle name="Output 2 3 2 3 4 5" xfId="59752"/>
    <cellStyle name="Output 2 3 2 3 4 6" xfId="59753"/>
    <cellStyle name="Output 2 3 2 3 4 7" xfId="59754"/>
    <cellStyle name="Output 2 3 2 3 4 8" xfId="59755"/>
    <cellStyle name="Output 2 3 2 3 4 9" xfId="59756"/>
    <cellStyle name="Output 2 3 2 3 5" xfId="59757"/>
    <cellStyle name="Output 2 3 2 3 5 2" xfId="59758"/>
    <cellStyle name="Output 2 3 2 3 5 3" xfId="59759"/>
    <cellStyle name="Output 2 3 2 3 5 4" xfId="59760"/>
    <cellStyle name="Output 2 3 2 3 5 5" xfId="59761"/>
    <cellStyle name="Output 2 3 2 3 5 6" xfId="59762"/>
    <cellStyle name="Output 2 3 2 3 5 7" xfId="59763"/>
    <cellStyle name="Output 2 3 2 3 5 8" xfId="59764"/>
    <cellStyle name="Output 2 3 2 3 6" xfId="59765"/>
    <cellStyle name="Output 2 3 2 3 6 2" xfId="59766"/>
    <cellStyle name="Output 2 3 2 3 6 3" xfId="59767"/>
    <cellStyle name="Output 2 3 2 3 6 4" xfId="59768"/>
    <cellStyle name="Output 2 3 2 3 6 5" xfId="59769"/>
    <cellStyle name="Output 2 3 2 3 6 6" xfId="59770"/>
    <cellStyle name="Output 2 3 2 3 6 7" xfId="59771"/>
    <cellStyle name="Output 2 3 2 3 6 8" xfId="59772"/>
    <cellStyle name="Output 2 3 2 3 7" xfId="59773"/>
    <cellStyle name="Output 2 3 2 3 7 2" xfId="59774"/>
    <cellStyle name="Output 2 3 2 3 7 3" xfId="59775"/>
    <cellStyle name="Output 2 3 2 3 7 4" xfId="59776"/>
    <cellStyle name="Output 2 3 2 3 7 5" xfId="59777"/>
    <cellStyle name="Output 2 3 2 3 7 6" xfId="59778"/>
    <cellStyle name="Output 2 3 2 3 7 7" xfId="59779"/>
    <cellStyle name="Output 2 3 2 3 7 8" xfId="59780"/>
    <cellStyle name="Output 2 3 2 3 8" xfId="59781"/>
    <cellStyle name="Output 2 3 2 3 9" xfId="59782"/>
    <cellStyle name="Output 2 3 2 4" xfId="59783"/>
    <cellStyle name="Output 2 3 2 4 2" xfId="59784"/>
    <cellStyle name="Output 2 3 2 4 3" xfId="59785"/>
    <cellStyle name="Output 2 3 2 4 4" xfId="59786"/>
    <cellStyle name="Output 2 3 2 4 5" xfId="59787"/>
    <cellStyle name="Output 2 3 2 4 6" xfId="59788"/>
    <cellStyle name="Output 2 3 2 4 7" xfId="59789"/>
    <cellStyle name="Output 2 3 2 4 8" xfId="59790"/>
    <cellStyle name="Output 2 3 2 4 9" xfId="59791"/>
    <cellStyle name="Output 2 3 2 5" xfId="59792"/>
    <cellStyle name="Output 2 3 2 5 2" xfId="59793"/>
    <cellStyle name="Output 2 3 2 5 3" xfId="59794"/>
    <cellStyle name="Output 2 3 2 5 4" xfId="59795"/>
    <cellStyle name="Output 2 3 2 5 5" xfId="59796"/>
    <cellStyle name="Output 2 3 2 5 6" xfId="59797"/>
    <cellStyle name="Output 2 3 2 5 7" xfId="59798"/>
    <cellStyle name="Output 2 3 2 5 8" xfId="59799"/>
    <cellStyle name="Output 2 3 2 5 9" xfId="59800"/>
    <cellStyle name="Output 2 3 2 6" xfId="59801"/>
    <cellStyle name="Output 2 3 2 6 2" xfId="59802"/>
    <cellStyle name="Output 2 3 2 6 3" xfId="59803"/>
    <cellStyle name="Output 2 3 2 6 4" xfId="59804"/>
    <cellStyle name="Output 2 3 2 6 5" xfId="59805"/>
    <cellStyle name="Output 2 3 2 6 6" xfId="59806"/>
    <cellStyle name="Output 2 3 2 6 7" xfId="59807"/>
    <cellStyle name="Output 2 3 2 6 8" xfId="59808"/>
    <cellStyle name="Output 2 3 2 6 9" xfId="59809"/>
    <cellStyle name="Output 2 3 2 7" xfId="59810"/>
    <cellStyle name="Output 2 3 2 7 2" xfId="59811"/>
    <cellStyle name="Output 2 3 2 7 3" xfId="59812"/>
    <cellStyle name="Output 2 3 2 7 4" xfId="59813"/>
    <cellStyle name="Output 2 3 2 7 5" xfId="59814"/>
    <cellStyle name="Output 2 3 2 7 6" xfId="59815"/>
    <cellStyle name="Output 2 3 2 7 7" xfId="59816"/>
    <cellStyle name="Output 2 3 2 7 8" xfId="59817"/>
    <cellStyle name="Output 2 3 2 7 9" xfId="59818"/>
    <cellStyle name="Output 2 3 2 8" xfId="59819"/>
    <cellStyle name="Output 2 3 2 8 2" xfId="59820"/>
    <cellStyle name="Output 2 3 2 8 3" xfId="59821"/>
    <cellStyle name="Output 2 3 2 8 4" xfId="59822"/>
    <cellStyle name="Output 2 3 2 8 5" xfId="59823"/>
    <cellStyle name="Output 2 3 2 8 6" xfId="59824"/>
    <cellStyle name="Output 2 3 2 8 7" xfId="59825"/>
    <cellStyle name="Output 2 3 2 8 8" xfId="59826"/>
    <cellStyle name="Output 2 3 2 8 9" xfId="59827"/>
    <cellStyle name="Output 2 3 2 9" xfId="59828"/>
    <cellStyle name="Output 2 3 2 9 2" xfId="59829"/>
    <cellStyle name="Output 2 3 2 9 3" xfId="59830"/>
    <cellStyle name="Output 2 3 2 9 4" xfId="59831"/>
    <cellStyle name="Output 2 3 2 9 5" xfId="59832"/>
    <cellStyle name="Output 2 3 2 9 6" xfId="59833"/>
    <cellStyle name="Output 2 3 2 9 7" xfId="59834"/>
    <cellStyle name="Output 2 3 2 9 8" xfId="59835"/>
    <cellStyle name="Output 2 3 20" xfId="59836"/>
    <cellStyle name="Output 2 3 21" xfId="59837"/>
    <cellStyle name="Output 2 3 22" xfId="59838"/>
    <cellStyle name="Output 2 3 23" xfId="59839"/>
    <cellStyle name="Output 2 3 24" xfId="59840"/>
    <cellStyle name="Output 2 3 3" xfId="9781"/>
    <cellStyle name="Output 2 3 3 10" xfId="59841"/>
    <cellStyle name="Output 2 3 3 10 2" xfId="59842"/>
    <cellStyle name="Output 2 3 3 10 3" xfId="59843"/>
    <cellStyle name="Output 2 3 3 10 4" xfId="59844"/>
    <cellStyle name="Output 2 3 3 10 5" xfId="59845"/>
    <cellStyle name="Output 2 3 3 10 6" xfId="59846"/>
    <cellStyle name="Output 2 3 3 10 7" xfId="59847"/>
    <cellStyle name="Output 2 3 3 10 8" xfId="59848"/>
    <cellStyle name="Output 2 3 3 11" xfId="59849"/>
    <cellStyle name="Output 2 3 3 11 2" xfId="59850"/>
    <cellStyle name="Output 2 3 3 11 3" xfId="59851"/>
    <cellStyle name="Output 2 3 3 11 4" xfId="59852"/>
    <cellStyle name="Output 2 3 3 11 5" xfId="59853"/>
    <cellStyle name="Output 2 3 3 11 6" xfId="59854"/>
    <cellStyle name="Output 2 3 3 11 7" xfId="59855"/>
    <cellStyle name="Output 2 3 3 11 8" xfId="59856"/>
    <cellStyle name="Output 2 3 3 12" xfId="59857"/>
    <cellStyle name="Output 2 3 3 13" xfId="59858"/>
    <cellStyle name="Output 2 3 3 14" xfId="59859"/>
    <cellStyle name="Output 2 3 3 15" xfId="59860"/>
    <cellStyle name="Output 2 3 3 16" xfId="59861"/>
    <cellStyle name="Output 2 3 3 17" xfId="59862"/>
    <cellStyle name="Output 2 3 3 18" xfId="59863"/>
    <cellStyle name="Output 2 3 3 19" xfId="59864"/>
    <cellStyle name="Output 2 3 3 2" xfId="59865"/>
    <cellStyle name="Output 2 3 3 2 10" xfId="59866"/>
    <cellStyle name="Output 2 3 3 2 10 2" xfId="59867"/>
    <cellStyle name="Output 2 3 3 2 10 3" xfId="59868"/>
    <cellStyle name="Output 2 3 3 2 10 4" xfId="59869"/>
    <cellStyle name="Output 2 3 3 2 10 5" xfId="59870"/>
    <cellStyle name="Output 2 3 3 2 10 6" xfId="59871"/>
    <cellStyle name="Output 2 3 3 2 10 7" xfId="59872"/>
    <cellStyle name="Output 2 3 3 2 10 8" xfId="59873"/>
    <cellStyle name="Output 2 3 3 2 11" xfId="59874"/>
    <cellStyle name="Output 2 3 3 2 12" xfId="59875"/>
    <cellStyle name="Output 2 3 3 2 13" xfId="59876"/>
    <cellStyle name="Output 2 3 3 2 14" xfId="59877"/>
    <cellStyle name="Output 2 3 3 2 15" xfId="59878"/>
    <cellStyle name="Output 2 3 3 2 16" xfId="59879"/>
    <cellStyle name="Output 2 3 3 2 17" xfId="59880"/>
    <cellStyle name="Output 2 3 3 2 18" xfId="59881"/>
    <cellStyle name="Output 2 3 3 2 19" xfId="59882"/>
    <cellStyle name="Output 2 3 3 2 2" xfId="59883"/>
    <cellStyle name="Output 2 3 3 2 2 10" xfId="59884"/>
    <cellStyle name="Output 2 3 3 2 2 11" xfId="59885"/>
    <cellStyle name="Output 2 3 3 2 2 12" xfId="59886"/>
    <cellStyle name="Output 2 3 3 2 2 13" xfId="59887"/>
    <cellStyle name="Output 2 3 3 2 2 14" xfId="59888"/>
    <cellStyle name="Output 2 3 3 2 2 15" xfId="59889"/>
    <cellStyle name="Output 2 3 3 2 2 16" xfId="59890"/>
    <cellStyle name="Output 2 3 3 2 2 17" xfId="59891"/>
    <cellStyle name="Output 2 3 3 2 2 18" xfId="59892"/>
    <cellStyle name="Output 2 3 3 2 2 19" xfId="59893"/>
    <cellStyle name="Output 2 3 3 2 2 2" xfId="59894"/>
    <cellStyle name="Output 2 3 3 2 2 2 10" xfId="59895"/>
    <cellStyle name="Output 2 3 3 2 2 2 11" xfId="59896"/>
    <cellStyle name="Output 2 3 3 2 2 2 12" xfId="59897"/>
    <cellStyle name="Output 2 3 3 2 2 2 13" xfId="59898"/>
    <cellStyle name="Output 2 3 3 2 2 2 14" xfId="59899"/>
    <cellStyle name="Output 2 3 3 2 2 2 15" xfId="59900"/>
    <cellStyle name="Output 2 3 3 2 2 2 2" xfId="59901"/>
    <cellStyle name="Output 2 3 3 2 2 2 2 2" xfId="59902"/>
    <cellStyle name="Output 2 3 3 2 2 2 2 3" xfId="59903"/>
    <cellStyle name="Output 2 3 3 2 2 2 2 4" xfId="59904"/>
    <cellStyle name="Output 2 3 3 2 2 2 2 5" xfId="59905"/>
    <cellStyle name="Output 2 3 3 2 2 2 2 6" xfId="59906"/>
    <cellStyle name="Output 2 3 3 2 2 2 2 7" xfId="59907"/>
    <cellStyle name="Output 2 3 3 2 2 2 2 8" xfId="59908"/>
    <cellStyle name="Output 2 3 3 2 2 2 2 9" xfId="59909"/>
    <cellStyle name="Output 2 3 3 2 2 2 3" xfId="59910"/>
    <cellStyle name="Output 2 3 3 2 2 2 3 2" xfId="59911"/>
    <cellStyle name="Output 2 3 3 2 2 2 3 3" xfId="59912"/>
    <cellStyle name="Output 2 3 3 2 2 2 3 4" xfId="59913"/>
    <cellStyle name="Output 2 3 3 2 2 2 3 5" xfId="59914"/>
    <cellStyle name="Output 2 3 3 2 2 2 3 6" xfId="59915"/>
    <cellStyle name="Output 2 3 3 2 2 2 3 7" xfId="59916"/>
    <cellStyle name="Output 2 3 3 2 2 2 3 8" xfId="59917"/>
    <cellStyle name="Output 2 3 3 2 2 2 3 9" xfId="59918"/>
    <cellStyle name="Output 2 3 3 2 2 2 4" xfId="59919"/>
    <cellStyle name="Output 2 3 3 2 2 2 4 2" xfId="59920"/>
    <cellStyle name="Output 2 3 3 2 2 2 4 3" xfId="59921"/>
    <cellStyle name="Output 2 3 3 2 2 2 4 4" xfId="59922"/>
    <cellStyle name="Output 2 3 3 2 2 2 4 5" xfId="59923"/>
    <cellStyle name="Output 2 3 3 2 2 2 4 6" xfId="59924"/>
    <cellStyle name="Output 2 3 3 2 2 2 4 7" xfId="59925"/>
    <cellStyle name="Output 2 3 3 2 2 2 4 8" xfId="59926"/>
    <cellStyle name="Output 2 3 3 2 2 2 4 9" xfId="59927"/>
    <cellStyle name="Output 2 3 3 2 2 2 5" xfId="59928"/>
    <cellStyle name="Output 2 3 3 2 2 2 5 2" xfId="59929"/>
    <cellStyle name="Output 2 3 3 2 2 2 5 3" xfId="59930"/>
    <cellStyle name="Output 2 3 3 2 2 2 5 4" xfId="59931"/>
    <cellStyle name="Output 2 3 3 2 2 2 5 5" xfId="59932"/>
    <cellStyle name="Output 2 3 3 2 2 2 5 6" xfId="59933"/>
    <cellStyle name="Output 2 3 3 2 2 2 5 7" xfId="59934"/>
    <cellStyle name="Output 2 3 3 2 2 2 5 8" xfId="59935"/>
    <cellStyle name="Output 2 3 3 2 2 2 6" xfId="59936"/>
    <cellStyle name="Output 2 3 3 2 2 2 6 2" xfId="59937"/>
    <cellStyle name="Output 2 3 3 2 2 2 6 3" xfId="59938"/>
    <cellStyle name="Output 2 3 3 2 2 2 6 4" xfId="59939"/>
    <cellStyle name="Output 2 3 3 2 2 2 6 5" xfId="59940"/>
    <cellStyle name="Output 2 3 3 2 2 2 6 6" xfId="59941"/>
    <cellStyle name="Output 2 3 3 2 2 2 6 7" xfId="59942"/>
    <cellStyle name="Output 2 3 3 2 2 2 6 8" xfId="59943"/>
    <cellStyle name="Output 2 3 3 2 2 2 7" xfId="59944"/>
    <cellStyle name="Output 2 3 3 2 2 2 7 2" xfId="59945"/>
    <cellStyle name="Output 2 3 3 2 2 2 7 3" xfId="59946"/>
    <cellStyle name="Output 2 3 3 2 2 2 7 4" xfId="59947"/>
    <cellStyle name="Output 2 3 3 2 2 2 7 5" xfId="59948"/>
    <cellStyle name="Output 2 3 3 2 2 2 7 6" xfId="59949"/>
    <cellStyle name="Output 2 3 3 2 2 2 7 7" xfId="59950"/>
    <cellStyle name="Output 2 3 3 2 2 2 7 8" xfId="59951"/>
    <cellStyle name="Output 2 3 3 2 2 2 8" xfId="59952"/>
    <cellStyle name="Output 2 3 3 2 2 2 9" xfId="59953"/>
    <cellStyle name="Output 2 3 3 2 2 20" xfId="59954"/>
    <cellStyle name="Output 2 3 3 2 2 21" xfId="59955"/>
    <cellStyle name="Output 2 3 3 2 2 22" xfId="59956"/>
    <cellStyle name="Output 2 3 3 2 2 23" xfId="59957"/>
    <cellStyle name="Output 2 3 3 2 2 24" xfId="59958"/>
    <cellStyle name="Output 2 3 3 2 2 25" xfId="59959"/>
    <cellStyle name="Output 2 3 3 2 2 26" xfId="59960"/>
    <cellStyle name="Output 2 3 3 2 2 27" xfId="59961"/>
    <cellStyle name="Output 2 3 3 2 2 3" xfId="59962"/>
    <cellStyle name="Output 2 3 3 2 2 3 10" xfId="59963"/>
    <cellStyle name="Output 2 3 3 2 2 3 11" xfId="59964"/>
    <cellStyle name="Output 2 3 3 2 2 3 12" xfId="59965"/>
    <cellStyle name="Output 2 3 3 2 2 3 13" xfId="59966"/>
    <cellStyle name="Output 2 3 3 2 2 3 14" xfId="59967"/>
    <cellStyle name="Output 2 3 3 2 2 3 15" xfId="59968"/>
    <cellStyle name="Output 2 3 3 2 2 3 2" xfId="59969"/>
    <cellStyle name="Output 2 3 3 2 2 3 2 2" xfId="59970"/>
    <cellStyle name="Output 2 3 3 2 2 3 2 3" xfId="59971"/>
    <cellStyle name="Output 2 3 3 2 2 3 2 4" xfId="59972"/>
    <cellStyle name="Output 2 3 3 2 2 3 2 5" xfId="59973"/>
    <cellStyle name="Output 2 3 3 2 2 3 2 6" xfId="59974"/>
    <cellStyle name="Output 2 3 3 2 2 3 2 7" xfId="59975"/>
    <cellStyle name="Output 2 3 3 2 2 3 2 8" xfId="59976"/>
    <cellStyle name="Output 2 3 3 2 2 3 3" xfId="59977"/>
    <cellStyle name="Output 2 3 3 2 2 3 3 2" xfId="59978"/>
    <cellStyle name="Output 2 3 3 2 2 3 3 3" xfId="59979"/>
    <cellStyle name="Output 2 3 3 2 2 3 3 4" xfId="59980"/>
    <cellStyle name="Output 2 3 3 2 2 3 3 5" xfId="59981"/>
    <cellStyle name="Output 2 3 3 2 2 3 3 6" xfId="59982"/>
    <cellStyle name="Output 2 3 3 2 2 3 3 7" xfId="59983"/>
    <cellStyle name="Output 2 3 3 2 2 3 3 8" xfId="59984"/>
    <cellStyle name="Output 2 3 3 2 2 3 4" xfId="59985"/>
    <cellStyle name="Output 2 3 3 2 2 3 4 2" xfId="59986"/>
    <cellStyle name="Output 2 3 3 2 2 3 4 3" xfId="59987"/>
    <cellStyle name="Output 2 3 3 2 2 3 4 4" xfId="59988"/>
    <cellStyle name="Output 2 3 3 2 2 3 4 5" xfId="59989"/>
    <cellStyle name="Output 2 3 3 2 2 3 4 6" xfId="59990"/>
    <cellStyle name="Output 2 3 3 2 2 3 4 7" xfId="59991"/>
    <cellStyle name="Output 2 3 3 2 2 3 4 8" xfId="59992"/>
    <cellStyle name="Output 2 3 3 2 2 3 5" xfId="59993"/>
    <cellStyle name="Output 2 3 3 2 2 3 5 2" xfId="59994"/>
    <cellStyle name="Output 2 3 3 2 2 3 5 3" xfId="59995"/>
    <cellStyle name="Output 2 3 3 2 2 3 5 4" xfId="59996"/>
    <cellStyle name="Output 2 3 3 2 2 3 5 5" xfId="59997"/>
    <cellStyle name="Output 2 3 3 2 2 3 5 6" xfId="59998"/>
    <cellStyle name="Output 2 3 3 2 2 3 5 7" xfId="59999"/>
    <cellStyle name="Output 2 3 3 2 2 3 5 8" xfId="60000"/>
    <cellStyle name="Output 2 3 3 2 2 3 6" xfId="60001"/>
    <cellStyle name="Output 2 3 3 2 2 3 6 2" xfId="60002"/>
    <cellStyle name="Output 2 3 3 2 2 3 6 3" xfId="60003"/>
    <cellStyle name="Output 2 3 3 2 2 3 6 4" xfId="60004"/>
    <cellStyle name="Output 2 3 3 2 2 3 6 5" xfId="60005"/>
    <cellStyle name="Output 2 3 3 2 2 3 6 6" xfId="60006"/>
    <cellStyle name="Output 2 3 3 2 2 3 6 7" xfId="60007"/>
    <cellStyle name="Output 2 3 3 2 2 3 6 8" xfId="60008"/>
    <cellStyle name="Output 2 3 3 2 2 3 7" xfId="60009"/>
    <cellStyle name="Output 2 3 3 2 2 3 7 2" xfId="60010"/>
    <cellStyle name="Output 2 3 3 2 2 3 7 3" xfId="60011"/>
    <cellStyle name="Output 2 3 3 2 2 3 7 4" xfId="60012"/>
    <cellStyle name="Output 2 3 3 2 2 3 7 5" xfId="60013"/>
    <cellStyle name="Output 2 3 3 2 2 3 7 6" xfId="60014"/>
    <cellStyle name="Output 2 3 3 2 2 3 7 7" xfId="60015"/>
    <cellStyle name="Output 2 3 3 2 2 3 7 8" xfId="60016"/>
    <cellStyle name="Output 2 3 3 2 2 3 8" xfId="60017"/>
    <cellStyle name="Output 2 3 3 2 2 3 9" xfId="60018"/>
    <cellStyle name="Output 2 3 3 2 2 4" xfId="60019"/>
    <cellStyle name="Output 2 3 3 2 2 4 2" xfId="60020"/>
    <cellStyle name="Output 2 3 3 2 2 4 3" xfId="60021"/>
    <cellStyle name="Output 2 3 3 2 2 4 4" xfId="60022"/>
    <cellStyle name="Output 2 3 3 2 2 4 5" xfId="60023"/>
    <cellStyle name="Output 2 3 3 2 2 4 6" xfId="60024"/>
    <cellStyle name="Output 2 3 3 2 2 4 7" xfId="60025"/>
    <cellStyle name="Output 2 3 3 2 2 4 8" xfId="60026"/>
    <cellStyle name="Output 2 3 3 2 2 4 9" xfId="60027"/>
    <cellStyle name="Output 2 3 3 2 2 5" xfId="60028"/>
    <cellStyle name="Output 2 3 3 2 2 5 2" xfId="60029"/>
    <cellStyle name="Output 2 3 3 2 2 5 3" xfId="60030"/>
    <cellStyle name="Output 2 3 3 2 2 5 4" xfId="60031"/>
    <cellStyle name="Output 2 3 3 2 2 5 5" xfId="60032"/>
    <cellStyle name="Output 2 3 3 2 2 5 6" xfId="60033"/>
    <cellStyle name="Output 2 3 3 2 2 5 7" xfId="60034"/>
    <cellStyle name="Output 2 3 3 2 2 5 8" xfId="60035"/>
    <cellStyle name="Output 2 3 3 2 2 5 9" xfId="60036"/>
    <cellStyle name="Output 2 3 3 2 2 6" xfId="60037"/>
    <cellStyle name="Output 2 3 3 2 2 6 2" xfId="60038"/>
    <cellStyle name="Output 2 3 3 2 2 6 3" xfId="60039"/>
    <cellStyle name="Output 2 3 3 2 2 6 4" xfId="60040"/>
    <cellStyle name="Output 2 3 3 2 2 6 5" xfId="60041"/>
    <cellStyle name="Output 2 3 3 2 2 6 6" xfId="60042"/>
    <cellStyle name="Output 2 3 3 2 2 6 7" xfId="60043"/>
    <cellStyle name="Output 2 3 3 2 2 6 8" xfId="60044"/>
    <cellStyle name="Output 2 3 3 2 2 6 9" xfId="60045"/>
    <cellStyle name="Output 2 3 3 2 2 7" xfId="60046"/>
    <cellStyle name="Output 2 3 3 2 2 7 2" xfId="60047"/>
    <cellStyle name="Output 2 3 3 2 2 7 3" xfId="60048"/>
    <cellStyle name="Output 2 3 3 2 2 7 4" xfId="60049"/>
    <cellStyle name="Output 2 3 3 2 2 7 5" xfId="60050"/>
    <cellStyle name="Output 2 3 3 2 2 7 6" xfId="60051"/>
    <cellStyle name="Output 2 3 3 2 2 7 7" xfId="60052"/>
    <cellStyle name="Output 2 3 3 2 2 7 8" xfId="60053"/>
    <cellStyle name="Output 2 3 3 2 2 8" xfId="60054"/>
    <cellStyle name="Output 2 3 3 2 2 8 2" xfId="60055"/>
    <cellStyle name="Output 2 3 3 2 2 8 3" xfId="60056"/>
    <cellStyle name="Output 2 3 3 2 2 8 4" xfId="60057"/>
    <cellStyle name="Output 2 3 3 2 2 8 5" xfId="60058"/>
    <cellStyle name="Output 2 3 3 2 2 8 6" xfId="60059"/>
    <cellStyle name="Output 2 3 3 2 2 8 7" xfId="60060"/>
    <cellStyle name="Output 2 3 3 2 2 8 8" xfId="60061"/>
    <cellStyle name="Output 2 3 3 2 2 9" xfId="60062"/>
    <cellStyle name="Output 2 3 3 2 2 9 2" xfId="60063"/>
    <cellStyle name="Output 2 3 3 2 2 9 3" xfId="60064"/>
    <cellStyle name="Output 2 3 3 2 2 9 4" xfId="60065"/>
    <cellStyle name="Output 2 3 3 2 2 9 5" xfId="60066"/>
    <cellStyle name="Output 2 3 3 2 2 9 6" xfId="60067"/>
    <cellStyle name="Output 2 3 3 2 2 9 7" xfId="60068"/>
    <cellStyle name="Output 2 3 3 2 2 9 8" xfId="60069"/>
    <cellStyle name="Output 2 3 3 2 20" xfId="60070"/>
    <cellStyle name="Output 2 3 3 2 21" xfId="60071"/>
    <cellStyle name="Output 2 3 3 2 22" xfId="60072"/>
    <cellStyle name="Output 2 3 3 2 23" xfId="60073"/>
    <cellStyle name="Output 2 3 3 2 24" xfId="60074"/>
    <cellStyle name="Output 2 3 3 2 25" xfId="60075"/>
    <cellStyle name="Output 2 3 3 2 3" xfId="60076"/>
    <cellStyle name="Output 2 3 3 2 3 10" xfId="60077"/>
    <cellStyle name="Output 2 3 3 2 3 11" xfId="60078"/>
    <cellStyle name="Output 2 3 3 2 3 12" xfId="60079"/>
    <cellStyle name="Output 2 3 3 2 3 13" xfId="60080"/>
    <cellStyle name="Output 2 3 3 2 3 14" xfId="60081"/>
    <cellStyle name="Output 2 3 3 2 3 15" xfId="60082"/>
    <cellStyle name="Output 2 3 3 2 3 16" xfId="60083"/>
    <cellStyle name="Output 2 3 3 2 3 17" xfId="60084"/>
    <cellStyle name="Output 2 3 3 2 3 18" xfId="60085"/>
    <cellStyle name="Output 2 3 3 2 3 19" xfId="60086"/>
    <cellStyle name="Output 2 3 3 2 3 2" xfId="60087"/>
    <cellStyle name="Output 2 3 3 2 3 2 2" xfId="60088"/>
    <cellStyle name="Output 2 3 3 2 3 2 3" xfId="60089"/>
    <cellStyle name="Output 2 3 3 2 3 2 4" xfId="60090"/>
    <cellStyle name="Output 2 3 3 2 3 2 5" xfId="60091"/>
    <cellStyle name="Output 2 3 3 2 3 2 6" xfId="60092"/>
    <cellStyle name="Output 2 3 3 2 3 2 7" xfId="60093"/>
    <cellStyle name="Output 2 3 3 2 3 2 8" xfId="60094"/>
    <cellStyle name="Output 2 3 3 2 3 2 9" xfId="60095"/>
    <cellStyle name="Output 2 3 3 2 3 20" xfId="60096"/>
    <cellStyle name="Output 2 3 3 2 3 21" xfId="60097"/>
    <cellStyle name="Output 2 3 3 2 3 22" xfId="60098"/>
    <cellStyle name="Output 2 3 3 2 3 23" xfId="60099"/>
    <cellStyle name="Output 2 3 3 2 3 24" xfId="60100"/>
    <cellStyle name="Output 2 3 3 2 3 3" xfId="60101"/>
    <cellStyle name="Output 2 3 3 2 3 3 2" xfId="60102"/>
    <cellStyle name="Output 2 3 3 2 3 3 3" xfId="60103"/>
    <cellStyle name="Output 2 3 3 2 3 3 4" xfId="60104"/>
    <cellStyle name="Output 2 3 3 2 3 3 5" xfId="60105"/>
    <cellStyle name="Output 2 3 3 2 3 3 6" xfId="60106"/>
    <cellStyle name="Output 2 3 3 2 3 3 7" xfId="60107"/>
    <cellStyle name="Output 2 3 3 2 3 3 8" xfId="60108"/>
    <cellStyle name="Output 2 3 3 2 3 3 9" xfId="60109"/>
    <cellStyle name="Output 2 3 3 2 3 4" xfId="60110"/>
    <cellStyle name="Output 2 3 3 2 3 4 2" xfId="60111"/>
    <cellStyle name="Output 2 3 3 2 3 4 3" xfId="60112"/>
    <cellStyle name="Output 2 3 3 2 3 4 4" xfId="60113"/>
    <cellStyle name="Output 2 3 3 2 3 4 5" xfId="60114"/>
    <cellStyle name="Output 2 3 3 2 3 4 6" xfId="60115"/>
    <cellStyle name="Output 2 3 3 2 3 4 7" xfId="60116"/>
    <cellStyle name="Output 2 3 3 2 3 4 8" xfId="60117"/>
    <cellStyle name="Output 2 3 3 2 3 4 9" xfId="60118"/>
    <cellStyle name="Output 2 3 3 2 3 5" xfId="60119"/>
    <cellStyle name="Output 2 3 3 2 3 5 2" xfId="60120"/>
    <cellStyle name="Output 2 3 3 2 3 5 3" xfId="60121"/>
    <cellStyle name="Output 2 3 3 2 3 5 4" xfId="60122"/>
    <cellStyle name="Output 2 3 3 2 3 5 5" xfId="60123"/>
    <cellStyle name="Output 2 3 3 2 3 5 6" xfId="60124"/>
    <cellStyle name="Output 2 3 3 2 3 5 7" xfId="60125"/>
    <cellStyle name="Output 2 3 3 2 3 5 8" xfId="60126"/>
    <cellStyle name="Output 2 3 3 2 3 6" xfId="60127"/>
    <cellStyle name="Output 2 3 3 2 3 6 2" xfId="60128"/>
    <cellStyle name="Output 2 3 3 2 3 6 3" xfId="60129"/>
    <cellStyle name="Output 2 3 3 2 3 6 4" xfId="60130"/>
    <cellStyle name="Output 2 3 3 2 3 6 5" xfId="60131"/>
    <cellStyle name="Output 2 3 3 2 3 6 6" xfId="60132"/>
    <cellStyle name="Output 2 3 3 2 3 6 7" xfId="60133"/>
    <cellStyle name="Output 2 3 3 2 3 6 8" xfId="60134"/>
    <cellStyle name="Output 2 3 3 2 3 7" xfId="60135"/>
    <cellStyle name="Output 2 3 3 2 3 7 2" xfId="60136"/>
    <cellStyle name="Output 2 3 3 2 3 7 3" xfId="60137"/>
    <cellStyle name="Output 2 3 3 2 3 7 4" xfId="60138"/>
    <cellStyle name="Output 2 3 3 2 3 7 5" xfId="60139"/>
    <cellStyle name="Output 2 3 3 2 3 7 6" xfId="60140"/>
    <cellStyle name="Output 2 3 3 2 3 7 7" xfId="60141"/>
    <cellStyle name="Output 2 3 3 2 3 7 8" xfId="60142"/>
    <cellStyle name="Output 2 3 3 2 3 8" xfId="60143"/>
    <cellStyle name="Output 2 3 3 2 3 9" xfId="60144"/>
    <cellStyle name="Output 2 3 3 2 4" xfId="60145"/>
    <cellStyle name="Output 2 3 3 2 4 2" xfId="60146"/>
    <cellStyle name="Output 2 3 3 2 4 3" xfId="60147"/>
    <cellStyle name="Output 2 3 3 2 4 4" xfId="60148"/>
    <cellStyle name="Output 2 3 3 2 4 5" xfId="60149"/>
    <cellStyle name="Output 2 3 3 2 4 6" xfId="60150"/>
    <cellStyle name="Output 2 3 3 2 4 7" xfId="60151"/>
    <cellStyle name="Output 2 3 3 2 4 8" xfId="60152"/>
    <cellStyle name="Output 2 3 3 2 4 9" xfId="60153"/>
    <cellStyle name="Output 2 3 3 2 5" xfId="60154"/>
    <cellStyle name="Output 2 3 3 2 5 2" xfId="60155"/>
    <cellStyle name="Output 2 3 3 2 5 3" xfId="60156"/>
    <cellStyle name="Output 2 3 3 2 5 4" xfId="60157"/>
    <cellStyle name="Output 2 3 3 2 5 5" xfId="60158"/>
    <cellStyle name="Output 2 3 3 2 5 6" xfId="60159"/>
    <cellStyle name="Output 2 3 3 2 5 7" xfId="60160"/>
    <cellStyle name="Output 2 3 3 2 5 8" xfId="60161"/>
    <cellStyle name="Output 2 3 3 2 5 9" xfId="60162"/>
    <cellStyle name="Output 2 3 3 2 6" xfId="60163"/>
    <cellStyle name="Output 2 3 3 2 6 2" xfId="60164"/>
    <cellStyle name="Output 2 3 3 2 6 3" xfId="60165"/>
    <cellStyle name="Output 2 3 3 2 6 4" xfId="60166"/>
    <cellStyle name="Output 2 3 3 2 6 5" xfId="60167"/>
    <cellStyle name="Output 2 3 3 2 6 6" xfId="60168"/>
    <cellStyle name="Output 2 3 3 2 6 7" xfId="60169"/>
    <cellStyle name="Output 2 3 3 2 6 8" xfId="60170"/>
    <cellStyle name="Output 2 3 3 2 6 9" xfId="60171"/>
    <cellStyle name="Output 2 3 3 2 7" xfId="60172"/>
    <cellStyle name="Output 2 3 3 2 7 2" xfId="60173"/>
    <cellStyle name="Output 2 3 3 2 7 3" xfId="60174"/>
    <cellStyle name="Output 2 3 3 2 7 4" xfId="60175"/>
    <cellStyle name="Output 2 3 3 2 7 5" xfId="60176"/>
    <cellStyle name="Output 2 3 3 2 7 6" xfId="60177"/>
    <cellStyle name="Output 2 3 3 2 7 7" xfId="60178"/>
    <cellStyle name="Output 2 3 3 2 7 8" xfId="60179"/>
    <cellStyle name="Output 2 3 3 2 7 9" xfId="60180"/>
    <cellStyle name="Output 2 3 3 2 8" xfId="60181"/>
    <cellStyle name="Output 2 3 3 2 8 2" xfId="60182"/>
    <cellStyle name="Output 2 3 3 2 8 3" xfId="60183"/>
    <cellStyle name="Output 2 3 3 2 8 4" xfId="60184"/>
    <cellStyle name="Output 2 3 3 2 8 5" xfId="60185"/>
    <cellStyle name="Output 2 3 3 2 8 6" xfId="60186"/>
    <cellStyle name="Output 2 3 3 2 8 7" xfId="60187"/>
    <cellStyle name="Output 2 3 3 2 8 8" xfId="60188"/>
    <cellStyle name="Output 2 3 3 2 8 9" xfId="60189"/>
    <cellStyle name="Output 2 3 3 2 9" xfId="60190"/>
    <cellStyle name="Output 2 3 3 2 9 2" xfId="60191"/>
    <cellStyle name="Output 2 3 3 2 9 3" xfId="60192"/>
    <cellStyle name="Output 2 3 3 2 9 4" xfId="60193"/>
    <cellStyle name="Output 2 3 3 2 9 5" xfId="60194"/>
    <cellStyle name="Output 2 3 3 2 9 6" xfId="60195"/>
    <cellStyle name="Output 2 3 3 2 9 7" xfId="60196"/>
    <cellStyle name="Output 2 3 3 2 9 8" xfId="60197"/>
    <cellStyle name="Output 2 3 3 20" xfId="60198"/>
    <cellStyle name="Output 2 3 3 21" xfId="60199"/>
    <cellStyle name="Output 2 3 3 22" xfId="60200"/>
    <cellStyle name="Output 2 3 3 23" xfId="60201"/>
    <cellStyle name="Output 2 3 3 24" xfId="60202"/>
    <cellStyle name="Output 2 3 3 25" xfId="60203"/>
    <cellStyle name="Output 2 3 3 26" xfId="60204"/>
    <cellStyle name="Output 2 3 3 3" xfId="60205"/>
    <cellStyle name="Output 2 3 3 3 10" xfId="60206"/>
    <cellStyle name="Output 2 3 3 3 11" xfId="60207"/>
    <cellStyle name="Output 2 3 3 3 12" xfId="60208"/>
    <cellStyle name="Output 2 3 3 3 13" xfId="60209"/>
    <cellStyle name="Output 2 3 3 3 14" xfId="60210"/>
    <cellStyle name="Output 2 3 3 3 15" xfId="60211"/>
    <cellStyle name="Output 2 3 3 3 16" xfId="60212"/>
    <cellStyle name="Output 2 3 3 3 17" xfId="60213"/>
    <cellStyle name="Output 2 3 3 3 18" xfId="60214"/>
    <cellStyle name="Output 2 3 3 3 19" xfId="60215"/>
    <cellStyle name="Output 2 3 3 3 2" xfId="60216"/>
    <cellStyle name="Output 2 3 3 3 2 10" xfId="60217"/>
    <cellStyle name="Output 2 3 3 3 2 11" xfId="60218"/>
    <cellStyle name="Output 2 3 3 3 2 12" xfId="60219"/>
    <cellStyle name="Output 2 3 3 3 2 13" xfId="60220"/>
    <cellStyle name="Output 2 3 3 3 2 14" xfId="60221"/>
    <cellStyle name="Output 2 3 3 3 2 15" xfId="60222"/>
    <cellStyle name="Output 2 3 3 3 2 2" xfId="60223"/>
    <cellStyle name="Output 2 3 3 3 2 2 2" xfId="60224"/>
    <cellStyle name="Output 2 3 3 3 2 2 3" xfId="60225"/>
    <cellStyle name="Output 2 3 3 3 2 2 4" xfId="60226"/>
    <cellStyle name="Output 2 3 3 3 2 2 5" xfId="60227"/>
    <cellStyle name="Output 2 3 3 3 2 2 6" xfId="60228"/>
    <cellStyle name="Output 2 3 3 3 2 2 7" xfId="60229"/>
    <cellStyle name="Output 2 3 3 3 2 2 8" xfId="60230"/>
    <cellStyle name="Output 2 3 3 3 2 2 9" xfId="60231"/>
    <cellStyle name="Output 2 3 3 3 2 3" xfId="60232"/>
    <cellStyle name="Output 2 3 3 3 2 3 2" xfId="60233"/>
    <cellStyle name="Output 2 3 3 3 2 3 3" xfId="60234"/>
    <cellStyle name="Output 2 3 3 3 2 3 4" xfId="60235"/>
    <cellStyle name="Output 2 3 3 3 2 3 5" xfId="60236"/>
    <cellStyle name="Output 2 3 3 3 2 3 6" xfId="60237"/>
    <cellStyle name="Output 2 3 3 3 2 3 7" xfId="60238"/>
    <cellStyle name="Output 2 3 3 3 2 3 8" xfId="60239"/>
    <cellStyle name="Output 2 3 3 3 2 3 9" xfId="60240"/>
    <cellStyle name="Output 2 3 3 3 2 4" xfId="60241"/>
    <cellStyle name="Output 2 3 3 3 2 4 2" xfId="60242"/>
    <cellStyle name="Output 2 3 3 3 2 4 3" xfId="60243"/>
    <cellStyle name="Output 2 3 3 3 2 4 4" xfId="60244"/>
    <cellStyle name="Output 2 3 3 3 2 4 5" xfId="60245"/>
    <cellStyle name="Output 2 3 3 3 2 4 6" xfId="60246"/>
    <cellStyle name="Output 2 3 3 3 2 4 7" xfId="60247"/>
    <cellStyle name="Output 2 3 3 3 2 4 8" xfId="60248"/>
    <cellStyle name="Output 2 3 3 3 2 4 9" xfId="60249"/>
    <cellStyle name="Output 2 3 3 3 2 5" xfId="60250"/>
    <cellStyle name="Output 2 3 3 3 2 5 2" xfId="60251"/>
    <cellStyle name="Output 2 3 3 3 2 5 3" xfId="60252"/>
    <cellStyle name="Output 2 3 3 3 2 5 4" xfId="60253"/>
    <cellStyle name="Output 2 3 3 3 2 5 5" xfId="60254"/>
    <cellStyle name="Output 2 3 3 3 2 5 6" xfId="60255"/>
    <cellStyle name="Output 2 3 3 3 2 5 7" xfId="60256"/>
    <cellStyle name="Output 2 3 3 3 2 5 8" xfId="60257"/>
    <cellStyle name="Output 2 3 3 3 2 6" xfId="60258"/>
    <cellStyle name="Output 2 3 3 3 2 6 2" xfId="60259"/>
    <cellStyle name="Output 2 3 3 3 2 6 3" xfId="60260"/>
    <cellStyle name="Output 2 3 3 3 2 6 4" xfId="60261"/>
    <cellStyle name="Output 2 3 3 3 2 6 5" xfId="60262"/>
    <cellStyle name="Output 2 3 3 3 2 6 6" xfId="60263"/>
    <cellStyle name="Output 2 3 3 3 2 6 7" xfId="60264"/>
    <cellStyle name="Output 2 3 3 3 2 6 8" xfId="60265"/>
    <cellStyle name="Output 2 3 3 3 2 7" xfId="60266"/>
    <cellStyle name="Output 2 3 3 3 2 7 2" xfId="60267"/>
    <cellStyle name="Output 2 3 3 3 2 7 3" xfId="60268"/>
    <cellStyle name="Output 2 3 3 3 2 7 4" xfId="60269"/>
    <cellStyle name="Output 2 3 3 3 2 7 5" xfId="60270"/>
    <cellStyle name="Output 2 3 3 3 2 7 6" xfId="60271"/>
    <cellStyle name="Output 2 3 3 3 2 7 7" xfId="60272"/>
    <cellStyle name="Output 2 3 3 3 2 7 8" xfId="60273"/>
    <cellStyle name="Output 2 3 3 3 2 8" xfId="60274"/>
    <cellStyle name="Output 2 3 3 3 2 9" xfId="60275"/>
    <cellStyle name="Output 2 3 3 3 20" xfId="60276"/>
    <cellStyle name="Output 2 3 3 3 21" xfId="60277"/>
    <cellStyle name="Output 2 3 3 3 22" xfId="60278"/>
    <cellStyle name="Output 2 3 3 3 23" xfId="60279"/>
    <cellStyle name="Output 2 3 3 3 24" xfId="60280"/>
    <cellStyle name="Output 2 3 3 3 25" xfId="60281"/>
    <cellStyle name="Output 2 3 3 3 26" xfId="60282"/>
    <cellStyle name="Output 2 3 3 3 27" xfId="60283"/>
    <cellStyle name="Output 2 3 3 3 3" xfId="60284"/>
    <cellStyle name="Output 2 3 3 3 3 10" xfId="60285"/>
    <cellStyle name="Output 2 3 3 3 3 11" xfId="60286"/>
    <cellStyle name="Output 2 3 3 3 3 12" xfId="60287"/>
    <cellStyle name="Output 2 3 3 3 3 13" xfId="60288"/>
    <cellStyle name="Output 2 3 3 3 3 14" xfId="60289"/>
    <cellStyle name="Output 2 3 3 3 3 15" xfId="60290"/>
    <cellStyle name="Output 2 3 3 3 3 2" xfId="60291"/>
    <cellStyle name="Output 2 3 3 3 3 2 2" xfId="60292"/>
    <cellStyle name="Output 2 3 3 3 3 2 3" xfId="60293"/>
    <cellStyle name="Output 2 3 3 3 3 2 4" xfId="60294"/>
    <cellStyle name="Output 2 3 3 3 3 2 5" xfId="60295"/>
    <cellStyle name="Output 2 3 3 3 3 2 6" xfId="60296"/>
    <cellStyle name="Output 2 3 3 3 3 2 7" xfId="60297"/>
    <cellStyle name="Output 2 3 3 3 3 2 8" xfId="60298"/>
    <cellStyle name="Output 2 3 3 3 3 3" xfId="60299"/>
    <cellStyle name="Output 2 3 3 3 3 3 2" xfId="60300"/>
    <cellStyle name="Output 2 3 3 3 3 3 3" xfId="60301"/>
    <cellStyle name="Output 2 3 3 3 3 3 4" xfId="60302"/>
    <cellStyle name="Output 2 3 3 3 3 3 5" xfId="60303"/>
    <cellStyle name="Output 2 3 3 3 3 3 6" xfId="60304"/>
    <cellStyle name="Output 2 3 3 3 3 3 7" xfId="60305"/>
    <cellStyle name="Output 2 3 3 3 3 3 8" xfId="60306"/>
    <cellStyle name="Output 2 3 3 3 3 4" xfId="60307"/>
    <cellStyle name="Output 2 3 3 3 3 4 2" xfId="60308"/>
    <cellStyle name="Output 2 3 3 3 3 4 3" xfId="60309"/>
    <cellStyle name="Output 2 3 3 3 3 4 4" xfId="60310"/>
    <cellStyle name="Output 2 3 3 3 3 4 5" xfId="60311"/>
    <cellStyle name="Output 2 3 3 3 3 4 6" xfId="60312"/>
    <cellStyle name="Output 2 3 3 3 3 4 7" xfId="60313"/>
    <cellStyle name="Output 2 3 3 3 3 4 8" xfId="60314"/>
    <cellStyle name="Output 2 3 3 3 3 5" xfId="60315"/>
    <cellStyle name="Output 2 3 3 3 3 5 2" xfId="60316"/>
    <cellStyle name="Output 2 3 3 3 3 5 3" xfId="60317"/>
    <cellStyle name="Output 2 3 3 3 3 5 4" xfId="60318"/>
    <cellStyle name="Output 2 3 3 3 3 5 5" xfId="60319"/>
    <cellStyle name="Output 2 3 3 3 3 5 6" xfId="60320"/>
    <cellStyle name="Output 2 3 3 3 3 5 7" xfId="60321"/>
    <cellStyle name="Output 2 3 3 3 3 5 8" xfId="60322"/>
    <cellStyle name="Output 2 3 3 3 3 6" xfId="60323"/>
    <cellStyle name="Output 2 3 3 3 3 6 2" xfId="60324"/>
    <cellStyle name="Output 2 3 3 3 3 6 3" xfId="60325"/>
    <cellStyle name="Output 2 3 3 3 3 6 4" xfId="60326"/>
    <cellStyle name="Output 2 3 3 3 3 6 5" xfId="60327"/>
    <cellStyle name="Output 2 3 3 3 3 6 6" xfId="60328"/>
    <cellStyle name="Output 2 3 3 3 3 6 7" xfId="60329"/>
    <cellStyle name="Output 2 3 3 3 3 6 8" xfId="60330"/>
    <cellStyle name="Output 2 3 3 3 3 7" xfId="60331"/>
    <cellStyle name="Output 2 3 3 3 3 7 2" xfId="60332"/>
    <cellStyle name="Output 2 3 3 3 3 7 3" xfId="60333"/>
    <cellStyle name="Output 2 3 3 3 3 7 4" xfId="60334"/>
    <cellStyle name="Output 2 3 3 3 3 7 5" xfId="60335"/>
    <cellStyle name="Output 2 3 3 3 3 7 6" xfId="60336"/>
    <cellStyle name="Output 2 3 3 3 3 7 7" xfId="60337"/>
    <cellStyle name="Output 2 3 3 3 3 7 8" xfId="60338"/>
    <cellStyle name="Output 2 3 3 3 3 8" xfId="60339"/>
    <cellStyle name="Output 2 3 3 3 3 9" xfId="60340"/>
    <cellStyle name="Output 2 3 3 3 4" xfId="60341"/>
    <cellStyle name="Output 2 3 3 3 4 2" xfId="60342"/>
    <cellStyle name="Output 2 3 3 3 4 3" xfId="60343"/>
    <cellStyle name="Output 2 3 3 3 4 4" xfId="60344"/>
    <cellStyle name="Output 2 3 3 3 4 5" xfId="60345"/>
    <cellStyle name="Output 2 3 3 3 4 6" xfId="60346"/>
    <cellStyle name="Output 2 3 3 3 4 7" xfId="60347"/>
    <cellStyle name="Output 2 3 3 3 4 8" xfId="60348"/>
    <cellStyle name="Output 2 3 3 3 4 9" xfId="60349"/>
    <cellStyle name="Output 2 3 3 3 5" xfId="60350"/>
    <cellStyle name="Output 2 3 3 3 5 2" xfId="60351"/>
    <cellStyle name="Output 2 3 3 3 5 3" xfId="60352"/>
    <cellStyle name="Output 2 3 3 3 5 4" xfId="60353"/>
    <cellStyle name="Output 2 3 3 3 5 5" xfId="60354"/>
    <cellStyle name="Output 2 3 3 3 5 6" xfId="60355"/>
    <cellStyle name="Output 2 3 3 3 5 7" xfId="60356"/>
    <cellStyle name="Output 2 3 3 3 5 8" xfId="60357"/>
    <cellStyle name="Output 2 3 3 3 5 9" xfId="60358"/>
    <cellStyle name="Output 2 3 3 3 6" xfId="60359"/>
    <cellStyle name="Output 2 3 3 3 6 2" xfId="60360"/>
    <cellStyle name="Output 2 3 3 3 6 3" xfId="60361"/>
    <cellStyle name="Output 2 3 3 3 6 4" xfId="60362"/>
    <cellStyle name="Output 2 3 3 3 6 5" xfId="60363"/>
    <cellStyle name="Output 2 3 3 3 6 6" xfId="60364"/>
    <cellStyle name="Output 2 3 3 3 6 7" xfId="60365"/>
    <cellStyle name="Output 2 3 3 3 6 8" xfId="60366"/>
    <cellStyle name="Output 2 3 3 3 6 9" xfId="60367"/>
    <cellStyle name="Output 2 3 3 3 7" xfId="60368"/>
    <cellStyle name="Output 2 3 3 3 7 2" xfId="60369"/>
    <cellStyle name="Output 2 3 3 3 7 3" xfId="60370"/>
    <cellStyle name="Output 2 3 3 3 7 4" xfId="60371"/>
    <cellStyle name="Output 2 3 3 3 7 5" xfId="60372"/>
    <cellStyle name="Output 2 3 3 3 7 6" xfId="60373"/>
    <cellStyle name="Output 2 3 3 3 7 7" xfId="60374"/>
    <cellStyle name="Output 2 3 3 3 7 8" xfId="60375"/>
    <cellStyle name="Output 2 3 3 3 8" xfId="60376"/>
    <cellStyle name="Output 2 3 3 3 8 2" xfId="60377"/>
    <cellStyle name="Output 2 3 3 3 8 3" xfId="60378"/>
    <cellStyle name="Output 2 3 3 3 8 4" xfId="60379"/>
    <cellStyle name="Output 2 3 3 3 8 5" xfId="60380"/>
    <cellStyle name="Output 2 3 3 3 8 6" xfId="60381"/>
    <cellStyle name="Output 2 3 3 3 8 7" xfId="60382"/>
    <cellStyle name="Output 2 3 3 3 8 8" xfId="60383"/>
    <cellStyle name="Output 2 3 3 3 9" xfId="60384"/>
    <cellStyle name="Output 2 3 3 3 9 2" xfId="60385"/>
    <cellStyle name="Output 2 3 3 3 9 3" xfId="60386"/>
    <cellStyle name="Output 2 3 3 3 9 4" xfId="60387"/>
    <cellStyle name="Output 2 3 3 3 9 5" xfId="60388"/>
    <cellStyle name="Output 2 3 3 3 9 6" xfId="60389"/>
    <cellStyle name="Output 2 3 3 3 9 7" xfId="60390"/>
    <cellStyle name="Output 2 3 3 3 9 8" xfId="60391"/>
    <cellStyle name="Output 2 3 3 4" xfId="60392"/>
    <cellStyle name="Output 2 3 3 4 10" xfId="60393"/>
    <cellStyle name="Output 2 3 3 4 11" xfId="60394"/>
    <cellStyle name="Output 2 3 3 4 12" xfId="60395"/>
    <cellStyle name="Output 2 3 3 4 13" xfId="60396"/>
    <cellStyle name="Output 2 3 3 4 14" xfId="60397"/>
    <cellStyle name="Output 2 3 3 4 15" xfId="60398"/>
    <cellStyle name="Output 2 3 3 4 16" xfId="60399"/>
    <cellStyle name="Output 2 3 3 4 17" xfId="60400"/>
    <cellStyle name="Output 2 3 3 4 18" xfId="60401"/>
    <cellStyle name="Output 2 3 3 4 19" xfId="60402"/>
    <cellStyle name="Output 2 3 3 4 2" xfId="60403"/>
    <cellStyle name="Output 2 3 3 4 2 2" xfId="60404"/>
    <cellStyle name="Output 2 3 3 4 2 3" xfId="60405"/>
    <cellStyle name="Output 2 3 3 4 2 4" xfId="60406"/>
    <cellStyle name="Output 2 3 3 4 2 5" xfId="60407"/>
    <cellStyle name="Output 2 3 3 4 2 6" xfId="60408"/>
    <cellStyle name="Output 2 3 3 4 2 7" xfId="60409"/>
    <cellStyle name="Output 2 3 3 4 2 8" xfId="60410"/>
    <cellStyle name="Output 2 3 3 4 2 9" xfId="60411"/>
    <cellStyle name="Output 2 3 3 4 20" xfId="60412"/>
    <cellStyle name="Output 2 3 3 4 21" xfId="60413"/>
    <cellStyle name="Output 2 3 3 4 22" xfId="60414"/>
    <cellStyle name="Output 2 3 3 4 23" xfId="60415"/>
    <cellStyle name="Output 2 3 3 4 24" xfId="60416"/>
    <cellStyle name="Output 2 3 3 4 3" xfId="60417"/>
    <cellStyle name="Output 2 3 3 4 3 2" xfId="60418"/>
    <cellStyle name="Output 2 3 3 4 3 3" xfId="60419"/>
    <cellStyle name="Output 2 3 3 4 3 4" xfId="60420"/>
    <cellStyle name="Output 2 3 3 4 3 5" xfId="60421"/>
    <cellStyle name="Output 2 3 3 4 3 6" xfId="60422"/>
    <cellStyle name="Output 2 3 3 4 3 7" xfId="60423"/>
    <cellStyle name="Output 2 3 3 4 3 8" xfId="60424"/>
    <cellStyle name="Output 2 3 3 4 3 9" xfId="60425"/>
    <cellStyle name="Output 2 3 3 4 4" xfId="60426"/>
    <cellStyle name="Output 2 3 3 4 4 2" xfId="60427"/>
    <cellStyle name="Output 2 3 3 4 4 3" xfId="60428"/>
    <cellStyle name="Output 2 3 3 4 4 4" xfId="60429"/>
    <cellStyle name="Output 2 3 3 4 4 5" xfId="60430"/>
    <cellStyle name="Output 2 3 3 4 4 6" xfId="60431"/>
    <cellStyle name="Output 2 3 3 4 4 7" xfId="60432"/>
    <cellStyle name="Output 2 3 3 4 4 8" xfId="60433"/>
    <cellStyle name="Output 2 3 3 4 4 9" xfId="60434"/>
    <cellStyle name="Output 2 3 3 4 5" xfId="60435"/>
    <cellStyle name="Output 2 3 3 4 5 2" xfId="60436"/>
    <cellStyle name="Output 2 3 3 4 5 3" xfId="60437"/>
    <cellStyle name="Output 2 3 3 4 5 4" xfId="60438"/>
    <cellStyle name="Output 2 3 3 4 5 5" xfId="60439"/>
    <cellStyle name="Output 2 3 3 4 5 6" xfId="60440"/>
    <cellStyle name="Output 2 3 3 4 5 7" xfId="60441"/>
    <cellStyle name="Output 2 3 3 4 5 8" xfId="60442"/>
    <cellStyle name="Output 2 3 3 4 6" xfId="60443"/>
    <cellStyle name="Output 2 3 3 4 6 2" xfId="60444"/>
    <cellStyle name="Output 2 3 3 4 6 3" xfId="60445"/>
    <cellStyle name="Output 2 3 3 4 6 4" xfId="60446"/>
    <cellStyle name="Output 2 3 3 4 6 5" xfId="60447"/>
    <cellStyle name="Output 2 3 3 4 6 6" xfId="60448"/>
    <cellStyle name="Output 2 3 3 4 6 7" xfId="60449"/>
    <cellStyle name="Output 2 3 3 4 6 8" xfId="60450"/>
    <cellStyle name="Output 2 3 3 4 7" xfId="60451"/>
    <cellStyle name="Output 2 3 3 4 7 2" xfId="60452"/>
    <cellStyle name="Output 2 3 3 4 7 3" xfId="60453"/>
    <cellStyle name="Output 2 3 3 4 7 4" xfId="60454"/>
    <cellStyle name="Output 2 3 3 4 7 5" xfId="60455"/>
    <cellStyle name="Output 2 3 3 4 7 6" xfId="60456"/>
    <cellStyle name="Output 2 3 3 4 7 7" xfId="60457"/>
    <cellStyle name="Output 2 3 3 4 7 8" xfId="60458"/>
    <cellStyle name="Output 2 3 3 4 8" xfId="60459"/>
    <cellStyle name="Output 2 3 3 4 9" xfId="60460"/>
    <cellStyle name="Output 2 3 3 5" xfId="60461"/>
    <cellStyle name="Output 2 3 3 5 2" xfId="60462"/>
    <cellStyle name="Output 2 3 3 5 3" xfId="60463"/>
    <cellStyle name="Output 2 3 3 5 4" xfId="60464"/>
    <cellStyle name="Output 2 3 3 5 5" xfId="60465"/>
    <cellStyle name="Output 2 3 3 5 6" xfId="60466"/>
    <cellStyle name="Output 2 3 3 5 7" xfId="60467"/>
    <cellStyle name="Output 2 3 3 5 8" xfId="60468"/>
    <cellStyle name="Output 2 3 3 5 9" xfId="60469"/>
    <cellStyle name="Output 2 3 3 6" xfId="60470"/>
    <cellStyle name="Output 2 3 3 6 2" xfId="60471"/>
    <cellStyle name="Output 2 3 3 6 3" xfId="60472"/>
    <cellStyle name="Output 2 3 3 6 4" xfId="60473"/>
    <cellStyle name="Output 2 3 3 6 5" xfId="60474"/>
    <cellStyle name="Output 2 3 3 6 6" xfId="60475"/>
    <cellStyle name="Output 2 3 3 6 7" xfId="60476"/>
    <cellStyle name="Output 2 3 3 6 8" xfId="60477"/>
    <cellStyle name="Output 2 3 3 6 9" xfId="60478"/>
    <cellStyle name="Output 2 3 3 7" xfId="60479"/>
    <cellStyle name="Output 2 3 3 7 2" xfId="60480"/>
    <cellStyle name="Output 2 3 3 7 3" xfId="60481"/>
    <cellStyle name="Output 2 3 3 7 4" xfId="60482"/>
    <cellStyle name="Output 2 3 3 7 5" xfId="60483"/>
    <cellStyle name="Output 2 3 3 7 6" xfId="60484"/>
    <cellStyle name="Output 2 3 3 7 7" xfId="60485"/>
    <cellStyle name="Output 2 3 3 7 8" xfId="60486"/>
    <cellStyle name="Output 2 3 3 7 9" xfId="60487"/>
    <cellStyle name="Output 2 3 3 8" xfId="60488"/>
    <cellStyle name="Output 2 3 3 8 2" xfId="60489"/>
    <cellStyle name="Output 2 3 3 8 3" xfId="60490"/>
    <cellStyle name="Output 2 3 3 8 4" xfId="60491"/>
    <cellStyle name="Output 2 3 3 8 5" xfId="60492"/>
    <cellStyle name="Output 2 3 3 8 6" xfId="60493"/>
    <cellStyle name="Output 2 3 3 8 7" xfId="60494"/>
    <cellStyle name="Output 2 3 3 8 8" xfId="60495"/>
    <cellStyle name="Output 2 3 3 8 9" xfId="60496"/>
    <cellStyle name="Output 2 3 3 9" xfId="60497"/>
    <cellStyle name="Output 2 3 3 9 2" xfId="60498"/>
    <cellStyle name="Output 2 3 3 9 3" xfId="60499"/>
    <cellStyle name="Output 2 3 3 9 4" xfId="60500"/>
    <cellStyle name="Output 2 3 3 9 5" xfId="60501"/>
    <cellStyle name="Output 2 3 3 9 6" xfId="60502"/>
    <cellStyle name="Output 2 3 3 9 7" xfId="60503"/>
    <cellStyle name="Output 2 3 3 9 8" xfId="60504"/>
    <cellStyle name="Output 2 3 3 9 9" xfId="60505"/>
    <cellStyle name="Output 2 3 4" xfId="9896"/>
    <cellStyle name="Output 2 3 4 10" xfId="60506"/>
    <cellStyle name="Output 2 3 4 11" xfId="60507"/>
    <cellStyle name="Output 2 3 4 12" xfId="60508"/>
    <cellStyle name="Output 2 3 4 13" xfId="60509"/>
    <cellStyle name="Output 2 3 4 14" xfId="60510"/>
    <cellStyle name="Output 2 3 4 15" xfId="60511"/>
    <cellStyle name="Output 2 3 4 16" xfId="60512"/>
    <cellStyle name="Output 2 3 4 17" xfId="60513"/>
    <cellStyle name="Output 2 3 4 18" xfId="60514"/>
    <cellStyle name="Output 2 3 4 19" xfId="60515"/>
    <cellStyle name="Output 2 3 4 2" xfId="60516"/>
    <cellStyle name="Output 2 3 4 2 10" xfId="60517"/>
    <cellStyle name="Output 2 3 4 2 11" xfId="60518"/>
    <cellStyle name="Output 2 3 4 2 12" xfId="60519"/>
    <cellStyle name="Output 2 3 4 2 13" xfId="60520"/>
    <cellStyle name="Output 2 3 4 2 14" xfId="60521"/>
    <cellStyle name="Output 2 3 4 2 15" xfId="60522"/>
    <cellStyle name="Output 2 3 4 2 16" xfId="60523"/>
    <cellStyle name="Output 2 3 4 2 17" xfId="60524"/>
    <cellStyle name="Output 2 3 4 2 18" xfId="60525"/>
    <cellStyle name="Output 2 3 4 2 19" xfId="60526"/>
    <cellStyle name="Output 2 3 4 2 2" xfId="60527"/>
    <cellStyle name="Output 2 3 4 2 2 10" xfId="60528"/>
    <cellStyle name="Output 2 3 4 2 2 11" xfId="60529"/>
    <cellStyle name="Output 2 3 4 2 2 12" xfId="60530"/>
    <cellStyle name="Output 2 3 4 2 2 13" xfId="60531"/>
    <cellStyle name="Output 2 3 4 2 2 14" xfId="60532"/>
    <cellStyle name="Output 2 3 4 2 2 15" xfId="60533"/>
    <cellStyle name="Output 2 3 4 2 2 2" xfId="60534"/>
    <cellStyle name="Output 2 3 4 2 2 2 2" xfId="60535"/>
    <cellStyle name="Output 2 3 4 2 2 2 3" xfId="60536"/>
    <cellStyle name="Output 2 3 4 2 2 2 4" xfId="60537"/>
    <cellStyle name="Output 2 3 4 2 2 2 5" xfId="60538"/>
    <cellStyle name="Output 2 3 4 2 2 2 6" xfId="60539"/>
    <cellStyle name="Output 2 3 4 2 2 2 7" xfId="60540"/>
    <cellStyle name="Output 2 3 4 2 2 2 8" xfId="60541"/>
    <cellStyle name="Output 2 3 4 2 2 3" xfId="60542"/>
    <cellStyle name="Output 2 3 4 2 2 3 2" xfId="60543"/>
    <cellStyle name="Output 2 3 4 2 2 3 3" xfId="60544"/>
    <cellStyle name="Output 2 3 4 2 2 3 4" xfId="60545"/>
    <cellStyle name="Output 2 3 4 2 2 3 5" xfId="60546"/>
    <cellStyle name="Output 2 3 4 2 2 3 6" xfId="60547"/>
    <cellStyle name="Output 2 3 4 2 2 3 7" xfId="60548"/>
    <cellStyle name="Output 2 3 4 2 2 3 8" xfId="60549"/>
    <cellStyle name="Output 2 3 4 2 2 4" xfId="60550"/>
    <cellStyle name="Output 2 3 4 2 2 4 2" xfId="60551"/>
    <cellStyle name="Output 2 3 4 2 2 4 3" xfId="60552"/>
    <cellStyle name="Output 2 3 4 2 2 4 4" xfId="60553"/>
    <cellStyle name="Output 2 3 4 2 2 4 5" xfId="60554"/>
    <cellStyle name="Output 2 3 4 2 2 4 6" xfId="60555"/>
    <cellStyle name="Output 2 3 4 2 2 4 7" xfId="60556"/>
    <cellStyle name="Output 2 3 4 2 2 4 8" xfId="60557"/>
    <cellStyle name="Output 2 3 4 2 2 5" xfId="60558"/>
    <cellStyle name="Output 2 3 4 2 2 5 2" xfId="60559"/>
    <cellStyle name="Output 2 3 4 2 2 5 3" xfId="60560"/>
    <cellStyle name="Output 2 3 4 2 2 5 4" xfId="60561"/>
    <cellStyle name="Output 2 3 4 2 2 5 5" xfId="60562"/>
    <cellStyle name="Output 2 3 4 2 2 5 6" xfId="60563"/>
    <cellStyle name="Output 2 3 4 2 2 5 7" xfId="60564"/>
    <cellStyle name="Output 2 3 4 2 2 5 8" xfId="60565"/>
    <cellStyle name="Output 2 3 4 2 2 6" xfId="60566"/>
    <cellStyle name="Output 2 3 4 2 2 6 2" xfId="60567"/>
    <cellStyle name="Output 2 3 4 2 2 6 3" xfId="60568"/>
    <cellStyle name="Output 2 3 4 2 2 6 4" xfId="60569"/>
    <cellStyle name="Output 2 3 4 2 2 6 5" xfId="60570"/>
    <cellStyle name="Output 2 3 4 2 2 6 6" xfId="60571"/>
    <cellStyle name="Output 2 3 4 2 2 6 7" xfId="60572"/>
    <cellStyle name="Output 2 3 4 2 2 6 8" xfId="60573"/>
    <cellStyle name="Output 2 3 4 2 2 7" xfId="60574"/>
    <cellStyle name="Output 2 3 4 2 2 7 2" xfId="60575"/>
    <cellStyle name="Output 2 3 4 2 2 7 3" xfId="60576"/>
    <cellStyle name="Output 2 3 4 2 2 7 4" xfId="60577"/>
    <cellStyle name="Output 2 3 4 2 2 7 5" xfId="60578"/>
    <cellStyle name="Output 2 3 4 2 2 7 6" xfId="60579"/>
    <cellStyle name="Output 2 3 4 2 2 7 7" xfId="60580"/>
    <cellStyle name="Output 2 3 4 2 2 7 8" xfId="60581"/>
    <cellStyle name="Output 2 3 4 2 2 8" xfId="60582"/>
    <cellStyle name="Output 2 3 4 2 2 9" xfId="60583"/>
    <cellStyle name="Output 2 3 4 2 20" xfId="60584"/>
    <cellStyle name="Output 2 3 4 2 21" xfId="60585"/>
    <cellStyle name="Output 2 3 4 2 22" xfId="60586"/>
    <cellStyle name="Output 2 3 4 2 23" xfId="60587"/>
    <cellStyle name="Output 2 3 4 2 24" xfId="60588"/>
    <cellStyle name="Output 2 3 4 2 25" xfId="60589"/>
    <cellStyle name="Output 2 3 4 2 26" xfId="60590"/>
    <cellStyle name="Output 2 3 4 2 27" xfId="60591"/>
    <cellStyle name="Output 2 3 4 2 3" xfId="60592"/>
    <cellStyle name="Output 2 3 4 2 3 10" xfId="60593"/>
    <cellStyle name="Output 2 3 4 2 3 11" xfId="60594"/>
    <cellStyle name="Output 2 3 4 2 3 12" xfId="60595"/>
    <cellStyle name="Output 2 3 4 2 3 13" xfId="60596"/>
    <cellStyle name="Output 2 3 4 2 3 14" xfId="60597"/>
    <cellStyle name="Output 2 3 4 2 3 15" xfId="60598"/>
    <cellStyle name="Output 2 3 4 2 3 2" xfId="60599"/>
    <cellStyle name="Output 2 3 4 2 3 2 2" xfId="60600"/>
    <cellStyle name="Output 2 3 4 2 3 2 3" xfId="60601"/>
    <cellStyle name="Output 2 3 4 2 3 2 4" xfId="60602"/>
    <cellStyle name="Output 2 3 4 2 3 2 5" xfId="60603"/>
    <cellStyle name="Output 2 3 4 2 3 2 6" xfId="60604"/>
    <cellStyle name="Output 2 3 4 2 3 2 7" xfId="60605"/>
    <cellStyle name="Output 2 3 4 2 3 2 8" xfId="60606"/>
    <cellStyle name="Output 2 3 4 2 3 3" xfId="60607"/>
    <cellStyle name="Output 2 3 4 2 3 3 2" xfId="60608"/>
    <cellStyle name="Output 2 3 4 2 3 3 3" xfId="60609"/>
    <cellStyle name="Output 2 3 4 2 3 3 4" xfId="60610"/>
    <cellStyle name="Output 2 3 4 2 3 3 5" xfId="60611"/>
    <cellStyle name="Output 2 3 4 2 3 3 6" xfId="60612"/>
    <cellStyle name="Output 2 3 4 2 3 3 7" xfId="60613"/>
    <cellStyle name="Output 2 3 4 2 3 3 8" xfId="60614"/>
    <cellStyle name="Output 2 3 4 2 3 4" xfId="60615"/>
    <cellStyle name="Output 2 3 4 2 3 4 2" xfId="60616"/>
    <cellStyle name="Output 2 3 4 2 3 4 3" xfId="60617"/>
    <cellStyle name="Output 2 3 4 2 3 4 4" xfId="60618"/>
    <cellStyle name="Output 2 3 4 2 3 4 5" xfId="60619"/>
    <cellStyle name="Output 2 3 4 2 3 4 6" xfId="60620"/>
    <cellStyle name="Output 2 3 4 2 3 4 7" xfId="60621"/>
    <cellStyle name="Output 2 3 4 2 3 4 8" xfId="60622"/>
    <cellStyle name="Output 2 3 4 2 3 5" xfId="60623"/>
    <cellStyle name="Output 2 3 4 2 3 5 2" xfId="60624"/>
    <cellStyle name="Output 2 3 4 2 3 5 3" xfId="60625"/>
    <cellStyle name="Output 2 3 4 2 3 5 4" xfId="60626"/>
    <cellStyle name="Output 2 3 4 2 3 5 5" xfId="60627"/>
    <cellStyle name="Output 2 3 4 2 3 5 6" xfId="60628"/>
    <cellStyle name="Output 2 3 4 2 3 5 7" xfId="60629"/>
    <cellStyle name="Output 2 3 4 2 3 5 8" xfId="60630"/>
    <cellStyle name="Output 2 3 4 2 3 6" xfId="60631"/>
    <cellStyle name="Output 2 3 4 2 3 6 2" xfId="60632"/>
    <cellStyle name="Output 2 3 4 2 3 6 3" xfId="60633"/>
    <cellStyle name="Output 2 3 4 2 3 6 4" xfId="60634"/>
    <cellStyle name="Output 2 3 4 2 3 6 5" xfId="60635"/>
    <cellStyle name="Output 2 3 4 2 3 6 6" xfId="60636"/>
    <cellStyle name="Output 2 3 4 2 3 6 7" xfId="60637"/>
    <cellStyle name="Output 2 3 4 2 3 6 8" xfId="60638"/>
    <cellStyle name="Output 2 3 4 2 3 7" xfId="60639"/>
    <cellStyle name="Output 2 3 4 2 3 7 2" xfId="60640"/>
    <cellStyle name="Output 2 3 4 2 3 7 3" xfId="60641"/>
    <cellStyle name="Output 2 3 4 2 3 7 4" xfId="60642"/>
    <cellStyle name="Output 2 3 4 2 3 7 5" xfId="60643"/>
    <cellStyle name="Output 2 3 4 2 3 7 6" xfId="60644"/>
    <cellStyle name="Output 2 3 4 2 3 7 7" xfId="60645"/>
    <cellStyle name="Output 2 3 4 2 3 7 8" xfId="60646"/>
    <cellStyle name="Output 2 3 4 2 3 8" xfId="60647"/>
    <cellStyle name="Output 2 3 4 2 3 9" xfId="60648"/>
    <cellStyle name="Output 2 3 4 2 4" xfId="60649"/>
    <cellStyle name="Output 2 3 4 2 4 2" xfId="60650"/>
    <cellStyle name="Output 2 3 4 2 4 3" xfId="60651"/>
    <cellStyle name="Output 2 3 4 2 4 4" xfId="60652"/>
    <cellStyle name="Output 2 3 4 2 4 5" xfId="60653"/>
    <cellStyle name="Output 2 3 4 2 4 6" xfId="60654"/>
    <cellStyle name="Output 2 3 4 2 4 7" xfId="60655"/>
    <cellStyle name="Output 2 3 4 2 4 8" xfId="60656"/>
    <cellStyle name="Output 2 3 4 2 4 9" xfId="60657"/>
    <cellStyle name="Output 2 3 4 2 5" xfId="60658"/>
    <cellStyle name="Output 2 3 4 2 5 2" xfId="60659"/>
    <cellStyle name="Output 2 3 4 2 5 3" xfId="60660"/>
    <cellStyle name="Output 2 3 4 2 5 4" xfId="60661"/>
    <cellStyle name="Output 2 3 4 2 5 5" xfId="60662"/>
    <cellStyle name="Output 2 3 4 2 5 6" xfId="60663"/>
    <cellStyle name="Output 2 3 4 2 5 7" xfId="60664"/>
    <cellStyle name="Output 2 3 4 2 5 8" xfId="60665"/>
    <cellStyle name="Output 2 3 4 2 6" xfId="60666"/>
    <cellStyle name="Output 2 3 4 2 6 2" xfId="60667"/>
    <cellStyle name="Output 2 3 4 2 6 3" xfId="60668"/>
    <cellStyle name="Output 2 3 4 2 6 4" xfId="60669"/>
    <cellStyle name="Output 2 3 4 2 6 5" xfId="60670"/>
    <cellStyle name="Output 2 3 4 2 6 6" xfId="60671"/>
    <cellStyle name="Output 2 3 4 2 6 7" xfId="60672"/>
    <cellStyle name="Output 2 3 4 2 6 8" xfId="60673"/>
    <cellStyle name="Output 2 3 4 2 7" xfId="60674"/>
    <cellStyle name="Output 2 3 4 2 7 2" xfId="60675"/>
    <cellStyle name="Output 2 3 4 2 7 3" xfId="60676"/>
    <cellStyle name="Output 2 3 4 2 7 4" xfId="60677"/>
    <cellStyle name="Output 2 3 4 2 7 5" xfId="60678"/>
    <cellStyle name="Output 2 3 4 2 7 6" xfId="60679"/>
    <cellStyle name="Output 2 3 4 2 7 7" xfId="60680"/>
    <cellStyle name="Output 2 3 4 2 7 8" xfId="60681"/>
    <cellStyle name="Output 2 3 4 2 8" xfId="60682"/>
    <cellStyle name="Output 2 3 4 2 8 2" xfId="60683"/>
    <cellStyle name="Output 2 3 4 2 8 3" xfId="60684"/>
    <cellStyle name="Output 2 3 4 2 8 4" xfId="60685"/>
    <cellStyle name="Output 2 3 4 2 8 5" xfId="60686"/>
    <cellStyle name="Output 2 3 4 2 8 6" xfId="60687"/>
    <cellStyle name="Output 2 3 4 2 8 7" xfId="60688"/>
    <cellStyle name="Output 2 3 4 2 8 8" xfId="60689"/>
    <cellStyle name="Output 2 3 4 2 9" xfId="60690"/>
    <cellStyle name="Output 2 3 4 2 9 2" xfId="60691"/>
    <cellStyle name="Output 2 3 4 2 9 3" xfId="60692"/>
    <cellStyle name="Output 2 3 4 2 9 4" xfId="60693"/>
    <cellStyle name="Output 2 3 4 2 9 5" xfId="60694"/>
    <cellStyle name="Output 2 3 4 2 9 6" xfId="60695"/>
    <cellStyle name="Output 2 3 4 2 9 7" xfId="60696"/>
    <cellStyle name="Output 2 3 4 2 9 8" xfId="60697"/>
    <cellStyle name="Output 2 3 4 20" xfId="60698"/>
    <cellStyle name="Output 2 3 4 21" xfId="60699"/>
    <cellStyle name="Output 2 3 4 22" xfId="60700"/>
    <cellStyle name="Output 2 3 4 23" xfId="60701"/>
    <cellStyle name="Output 2 3 4 3" xfId="60702"/>
    <cellStyle name="Output 2 3 4 3 10" xfId="60703"/>
    <cellStyle name="Output 2 3 4 3 11" xfId="60704"/>
    <cellStyle name="Output 2 3 4 3 12" xfId="60705"/>
    <cellStyle name="Output 2 3 4 3 13" xfId="60706"/>
    <cellStyle name="Output 2 3 4 3 14" xfId="60707"/>
    <cellStyle name="Output 2 3 4 3 15" xfId="60708"/>
    <cellStyle name="Output 2 3 4 3 16" xfId="60709"/>
    <cellStyle name="Output 2 3 4 3 17" xfId="60710"/>
    <cellStyle name="Output 2 3 4 3 18" xfId="60711"/>
    <cellStyle name="Output 2 3 4 3 19" xfId="60712"/>
    <cellStyle name="Output 2 3 4 3 2" xfId="60713"/>
    <cellStyle name="Output 2 3 4 3 2 2" xfId="60714"/>
    <cellStyle name="Output 2 3 4 3 2 3" xfId="60715"/>
    <cellStyle name="Output 2 3 4 3 2 4" xfId="60716"/>
    <cellStyle name="Output 2 3 4 3 2 5" xfId="60717"/>
    <cellStyle name="Output 2 3 4 3 2 6" xfId="60718"/>
    <cellStyle name="Output 2 3 4 3 2 7" xfId="60719"/>
    <cellStyle name="Output 2 3 4 3 2 8" xfId="60720"/>
    <cellStyle name="Output 2 3 4 3 20" xfId="60721"/>
    <cellStyle name="Output 2 3 4 3 21" xfId="60722"/>
    <cellStyle name="Output 2 3 4 3 22" xfId="60723"/>
    <cellStyle name="Output 2 3 4 3 23" xfId="60724"/>
    <cellStyle name="Output 2 3 4 3 24" xfId="60725"/>
    <cellStyle name="Output 2 3 4 3 3" xfId="60726"/>
    <cellStyle name="Output 2 3 4 3 3 2" xfId="60727"/>
    <cellStyle name="Output 2 3 4 3 3 3" xfId="60728"/>
    <cellStyle name="Output 2 3 4 3 3 4" xfId="60729"/>
    <cellStyle name="Output 2 3 4 3 3 5" xfId="60730"/>
    <cellStyle name="Output 2 3 4 3 3 6" xfId="60731"/>
    <cellStyle name="Output 2 3 4 3 3 7" xfId="60732"/>
    <cellStyle name="Output 2 3 4 3 3 8" xfId="60733"/>
    <cellStyle name="Output 2 3 4 3 4" xfId="60734"/>
    <cellStyle name="Output 2 3 4 3 4 2" xfId="60735"/>
    <cellStyle name="Output 2 3 4 3 4 3" xfId="60736"/>
    <cellStyle name="Output 2 3 4 3 4 4" xfId="60737"/>
    <cellStyle name="Output 2 3 4 3 4 5" xfId="60738"/>
    <cellStyle name="Output 2 3 4 3 4 6" xfId="60739"/>
    <cellStyle name="Output 2 3 4 3 4 7" xfId="60740"/>
    <cellStyle name="Output 2 3 4 3 4 8" xfId="60741"/>
    <cellStyle name="Output 2 3 4 3 5" xfId="60742"/>
    <cellStyle name="Output 2 3 4 3 5 2" xfId="60743"/>
    <cellStyle name="Output 2 3 4 3 5 3" xfId="60744"/>
    <cellStyle name="Output 2 3 4 3 5 4" xfId="60745"/>
    <cellStyle name="Output 2 3 4 3 5 5" xfId="60746"/>
    <cellStyle name="Output 2 3 4 3 5 6" xfId="60747"/>
    <cellStyle name="Output 2 3 4 3 5 7" xfId="60748"/>
    <cellStyle name="Output 2 3 4 3 5 8" xfId="60749"/>
    <cellStyle name="Output 2 3 4 3 6" xfId="60750"/>
    <cellStyle name="Output 2 3 4 3 6 2" xfId="60751"/>
    <cellStyle name="Output 2 3 4 3 6 3" xfId="60752"/>
    <cellStyle name="Output 2 3 4 3 6 4" xfId="60753"/>
    <cellStyle name="Output 2 3 4 3 6 5" xfId="60754"/>
    <cellStyle name="Output 2 3 4 3 6 6" xfId="60755"/>
    <cellStyle name="Output 2 3 4 3 6 7" xfId="60756"/>
    <cellStyle name="Output 2 3 4 3 6 8" xfId="60757"/>
    <cellStyle name="Output 2 3 4 3 7" xfId="60758"/>
    <cellStyle name="Output 2 3 4 3 7 2" xfId="60759"/>
    <cellStyle name="Output 2 3 4 3 7 3" xfId="60760"/>
    <cellStyle name="Output 2 3 4 3 7 4" xfId="60761"/>
    <cellStyle name="Output 2 3 4 3 7 5" xfId="60762"/>
    <cellStyle name="Output 2 3 4 3 7 6" xfId="60763"/>
    <cellStyle name="Output 2 3 4 3 7 7" xfId="60764"/>
    <cellStyle name="Output 2 3 4 3 7 8" xfId="60765"/>
    <cellStyle name="Output 2 3 4 3 8" xfId="60766"/>
    <cellStyle name="Output 2 3 4 3 9" xfId="60767"/>
    <cellStyle name="Output 2 3 4 4" xfId="60768"/>
    <cellStyle name="Output 2 3 4 4 2" xfId="60769"/>
    <cellStyle name="Output 2 3 4 4 3" xfId="60770"/>
    <cellStyle name="Output 2 3 4 4 4" xfId="60771"/>
    <cellStyle name="Output 2 3 4 4 5" xfId="60772"/>
    <cellStyle name="Output 2 3 4 4 6" xfId="60773"/>
    <cellStyle name="Output 2 3 4 4 7" xfId="60774"/>
    <cellStyle name="Output 2 3 4 4 8" xfId="60775"/>
    <cellStyle name="Output 2 3 4 4 9" xfId="60776"/>
    <cellStyle name="Output 2 3 4 5" xfId="60777"/>
    <cellStyle name="Output 2 3 4 5 2" xfId="60778"/>
    <cellStyle name="Output 2 3 4 5 3" xfId="60779"/>
    <cellStyle name="Output 2 3 4 5 4" xfId="60780"/>
    <cellStyle name="Output 2 3 4 5 5" xfId="60781"/>
    <cellStyle name="Output 2 3 4 5 6" xfId="60782"/>
    <cellStyle name="Output 2 3 4 5 7" xfId="60783"/>
    <cellStyle name="Output 2 3 4 5 8" xfId="60784"/>
    <cellStyle name="Output 2 3 4 5 9" xfId="60785"/>
    <cellStyle name="Output 2 3 4 6" xfId="60786"/>
    <cellStyle name="Output 2 3 4 6 2" xfId="60787"/>
    <cellStyle name="Output 2 3 4 6 3" xfId="60788"/>
    <cellStyle name="Output 2 3 4 6 4" xfId="60789"/>
    <cellStyle name="Output 2 3 4 6 5" xfId="60790"/>
    <cellStyle name="Output 2 3 4 6 6" xfId="60791"/>
    <cellStyle name="Output 2 3 4 6 7" xfId="60792"/>
    <cellStyle name="Output 2 3 4 6 8" xfId="60793"/>
    <cellStyle name="Output 2 3 4 6 9" xfId="60794"/>
    <cellStyle name="Output 2 3 4 7" xfId="60795"/>
    <cellStyle name="Output 2 3 4 7 2" xfId="60796"/>
    <cellStyle name="Output 2 3 4 7 3" xfId="60797"/>
    <cellStyle name="Output 2 3 4 7 4" xfId="60798"/>
    <cellStyle name="Output 2 3 4 7 5" xfId="60799"/>
    <cellStyle name="Output 2 3 4 7 6" xfId="60800"/>
    <cellStyle name="Output 2 3 4 7 7" xfId="60801"/>
    <cellStyle name="Output 2 3 4 7 8" xfId="60802"/>
    <cellStyle name="Output 2 3 4 7 9" xfId="60803"/>
    <cellStyle name="Output 2 3 4 8" xfId="60804"/>
    <cellStyle name="Output 2 3 4 8 2" xfId="60805"/>
    <cellStyle name="Output 2 3 4 8 3" xfId="60806"/>
    <cellStyle name="Output 2 3 4 8 4" xfId="60807"/>
    <cellStyle name="Output 2 3 4 8 5" xfId="60808"/>
    <cellStyle name="Output 2 3 4 8 6" xfId="60809"/>
    <cellStyle name="Output 2 3 4 8 7" xfId="60810"/>
    <cellStyle name="Output 2 3 4 8 8" xfId="60811"/>
    <cellStyle name="Output 2 3 4 9" xfId="60812"/>
    <cellStyle name="Output 2 3 5" xfId="9820"/>
    <cellStyle name="Output 2 3 5 10" xfId="60813"/>
    <cellStyle name="Output 2 3 5 11" xfId="60814"/>
    <cellStyle name="Output 2 3 5 12" xfId="60815"/>
    <cellStyle name="Output 2 3 5 13" xfId="60816"/>
    <cellStyle name="Output 2 3 5 14" xfId="60817"/>
    <cellStyle name="Output 2 3 5 15" xfId="60818"/>
    <cellStyle name="Output 2 3 5 16" xfId="60819"/>
    <cellStyle name="Output 2 3 5 17" xfId="60820"/>
    <cellStyle name="Output 2 3 5 18" xfId="60821"/>
    <cellStyle name="Output 2 3 5 19" xfId="60822"/>
    <cellStyle name="Output 2 3 5 2" xfId="60823"/>
    <cellStyle name="Output 2 3 5 3" xfId="60824"/>
    <cellStyle name="Output 2 3 5 4" xfId="60825"/>
    <cellStyle name="Output 2 3 5 5" xfId="60826"/>
    <cellStyle name="Output 2 3 5 6" xfId="60827"/>
    <cellStyle name="Output 2 3 5 7" xfId="60828"/>
    <cellStyle name="Output 2 3 5 8" xfId="60829"/>
    <cellStyle name="Output 2 3 5 9" xfId="60830"/>
    <cellStyle name="Output 2 3 6" xfId="60831"/>
    <cellStyle name="Output 2 3 6 10" xfId="60832"/>
    <cellStyle name="Output 2 3 6 11" xfId="60833"/>
    <cellStyle name="Output 2 3 6 12" xfId="60834"/>
    <cellStyle name="Output 2 3 6 13" xfId="60835"/>
    <cellStyle name="Output 2 3 6 14" xfId="60836"/>
    <cellStyle name="Output 2 3 6 15" xfId="60837"/>
    <cellStyle name="Output 2 3 6 16" xfId="60838"/>
    <cellStyle name="Output 2 3 6 17" xfId="60839"/>
    <cellStyle name="Output 2 3 6 18" xfId="60840"/>
    <cellStyle name="Output 2 3 6 2" xfId="60841"/>
    <cellStyle name="Output 2 3 6 3" xfId="60842"/>
    <cellStyle name="Output 2 3 6 4" xfId="60843"/>
    <cellStyle name="Output 2 3 6 5" xfId="60844"/>
    <cellStyle name="Output 2 3 6 6" xfId="60845"/>
    <cellStyle name="Output 2 3 6 7" xfId="60846"/>
    <cellStyle name="Output 2 3 6 8" xfId="60847"/>
    <cellStyle name="Output 2 3 6 9" xfId="60848"/>
    <cellStyle name="Output 2 3 7" xfId="60849"/>
    <cellStyle name="Output 2 3 7 2" xfId="60850"/>
    <cellStyle name="Output 2 3 7 3" xfId="60851"/>
    <cellStyle name="Output 2 3 7 4" xfId="60852"/>
    <cellStyle name="Output 2 3 7 5" xfId="60853"/>
    <cellStyle name="Output 2 3 7 6" xfId="60854"/>
    <cellStyle name="Output 2 3 7 7" xfId="60855"/>
    <cellStyle name="Output 2 3 7 8" xfId="60856"/>
    <cellStyle name="Output 2 3 7 9" xfId="60857"/>
    <cellStyle name="Output 2 3 8" xfId="60858"/>
    <cellStyle name="Output 2 3 8 2" xfId="60859"/>
    <cellStyle name="Output 2 3 8 3" xfId="60860"/>
    <cellStyle name="Output 2 3 8 4" xfId="60861"/>
    <cellStyle name="Output 2 3 8 5" xfId="60862"/>
    <cellStyle name="Output 2 3 8 6" xfId="60863"/>
    <cellStyle name="Output 2 3 8 7" xfId="60864"/>
    <cellStyle name="Output 2 3 8 8" xfId="60865"/>
    <cellStyle name="Output 2 3 8 9" xfId="60866"/>
    <cellStyle name="Output 2 3 9" xfId="60867"/>
    <cellStyle name="Output 2 3 9 2" xfId="60868"/>
    <cellStyle name="Output 2 3 9 3" xfId="60869"/>
    <cellStyle name="Output 2 3 9 4" xfId="60870"/>
    <cellStyle name="Output 2 3 9 5" xfId="60871"/>
    <cellStyle name="Output 2 3 9 6" xfId="60872"/>
    <cellStyle name="Output 2 3 9 7" xfId="60873"/>
    <cellStyle name="Output 2 3 9 8" xfId="60874"/>
    <cellStyle name="Output 2 3 9 9" xfId="60875"/>
    <cellStyle name="Output 2 4" xfId="4609"/>
    <cellStyle name="Output 2 4 10" xfId="60876"/>
    <cellStyle name="Output 2 4 10 2" xfId="60877"/>
    <cellStyle name="Output 2 4 10 3" xfId="60878"/>
    <cellStyle name="Output 2 4 10 4" xfId="60879"/>
    <cellStyle name="Output 2 4 10 5" xfId="60880"/>
    <cellStyle name="Output 2 4 10 6" xfId="60881"/>
    <cellStyle name="Output 2 4 10 7" xfId="60882"/>
    <cellStyle name="Output 2 4 10 8" xfId="60883"/>
    <cellStyle name="Output 2 4 11" xfId="60884"/>
    <cellStyle name="Output 2 4 12" xfId="60885"/>
    <cellStyle name="Output 2 4 13" xfId="60886"/>
    <cellStyle name="Output 2 4 14" xfId="60887"/>
    <cellStyle name="Output 2 4 15" xfId="60888"/>
    <cellStyle name="Output 2 4 16" xfId="60889"/>
    <cellStyle name="Output 2 4 17" xfId="60890"/>
    <cellStyle name="Output 2 4 18" xfId="60891"/>
    <cellStyle name="Output 2 4 19" xfId="60892"/>
    <cellStyle name="Output 2 4 2" xfId="60893"/>
    <cellStyle name="Output 2 4 2 10" xfId="60894"/>
    <cellStyle name="Output 2 4 2 11" xfId="60895"/>
    <cellStyle name="Output 2 4 2 12" xfId="60896"/>
    <cellStyle name="Output 2 4 2 13" xfId="60897"/>
    <cellStyle name="Output 2 4 2 14" xfId="60898"/>
    <cellStyle name="Output 2 4 2 15" xfId="60899"/>
    <cellStyle name="Output 2 4 2 16" xfId="60900"/>
    <cellStyle name="Output 2 4 2 17" xfId="60901"/>
    <cellStyle name="Output 2 4 2 18" xfId="60902"/>
    <cellStyle name="Output 2 4 2 19" xfId="60903"/>
    <cellStyle name="Output 2 4 2 2" xfId="60904"/>
    <cellStyle name="Output 2 4 2 2 10" xfId="60905"/>
    <cellStyle name="Output 2 4 2 2 11" xfId="60906"/>
    <cellStyle name="Output 2 4 2 2 12" xfId="60907"/>
    <cellStyle name="Output 2 4 2 2 13" xfId="60908"/>
    <cellStyle name="Output 2 4 2 2 14" xfId="60909"/>
    <cellStyle name="Output 2 4 2 2 15" xfId="60910"/>
    <cellStyle name="Output 2 4 2 2 2" xfId="60911"/>
    <cellStyle name="Output 2 4 2 2 2 2" xfId="60912"/>
    <cellStyle name="Output 2 4 2 2 2 3" xfId="60913"/>
    <cellStyle name="Output 2 4 2 2 2 4" xfId="60914"/>
    <cellStyle name="Output 2 4 2 2 2 5" xfId="60915"/>
    <cellStyle name="Output 2 4 2 2 2 6" xfId="60916"/>
    <cellStyle name="Output 2 4 2 2 2 7" xfId="60917"/>
    <cellStyle name="Output 2 4 2 2 2 8" xfId="60918"/>
    <cellStyle name="Output 2 4 2 2 2 9" xfId="60919"/>
    <cellStyle name="Output 2 4 2 2 3" xfId="60920"/>
    <cellStyle name="Output 2 4 2 2 3 2" xfId="60921"/>
    <cellStyle name="Output 2 4 2 2 3 3" xfId="60922"/>
    <cellStyle name="Output 2 4 2 2 3 4" xfId="60923"/>
    <cellStyle name="Output 2 4 2 2 3 5" xfId="60924"/>
    <cellStyle name="Output 2 4 2 2 3 6" xfId="60925"/>
    <cellStyle name="Output 2 4 2 2 3 7" xfId="60926"/>
    <cellStyle name="Output 2 4 2 2 3 8" xfId="60927"/>
    <cellStyle name="Output 2 4 2 2 3 9" xfId="60928"/>
    <cellStyle name="Output 2 4 2 2 4" xfId="60929"/>
    <cellStyle name="Output 2 4 2 2 4 2" xfId="60930"/>
    <cellStyle name="Output 2 4 2 2 4 3" xfId="60931"/>
    <cellStyle name="Output 2 4 2 2 4 4" xfId="60932"/>
    <cellStyle name="Output 2 4 2 2 4 5" xfId="60933"/>
    <cellStyle name="Output 2 4 2 2 4 6" xfId="60934"/>
    <cellStyle name="Output 2 4 2 2 4 7" xfId="60935"/>
    <cellStyle name="Output 2 4 2 2 4 8" xfId="60936"/>
    <cellStyle name="Output 2 4 2 2 4 9" xfId="60937"/>
    <cellStyle name="Output 2 4 2 2 5" xfId="60938"/>
    <cellStyle name="Output 2 4 2 2 5 2" xfId="60939"/>
    <cellStyle name="Output 2 4 2 2 5 3" xfId="60940"/>
    <cellStyle name="Output 2 4 2 2 5 4" xfId="60941"/>
    <cellStyle name="Output 2 4 2 2 5 5" xfId="60942"/>
    <cellStyle name="Output 2 4 2 2 5 6" xfId="60943"/>
    <cellStyle name="Output 2 4 2 2 5 7" xfId="60944"/>
    <cellStyle name="Output 2 4 2 2 5 8" xfId="60945"/>
    <cellStyle name="Output 2 4 2 2 6" xfId="60946"/>
    <cellStyle name="Output 2 4 2 2 6 2" xfId="60947"/>
    <cellStyle name="Output 2 4 2 2 6 3" xfId="60948"/>
    <cellStyle name="Output 2 4 2 2 6 4" xfId="60949"/>
    <cellStyle name="Output 2 4 2 2 6 5" xfId="60950"/>
    <cellStyle name="Output 2 4 2 2 6 6" xfId="60951"/>
    <cellStyle name="Output 2 4 2 2 6 7" xfId="60952"/>
    <cellStyle name="Output 2 4 2 2 6 8" xfId="60953"/>
    <cellStyle name="Output 2 4 2 2 7" xfId="60954"/>
    <cellStyle name="Output 2 4 2 2 7 2" xfId="60955"/>
    <cellStyle name="Output 2 4 2 2 7 3" xfId="60956"/>
    <cellStyle name="Output 2 4 2 2 7 4" xfId="60957"/>
    <cellStyle name="Output 2 4 2 2 7 5" xfId="60958"/>
    <cellStyle name="Output 2 4 2 2 7 6" xfId="60959"/>
    <cellStyle name="Output 2 4 2 2 7 7" xfId="60960"/>
    <cellStyle name="Output 2 4 2 2 7 8" xfId="60961"/>
    <cellStyle name="Output 2 4 2 2 8" xfId="60962"/>
    <cellStyle name="Output 2 4 2 2 9" xfId="60963"/>
    <cellStyle name="Output 2 4 2 20" xfId="60964"/>
    <cellStyle name="Output 2 4 2 21" xfId="60965"/>
    <cellStyle name="Output 2 4 2 22" xfId="60966"/>
    <cellStyle name="Output 2 4 2 23" xfId="60967"/>
    <cellStyle name="Output 2 4 2 24" xfId="60968"/>
    <cellStyle name="Output 2 4 2 25" xfId="60969"/>
    <cellStyle name="Output 2 4 2 26" xfId="60970"/>
    <cellStyle name="Output 2 4 2 27" xfId="60971"/>
    <cellStyle name="Output 2 4 2 3" xfId="60972"/>
    <cellStyle name="Output 2 4 2 3 10" xfId="60973"/>
    <cellStyle name="Output 2 4 2 3 11" xfId="60974"/>
    <cellStyle name="Output 2 4 2 3 12" xfId="60975"/>
    <cellStyle name="Output 2 4 2 3 13" xfId="60976"/>
    <cellStyle name="Output 2 4 2 3 14" xfId="60977"/>
    <cellStyle name="Output 2 4 2 3 15" xfId="60978"/>
    <cellStyle name="Output 2 4 2 3 2" xfId="60979"/>
    <cellStyle name="Output 2 4 2 3 2 2" xfId="60980"/>
    <cellStyle name="Output 2 4 2 3 2 3" xfId="60981"/>
    <cellStyle name="Output 2 4 2 3 2 4" xfId="60982"/>
    <cellStyle name="Output 2 4 2 3 2 5" xfId="60983"/>
    <cellStyle name="Output 2 4 2 3 2 6" xfId="60984"/>
    <cellStyle name="Output 2 4 2 3 2 7" xfId="60985"/>
    <cellStyle name="Output 2 4 2 3 2 8" xfId="60986"/>
    <cellStyle name="Output 2 4 2 3 3" xfId="60987"/>
    <cellStyle name="Output 2 4 2 3 3 2" xfId="60988"/>
    <cellStyle name="Output 2 4 2 3 3 3" xfId="60989"/>
    <cellStyle name="Output 2 4 2 3 3 4" xfId="60990"/>
    <cellStyle name="Output 2 4 2 3 3 5" xfId="60991"/>
    <cellStyle name="Output 2 4 2 3 3 6" xfId="60992"/>
    <cellStyle name="Output 2 4 2 3 3 7" xfId="60993"/>
    <cellStyle name="Output 2 4 2 3 3 8" xfId="60994"/>
    <cellStyle name="Output 2 4 2 3 4" xfId="60995"/>
    <cellStyle name="Output 2 4 2 3 4 2" xfId="60996"/>
    <cellStyle name="Output 2 4 2 3 4 3" xfId="60997"/>
    <cellStyle name="Output 2 4 2 3 4 4" xfId="60998"/>
    <cellStyle name="Output 2 4 2 3 4 5" xfId="60999"/>
    <cellStyle name="Output 2 4 2 3 4 6" xfId="61000"/>
    <cellStyle name="Output 2 4 2 3 4 7" xfId="61001"/>
    <cellStyle name="Output 2 4 2 3 4 8" xfId="61002"/>
    <cellStyle name="Output 2 4 2 3 5" xfId="61003"/>
    <cellStyle name="Output 2 4 2 3 5 2" xfId="61004"/>
    <cellStyle name="Output 2 4 2 3 5 3" xfId="61005"/>
    <cellStyle name="Output 2 4 2 3 5 4" xfId="61006"/>
    <cellStyle name="Output 2 4 2 3 5 5" xfId="61007"/>
    <cellStyle name="Output 2 4 2 3 5 6" xfId="61008"/>
    <cellStyle name="Output 2 4 2 3 5 7" xfId="61009"/>
    <cellStyle name="Output 2 4 2 3 5 8" xfId="61010"/>
    <cellStyle name="Output 2 4 2 3 6" xfId="61011"/>
    <cellStyle name="Output 2 4 2 3 6 2" xfId="61012"/>
    <cellStyle name="Output 2 4 2 3 6 3" xfId="61013"/>
    <cellStyle name="Output 2 4 2 3 6 4" xfId="61014"/>
    <cellStyle name="Output 2 4 2 3 6 5" xfId="61015"/>
    <cellStyle name="Output 2 4 2 3 6 6" xfId="61016"/>
    <cellStyle name="Output 2 4 2 3 6 7" xfId="61017"/>
    <cellStyle name="Output 2 4 2 3 6 8" xfId="61018"/>
    <cellStyle name="Output 2 4 2 3 7" xfId="61019"/>
    <cellStyle name="Output 2 4 2 3 7 2" xfId="61020"/>
    <cellStyle name="Output 2 4 2 3 7 3" xfId="61021"/>
    <cellStyle name="Output 2 4 2 3 7 4" xfId="61022"/>
    <cellStyle name="Output 2 4 2 3 7 5" xfId="61023"/>
    <cellStyle name="Output 2 4 2 3 7 6" xfId="61024"/>
    <cellStyle name="Output 2 4 2 3 7 7" xfId="61025"/>
    <cellStyle name="Output 2 4 2 3 7 8" xfId="61026"/>
    <cellStyle name="Output 2 4 2 3 8" xfId="61027"/>
    <cellStyle name="Output 2 4 2 3 9" xfId="61028"/>
    <cellStyle name="Output 2 4 2 4" xfId="61029"/>
    <cellStyle name="Output 2 4 2 4 2" xfId="61030"/>
    <cellStyle name="Output 2 4 2 4 3" xfId="61031"/>
    <cellStyle name="Output 2 4 2 4 4" xfId="61032"/>
    <cellStyle name="Output 2 4 2 4 5" xfId="61033"/>
    <cellStyle name="Output 2 4 2 4 6" xfId="61034"/>
    <cellStyle name="Output 2 4 2 4 7" xfId="61035"/>
    <cellStyle name="Output 2 4 2 4 8" xfId="61036"/>
    <cellStyle name="Output 2 4 2 4 9" xfId="61037"/>
    <cellStyle name="Output 2 4 2 5" xfId="61038"/>
    <cellStyle name="Output 2 4 2 5 2" xfId="61039"/>
    <cellStyle name="Output 2 4 2 5 3" xfId="61040"/>
    <cellStyle name="Output 2 4 2 5 4" xfId="61041"/>
    <cellStyle name="Output 2 4 2 5 5" xfId="61042"/>
    <cellStyle name="Output 2 4 2 5 6" xfId="61043"/>
    <cellStyle name="Output 2 4 2 5 7" xfId="61044"/>
    <cellStyle name="Output 2 4 2 5 8" xfId="61045"/>
    <cellStyle name="Output 2 4 2 5 9" xfId="61046"/>
    <cellStyle name="Output 2 4 2 6" xfId="61047"/>
    <cellStyle name="Output 2 4 2 6 2" xfId="61048"/>
    <cellStyle name="Output 2 4 2 6 3" xfId="61049"/>
    <cellStyle name="Output 2 4 2 6 4" xfId="61050"/>
    <cellStyle name="Output 2 4 2 6 5" xfId="61051"/>
    <cellStyle name="Output 2 4 2 6 6" xfId="61052"/>
    <cellStyle name="Output 2 4 2 6 7" xfId="61053"/>
    <cellStyle name="Output 2 4 2 6 8" xfId="61054"/>
    <cellStyle name="Output 2 4 2 6 9" xfId="61055"/>
    <cellStyle name="Output 2 4 2 7" xfId="61056"/>
    <cellStyle name="Output 2 4 2 7 2" xfId="61057"/>
    <cellStyle name="Output 2 4 2 7 3" xfId="61058"/>
    <cellStyle name="Output 2 4 2 7 4" xfId="61059"/>
    <cellStyle name="Output 2 4 2 7 5" xfId="61060"/>
    <cellStyle name="Output 2 4 2 7 6" xfId="61061"/>
    <cellStyle name="Output 2 4 2 7 7" xfId="61062"/>
    <cellStyle name="Output 2 4 2 7 8" xfId="61063"/>
    <cellStyle name="Output 2 4 2 8" xfId="61064"/>
    <cellStyle name="Output 2 4 2 8 2" xfId="61065"/>
    <cellStyle name="Output 2 4 2 8 3" xfId="61066"/>
    <cellStyle name="Output 2 4 2 8 4" xfId="61067"/>
    <cellStyle name="Output 2 4 2 8 5" xfId="61068"/>
    <cellStyle name="Output 2 4 2 8 6" xfId="61069"/>
    <cellStyle name="Output 2 4 2 8 7" xfId="61070"/>
    <cellStyle name="Output 2 4 2 8 8" xfId="61071"/>
    <cellStyle name="Output 2 4 2 9" xfId="61072"/>
    <cellStyle name="Output 2 4 2 9 2" xfId="61073"/>
    <cellStyle name="Output 2 4 2 9 3" xfId="61074"/>
    <cellStyle name="Output 2 4 2 9 4" xfId="61075"/>
    <cellStyle name="Output 2 4 2 9 5" xfId="61076"/>
    <cellStyle name="Output 2 4 2 9 6" xfId="61077"/>
    <cellStyle name="Output 2 4 2 9 7" xfId="61078"/>
    <cellStyle name="Output 2 4 2 9 8" xfId="61079"/>
    <cellStyle name="Output 2 4 20" xfId="61080"/>
    <cellStyle name="Output 2 4 21" xfId="61081"/>
    <cellStyle name="Output 2 4 22" xfId="61082"/>
    <cellStyle name="Output 2 4 23" xfId="61083"/>
    <cellStyle name="Output 2 4 24" xfId="61084"/>
    <cellStyle name="Output 2 4 25" xfId="61085"/>
    <cellStyle name="Output 2 4 3" xfId="61086"/>
    <cellStyle name="Output 2 4 3 10" xfId="61087"/>
    <cellStyle name="Output 2 4 3 11" xfId="61088"/>
    <cellStyle name="Output 2 4 3 12" xfId="61089"/>
    <cellStyle name="Output 2 4 3 13" xfId="61090"/>
    <cellStyle name="Output 2 4 3 14" xfId="61091"/>
    <cellStyle name="Output 2 4 3 15" xfId="61092"/>
    <cellStyle name="Output 2 4 3 16" xfId="61093"/>
    <cellStyle name="Output 2 4 3 17" xfId="61094"/>
    <cellStyle name="Output 2 4 3 18" xfId="61095"/>
    <cellStyle name="Output 2 4 3 19" xfId="61096"/>
    <cellStyle name="Output 2 4 3 2" xfId="61097"/>
    <cellStyle name="Output 2 4 3 2 2" xfId="61098"/>
    <cellStyle name="Output 2 4 3 2 3" xfId="61099"/>
    <cellStyle name="Output 2 4 3 2 4" xfId="61100"/>
    <cellStyle name="Output 2 4 3 2 5" xfId="61101"/>
    <cellStyle name="Output 2 4 3 2 6" xfId="61102"/>
    <cellStyle name="Output 2 4 3 2 7" xfId="61103"/>
    <cellStyle name="Output 2 4 3 2 8" xfId="61104"/>
    <cellStyle name="Output 2 4 3 2 9" xfId="61105"/>
    <cellStyle name="Output 2 4 3 20" xfId="61106"/>
    <cellStyle name="Output 2 4 3 21" xfId="61107"/>
    <cellStyle name="Output 2 4 3 22" xfId="61108"/>
    <cellStyle name="Output 2 4 3 23" xfId="61109"/>
    <cellStyle name="Output 2 4 3 24" xfId="61110"/>
    <cellStyle name="Output 2 4 3 3" xfId="61111"/>
    <cellStyle name="Output 2 4 3 3 2" xfId="61112"/>
    <cellStyle name="Output 2 4 3 3 3" xfId="61113"/>
    <cellStyle name="Output 2 4 3 3 4" xfId="61114"/>
    <cellStyle name="Output 2 4 3 3 5" xfId="61115"/>
    <cellStyle name="Output 2 4 3 3 6" xfId="61116"/>
    <cellStyle name="Output 2 4 3 3 7" xfId="61117"/>
    <cellStyle name="Output 2 4 3 3 8" xfId="61118"/>
    <cellStyle name="Output 2 4 3 3 9" xfId="61119"/>
    <cellStyle name="Output 2 4 3 4" xfId="61120"/>
    <cellStyle name="Output 2 4 3 4 2" xfId="61121"/>
    <cellStyle name="Output 2 4 3 4 3" xfId="61122"/>
    <cellStyle name="Output 2 4 3 4 4" xfId="61123"/>
    <cellStyle name="Output 2 4 3 4 5" xfId="61124"/>
    <cellStyle name="Output 2 4 3 4 6" xfId="61125"/>
    <cellStyle name="Output 2 4 3 4 7" xfId="61126"/>
    <cellStyle name="Output 2 4 3 4 8" xfId="61127"/>
    <cellStyle name="Output 2 4 3 4 9" xfId="61128"/>
    <cellStyle name="Output 2 4 3 5" xfId="61129"/>
    <cellStyle name="Output 2 4 3 5 2" xfId="61130"/>
    <cellStyle name="Output 2 4 3 5 3" xfId="61131"/>
    <cellStyle name="Output 2 4 3 5 4" xfId="61132"/>
    <cellStyle name="Output 2 4 3 5 5" xfId="61133"/>
    <cellStyle name="Output 2 4 3 5 6" xfId="61134"/>
    <cellStyle name="Output 2 4 3 5 7" xfId="61135"/>
    <cellStyle name="Output 2 4 3 5 8" xfId="61136"/>
    <cellStyle name="Output 2 4 3 6" xfId="61137"/>
    <cellStyle name="Output 2 4 3 6 2" xfId="61138"/>
    <cellStyle name="Output 2 4 3 6 3" xfId="61139"/>
    <cellStyle name="Output 2 4 3 6 4" xfId="61140"/>
    <cellStyle name="Output 2 4 3 6 5" xfId="61141"/>
    <cellStyle name="Output 2 4 3 6 6" xfId="61142"/>
    <cellStyle name="Output 2 4 3 6 7" xfId="61143"/>
    <cellStyle name="Output 2 4 3 6 8" xfId="61144"/>
    <cellStyle name="Output 2 4 3 7" xfId="61145"/>
    <cellStyle name="Output 2 4 3 7 2" xfId="61146"/>
    <cellStyle name="Output 2 4 3 7 3" xfId="61147"/>
    <cellStyle name="Output 2 4 3 7 4" xfId="61148"/>
    <cellStyle name="Output 2 4 3 7 5" xfId="61149"/>
    <cellStyle name="Output 2 4 3 7 6" xfId="61150"/>
    <cellStyle name="Output 2 4 3 7 7" xfId="61151"/>
    <cellStyle name="Output 2 4 3 7 8" xfId="61152"/>
    <cellStyle name="Output 2 4 3 8" xfId="61153"/>
    <cellStyle name="Output 2 4 3 9" xfId="61154"/>
    <cellStyle name="Output 2 4 4" xfId="61155"/>
    <cellStyle name="Output 2 4 4 2" xfId="61156"/>
    <cellStyle name="Output 2 4 4 3" xfId="61157"/>
    <cellStyle name="Output 2 4 4 4" xfId="61158"/>
    <cellStyle name="Output 2 4 4 5" xfId="61159"/>
    <cellStyle name="Output 2 4 4 6" xfId="61160"/>
    <cellStyle name="Output 2 4 4 7" xfId="61161"/>
    <cellStyle name="Output 2 4 4 8" xfId="61162"/>
    <cellStyle name="Output 2 4 4 9" xfId="61163"/>
    <cellStyle name="Output 2 4 5" xfId="61164"/>
    <cellStyle name="Output 2 4 5 2" xfId="61165"/>
    <cellStyle name="Output 2 4 5 3" xfId="61166"/>
    <cellStyle name="Output 2 4 5 4" xfId="61167"/>
    <cellStyle name="Output 2 4 5 5" xfId="61168"/>
    <cellStyle name="Output 2 4 5 6" xfId="61169"/>
    <cellStyle name="Output 2 4 5 7" xfId="61170"/>
    <cellStyle name="Output 2 4 5 8" xfId="61171"/>
    <cellStyle name="Output 2 4 5 9" xfId="61172"/>
    <cellStyle name="Output 2 4 6" xfId="61173"/>
    <cellStyle name="Output 2 4 6 2" xfId="61174"/>
    <cellStyle name="Output 2 4 6 3" xfId="61175"/>
    <cellStyle name="Output 2 4 6 4" xfId="61176"/>
    <cellStyle name="Output 2 4 6 5" xfId="61177"/>
    <cellStyle name="Output 2 4 6 6" xfId="61178"/>
    <cellStyle name="Output 2 4 6 7" xfId="61179"/>
    <cellStyle name="Output 2 4 6 8" xfId="61180"/>
    <cellStyle name="Output 2 4 6 9" xfId="61181"/>
    <cellStyle name="Output 2 4 7" xfId="61182"/>
    <cellStyle name="Output 2 4 7 2" xfId="61183"/>
    <cellStyle name="Output 2 4 7 3" xfId="61184"/>
    <cellStyle name="Output 2 4 7 4" xfId="61185"/>
    <cellStyle name="Output 2 4 7 5" xfId="61186"/>
    <cellStyle name="Output 2 4 7 6" xfId="61187"/>
    <cellStyle name="Output 2 4 7 7" xfId="61188"/>
    <cellStyle name="Output 2 4 7 8" xfId="61189"/>
    <cellStyle name="Output 2 4 7 9" xfId="61190"/>
    <cellStyle name="Output 2 4 8" xfId="61191"/>
    <cellStyle name="Output 2 4 8 2" xfId="61192"/>
    <cellStyle name="Output 2 4 8 3" xfId="61193"/>
    <cellStyle name="Output 2 4 8 4" xfId="61194"/>
    <cellStyle name="Output 2 4 8 5" xfId="61195"/>
    <cellStyle name="Output 2 4 8 6" xfId="61196"/>
    <cellStyle name="Output 2 4 8 7" xfId="61197"/>
    <cellStyle name="Output 2 4 8 8" xfId="61198"/>
    <cellStyle name="Output 2 4 8 9" xfId="61199"/>
    <cellStyle name="Output 2 4 9" xfId="61200"/>
    <cellStyle name="Output 2 4 9 2" xfId="61201"/>
    <cellStyle name="Output 2 4 9 3" xfId="61202"/>
    <cellStyle name="Output 2 4 9 4" xfId="61203"/>
    <cellStyle name="Output 2 4 9 5" xfId="61204"/>
    <cellStyle name="Output 2 4 9 6" xfId="61205"/>
    <cellStyle name="Output 2 4 9 7" xfId="61206"/>
    <cellStyle name="Output 2 4 9 8" xfId="61207"/>
    <cellStyle name="Output 2 5" xfId="4610"/>
    <cellStyle name="Output 2 5 10" xfId="61208"/>
    <cellStyle name="Output 2 5 10 2" xfId="61209"/>
    <cellStyle name="Output 2 5 10 3" xfId="61210"/>
    <cellStyle name="Output 2 5 10 4" xfId="61211"/>
    <cellStyle name="Output 2 5 10 5" xfId="61212"/>
    <cellStyle name="Output 2 5 10 6" xfId="61213"/>
    <cellStyle name="Output 2 5 10 7" xfId="61214"/>
    <cellStyle name="Output 2 5 10 8" xfId="61215"/>
    <cellStyle name="Output 2 5 11" xfId="61216"/>
    <cellStyle name="Output 2 5 11 2" xfId="61217"/>
    <cellStyle name="Output 2 5 11 3" xfId="61218"/>
    <cellStyle name="Output 2 5 11 4" xfId="61219"/>
    <cellStyle name="Output 2 5 11 5" xfId="61220"/>
    <cellStyle name="Output 2 5 11 6" xfId="61221"/>
    <cellStyle name="Output 2 5 11 7" xfId="61222"/>
    <cellStyle name="Output 2 5 11 8" xfId="61223"/>
    <cellStyle name="Output 2 5 12" xfId="61224"/>
    <cellStyle name="Output 2 5 13" xfId="61225"/>
    <cellStyle name="Output 2 5 14" xfId="61226"/>
    <cellStyle name="Output 2 5 15" xfId="61227"/>
    <cellStyle name="Output 2 5 16" xfId="61228"/>
    <cellStyle name="Output 2 5 17" xfId="61229"/>
    <cellStyle name="Output 2 5 18" xfId="61230"/>
    <cellStyle name="Output 2 5 19" xfId="61231"/>
    <cellStyle name="Output 2 5 2" xfId="61232"/>
    <cellStyle name="Output 2 5 2 10" xfId="61233"/>
    <cellStyle name="Output 2 5 2 10 2" xfId="61234"/>
    <cellStyle name="Output 2 5 2 10 3" xfId="61235"/>
    <cellStyle name="Output 2 5 2 10 4" xfId="61236"/>
    <cellStyle name="Output 2 5 2 10 5" xfId="61237"/>
    <cellStyle name="Output 2 5 2 10 6" xfId="61238"/>
    <cellStyle name="Output 2 5 2 10 7" xfId="61239"/>
    <cellStyle name="Output 2 5 2 10 8" xfId="61240"/>
    <cellStyle name="Output 2 5 2 11" xfId="61241"/>
    <cellStyle name="Output 2 5 2 12" xfId="61242"/>
    <cellStyle name="Output 2 5 2 13" xfId="61243"/>
    <cellStyle name="Output 2 5 2 14" xfId="61244"/>
    <cellStyle name="Output 2 5 2 15" xfId="61245"/>
    <cellStyle name="Output 2 5 2 16" xfId="61246"/>
    <cellStyle name="Output 2 5 2 17" xfId="61247"/>
    <cellStyle name="Output 2 5 2 18" xfId="61248"/>
    <cellStyle name="Output 2 5 2 19" xfId="61249"/>
    <cellStyle name="Output 2 5 2 2" xfId="61250"/>
    <cellStyle name="Output 2 5 2 2 10" xfId="61251"/>
    <cellStyle name="Output 2 5 2 2 11" xfId="61252"/>
    <cellStyle name="Output 2 5 2 2 12" xfId="61253"/>
    <cellStyle name="Output 2 5 2 2 13" xfId="61254"/>
    <cellStyle name="Output 2 5 2 2 14" xfId="61255"/>
    <cellStyle name="Output 2 5 2 2 15" xfId="61256"/>
    <cellStyle name="Output 2 5 2 2 16" xfId="61257"/>
    <cellStyle name="Output 2 5 2 2 17" xfId="61258"/>
    <cellStyle name="Output 2 5 2 2 18" xfId="61259"/>
    <cellStyle name="Output 2 5 2 2 19" xfId="61260"/>
    <cellStyle name="Output 2 5 2 2 2" xfId="61261"/>
    <cellStyle name="Output 2 5 2 2 2 10" xfId="61262"/>
    <cellStyle name="Output 2 5 2 2 2 11" xfId="61263"/>
    <cellStyle name="Output 2 5 2 2 2 12" xfId="61264"/>
    <cellStyle name="Output 2 5 2 2 2 13" xfId="61265"/>
    <cellStyle name="Output 2 5 2 2 2 14" xfId="61266"/>
    <cellStyle name="Output 2 5 2 2 2 15" xfId="61267"/>
    <cellStyle name="Output 2 5 2 2 2 2" xfId="61268"/>
    <cellStyle name="Output 2 5 2 2 2 2 2" xfId="61269"/>
    <cellStyle name="Output 2 5 2 2 2 2 3" xfId="61270"/>
    <cellStyle name="Output 2 5 2 2 2 2 4" xfId="61271"/>
    <cellStyle name="Output 2 5 2 2 2 2 5" xfId="61272"/>
    <cellStyle name="Output 2 5 2 2 2 2 6" xfId="61273"/>
    <cellStyle name="Output 2 5 2 2 2 2 7" xfId="61274"/>
    <cellStyle name="Output 2 5 2 2 2 2 8" xfId="61275"/>
    <cellStyle name="Output 2 5 2 2 2 2 9" xfId="61276"/>
    <cellStyle name="Output 2 5 2 2 2 3" xfId="61277"/>
    <cellStyle name="Output 2 5 2 2 2 3 2" xfId="61278"/>
    <cellStyle name="Output 2 5 2 2 2 3 3" xfId="61279"/>
    <cellStyle name="Output 2 5 2 2 2 3 4" xfId="61280"/>
    <cellStyle name="Output 2 5 2 2 2 3 5" xfId="61281"/>
    <cellStyle name="Output 2 5 2 2 2 3 6" xfId="61282"/>
    <cellStyle name="Output 2 5 2 2 2 3 7" xfId="61283"/>
    <cellStyle name="Output 2 5 2 2 2 3 8" xfId="61284"/>
    <cellStyle name="Output 2 5 2 2 2 3 9" xfId="61285"/>
    <cellStyle name="Output 2 5 2 2 2 4" xfId="61286"/>
    <cellStyle name="Output 2 5 2 2 2 4 2" xfId="61287"/>
    <cellStyle name="Output 2 5 2 2 2 4 3" xfId="61288"/>
    <cellStyle name="Output 2 5 2 2 2 4 4" xfId="61289"/>
    <cellStyle name="Output 2 5 2 2 2 4 5" xfId="61290"/>
    <cellStyle name="Output 2 5 2 2 2 4 6" xfId="61291"/>
    <cellStyle name="Output 2 5 2 2 2 4 7" xfId="61292"/>
    <cellStyle name="Output 2 5 2 2 2 4 8" xfId="61293"/>
    <cellStyle name="Output 2 5 2 2 2 4 9" xfId="61294"/>
    <cellStyle name="Output 2 5 2 2 2 5" xfId="61295"/>
    <cellStyle name="Output 2 5 2 2 2 5 2" xfId="61296"/>
    <cellStyle name="Output 2 5 2 2 2 5 3" xfId="61297"/>
    <cellStyle name="Output 2 5 2 2 2 5 4" xfId="61298"/>
    <cellStyle name="Output 2 5 2 2 2 5 5" xfId="61299"/>
    <cellStyle name="Output 2 5 2 2 2 5 6" xfId="61300"/>
    <cellStyle name="Output 2 5 2 2 2 5 7" xfId="61301"/>
    <cellStyle name="Output 2 5 2 2 2 5 8" xfId="61302"/>
    <cellStyle name="Output 2 5 2 2 2 6" xfId="61303"/>
    <cellStyle name="Output 2 5 2 2 2 6 2" xfId="61304"/>
    <cellStyle name="Output 2 5 2 2 2 6 3" xfId="61305"/>
    <cellStyle name="Output 2 5 2 2 2 6 4" xfId="61306"/>
    <cellStyle name="Output 2 5 2 2 2 6 5" xfId="61307"/>
    <cellStyle name="Output 2 5 2 2 2 6 6" xfId="61308"/>
    <cellStyle name="Output 2 5 2 2 2 6 7" xfId="61309"/>
    <cellStyle name="Output 2 5 2 2 2 6 8" xfId="61310"/>
    <cellStyle name="Output 2 5 2 2 2 7" xfId="61311"/>
    <cellStyle name="Output 2 5 2 2 2 7 2" xfId="61312"/>
    <cellStyle name="Output 2 5 2 2 2 7 3" xfId="61313"/>
    <cellStyle name="Output 2 5 2 2 2 7 4" xfId="61314"/>
    <cellStyle name="Output 2 5 2 2 2 7 5" xfId="61315"/>
    <cellStyle name="Output 2 5 2 2 2 7 6" xfId="61316"/>
    <cellStyle name="Output 2 5 2 2 2 7 7" xfId="61317"/>
    <cellStyle name="Output 2 5 2 2 2 7 8" xfId="61318"/>
    <cellStyle name="Output 2 5 2 2 2 8" xfId="61319"/>
    <cellStyle name="Output 2 5 2 2 2 9" xfId="61320"/>
    <cellStyle name="Output 2 5 2 2 20" xfId="61321"/>
    <cellStyle name="Output 2 5 2 2 21" xfId="61322"/>
    <cellStyle name="Output 2 5 2 2 22" xfId="61323"/>
    <cellStyle name="Output 2 5 2 2 23" xfId="61324"/>
    <cellStyle name="Output 2 5 2 2 24" xfId="61325"/>
    <cellStyle name="Output 2 5 2 2 25" xfId="61326"/>
    <cellStyle name="Output 2 5 2 2 26" xfId="61327"/>
    <cellStyle name="Output 2 5 2 2 27" xfId="61328"/>
    <cellStyle name="Output 2 5 2 2 3" xfId="61329"/>
    <cellStyle name="Output 2 5 2 2 3 10" xfId="61330"/>
    <cellStyle name="Output 2 5 2 2 3 11" xfId="61331"/>
    <cellStyle name="Output 2 5 2 2 3 12" xfId="61332"/>
    <cellStyle name="Output 2 5 2 2 3 13" xfId="61333"/>
    <cellStyle name="Output 2 5 2 2 3 14" xfId="61334"/>
    <cellStyle name="Output 2 5 2 2 3 15" xfId="61335"/>
    <cellStyle name="Output 2 5 2 2 3 2" xfId="61336"/>
    <cellStyle name="Output 2 5 2 2 3 2 2" xfId="61337"/>
    <cellStyle name="Output 2 5 2 2 3 2 3" xfId="61338"/>
    <cellStyle name="Output 2 5 2 2 3 2 4" xfId="61339"/>
    <cellStyle name="Output 2 5 2 2 3 2 5" xfId="61340"/>
    <cellStyle name="Output 2 5 2 2 3 2 6" xfId="61341"/>
    <cellStyle name="Output 2 5 2 2 3 2 7" xfId="61342"/>
    <cellStyle name="Output 2 5 2 2 3 2 8" xfId="61343"/>
    <cellStyle name="Output 2 5 2 2 3 3" xfId="61344"/>
    <cellStyle name="Output 2 5 2 2 3 3 2" xfId="61345"/>
    <cellStyle name="Output 2 5 2 2 3 3 3" xfId="61346"/>
    <cellStyle name="Output 2 5 2 2 3 3 4" xfId="61347"/>
    <cellStyle name="Output 2 5 2 2 3 3 5" xfId="61348"/>
    <cellStyle name="Output 2 5 2 2 3 3 6" xfId="61349"/>
    <cellStyle name="Output 2 5 2 2 3 3 7" xfId="61350"/>
    <cellStyle name="Output 2 5 2 2 3 3 8" xfId="61351"/>
    <cellStyle name="Output 2 5 2 2 3 4" xfId="61352"/>
    <cellStyle name="Output 2 5 2 2 3 4 2" xfId="61353"/>
    <cellStyle name="Output 2 5 2 2 3 4 3" xfId="61354"/>
    <cellStyle name="Output 2 5 2 2 3 4 4" xfId="61355"/>
    <cellStyle name="Output 2 5 2 2 3 4 5" xfId="61356"/>
    <cellStyle name="Output 2 5 2 2 3 4 6" xfId="61357"/>
    <cellStyle name="Output 2 5 2 2 3 4 7" xfId="61358"/>
    <cellStyle name="Output 2 5 2 2 3 4 8" xfId="61359"/>
    <cellStyle name="Output 2 5 2 2 3 5" xfId="61360"/>
    <cellStyle name="Output 2 5 2 2 3 5 2" xfId="61361"/>
    <cellStyle name="Output 2 5 2 2 3 5 3" xfId="61362"/>
    <cellStyle name="Output 2 5 2 2 3 5 4" xfId="61363"/>
    <cellStyle name="Output 2 5 2 2 3 5 5" xfId="61364"/>
    <cellStyle name="Output 2 5 2 2 3 5 6" xfId="61365"/>
    <cellStyle name="Output 2 5 2 2 3 5 7" xfId="61366"/>
    <cellStyle name="Output 2 5 2 2 3 5 8" xfId="61367"/>
    <cellStyle name="Output 2 5 2 2 3 6" xfId="61368"/>
    <cellStyle name="Output 2 5 2 2 3 6 2" xfId="61369"/>
    <cellStyle name="Output 2 5 2 2 3 6 3" xfId="61370"/>
    <cellStyle name="Output 2 5 2 2 3 6 4" xfId="61371"/>
    <cellStyle name="Output 2 5 2 2 3 6 5" xfId="61372"/>
    <cellStyle name="Output 2 5 2 2 3 6 6" xfId="61373"/>
    <cellStyle name="Output 2 5 2 2 3 6 7" xfId="61374"/>
    <cellStyle name="Output 2 5 2 2 3 6 8" xfId="61375"/>
    <cellStyle name="Output 2 5 2 2 3 7" xfId="61376"/>
    <cellStyle name="Output 2 5 2 2 3 7 2" xfId="61377"/>
    <cellStyle name="Output 2 5 2 2 3 7 3" xfId="61378"/>
    <cellStyle name="Output 2 5 2 2 3 7 4" xfId="61379"/>
    <cellStyle name="Output 2 5 2 2 3 7 5" xfId="61380"/>
    <cellStyle name="Output 2 5 2 2 3 7 6" xfId="61381"/>
    <cellStyle name="Output 2 5 2 2 3 7 7" xfId="61382"/>
    <cellStyle name="Output 2 5 2 2 3 7 8" xfId="61383"/>
    <cellStyle name="Output 2 5 2 2 3 8" xfId="61384"/>
    <cellStyle name="Output 2 5 2 2 3 9" xfId="61385"/>
    <cellStyle name="Output 2 5 2 2 4" xfId="61386"/>
    <cellStyle name="Output 2 5 2 2 4 2" xfId="61387"/>
    <cellStyle name="Output 2 5 2 2 4 3" xfId="61388"/>
    <cellStyle name="Output 2 5 2 2 4 4" xfId="61389"/>
    <cellStyle name="Output 2 5 2 2 4 5" xfId="61390"/>
    <cellStyle name="Output 2 5 2 2 4 6" xfId="61391"/>
    <cellStyle name="Output 2 5 2 2 4 7" xfId="61392"/>
    <cellStyle name="Output 2 5 2 2 4 8" xfId="61393"/>
    <cellStyle name="Output 2 5 2 2 4 9" xfId="61394"/>
    <cellStyle name="Output 2 5 2 2 5" xfId="61395"/>
    <cellStyle name="Output 2 5 2 2 5 2" xfId="61396"/>
    <cellStyle name="Output 2 5 2 2 5 3" xfId="61397"/>
    <cellStyle name="Output 2 5 2 2 5 4" xfId="61398"/>
    <cellStyle name="Output 2 5 2 2 5 5" xfId="61399"/>
    <cellStyle name="Output 2 5 2 2 5 6" xfId="61400"/>
    <cellStyle name="Output 2 5 2 2 5 7" xfId="61401"/>
    <cellStyle name="Output 2 5 2 2 5 8" xfId="61402"/>
    <cellStyle name="Output 2 5 2 2 5 9" xfId="61403"/>
    <cellStyle name="Output 2 5 2 2 6" xfId="61404"/>
    <cellStyle name="Output 2 5 2 2 6 2" xfId="61405"/>
    <cellStyle name="Output 2 5 2 2 6 3" xfId="61406"/>
    <cellStyle name="Output 2 5 2 2 6 4" xfId="61407"/>
    <cellStyle name="Output 2 5 2 2 6 5" xfId="61408"/>
    <cellStyle name="Output 2 5 2 2 6 6" xfId="61409"/>
    <cellStyle name="Output 2 5 2 2 6 7" xfId="61410"/>
    <cellStyle name="Output 2 5 2 2 6 8" xfId="61411"/>
    <cellStyle name="Output 2 5 2 2 6 9" xfId="61412"/>
    <cellStyle name="Output 2 5 2 2 7" xfId="61413"/>
    <cellStyle name="Output 2 5 2 2 7 2" xfId="61414"/>
    <cellStyle name="Output 2 5 2 2 7 3" xfId="61415"/>
    <cellStyle name="Output 2 5 2 2 7 4" xfId="61416"/>
    <cellStyle name="Output 2 5 2 2 7 5" xfId="61417"/>
    <cellStyle name="Output 2 5 2 2 7 6" xfId="61418"/>
    <cellStyle name="Output 2 5 2 2 7 7" xfId="61419"/>
    <cellStyle name="Output 2 5 2 2 7 8" xfId="61420"/>
    <cellStyle name="Output 2 5 2 2 8" xfId="61421"/>
    <cellStyle name="Output 2 5 2 2 8 2" xfId="61422"/>
    <cellStyle name="Output 2 5 2 2 8 3" xfId="61423"/>
    <cellStyle name="Output 2 5 2 2 8 4" xfId="61424"/>
    <cellStyle name="Output 2 5 2 2 8 5" xfId="61425"/>
    <cellStyle name="Output 2 5 2 2 8 6" xfId="61426"/>
    <cellStyle name="Output 2 5 2 2 8 7" xfId="61427"/>
    <cellStyle name="Output 2 5 2 2 8 8" xfId="61428"/>
    <cellStyle name="Output 2 5 2 2 9" xfId="61429"/>
    <cellStyle name="Output 2 5 2 2 9 2" xfId="61430"/>
    <cellStyle name="Output 2 5 2 2 9 3" xfId="61431"/>
    <cellStyle name="Output 2 5 2 2 9 4" xfId="61432"/>
    <cellStyle name="Output 2 5 2 2 9 5" xfId="61433"/>
    <cellStyle name="Output 2 5 2 2 9 6" xfId="61434"/>
    <cellStyle name="Output 2 5 2 2 9 7" xfId="61435"/>
    <cellStyle name="Output 2 5 2 2 9 8" xfId="61436"/>
    <cellStyle name="Output 2 5 2 20" xfId="61437"/>
    <cellStyle name="Output 2 5 2 21" xfId="61438"/>
    <cellStyle name="Output 2 5 2 22" xfId="61439"/>
    <cellStyle name="Output 2 5 2 23" xfId="61440"/>
    <cellStyle name="Output 2 5 2 24" xfId="61441"/>
    <cellStyle name="Output 2 5 2 25" xfId="61442"/>
    <cellStyle name="Output 2 5 2 3" xfId="61443"/>
    <cellStyle name="Output 2 5 2 3 10" xfId="61444"/>
    <cellStyle name="Output 2 5 2 3 11" xfId="61445"/>
    <cellStyle name="Output 2 5 2 3 12" xfId="61446"/>
    <cellStyle name="Output 2 5 2 3 13" xfId="61447"/>
    <cellStyle name="Output 2 5 2 3 14" xfId="61448"/>
    <cellStyle name="Output 2 5 2 3 15" xfId="61449"/>
    <cellStyle name="Output 2 5 2 3 16" xfId="61450"/>
    <cellStyle name="Output 2 5 2 3 17" xfId="61451"/>
    <cellStyle name="Output 2 5 2 3 18" xfId="61452"/>
    <cellStyle name="Output 2 5 2 3 19" xfId="61453"/>
    <cellStyle name="Output 2 5 2 3 2" xfId="61454"/>
    <cellStyle name="Output 2 5 2 3 2 2" xfId="61455"/>
    <cellStyle name="Output 2 5 2 3 2 3" xfId="61456"/>
    <cellStyle name="Output 2 5 2 3 2 4" xfId="61457"/>
    <cellStyle name="Output 2 5 2 3 2 5" xfId="61458"/>
    <cellStyle name="Output 2 5 2 3 2 6" xfId="61459"/>
    <cellStyle name="Output 2 5 2 3 2 7" xfId="61460"/>
    <cellStyle name="Output 2 5 2 3 2 8" xfId="61461"/>
    <cellStyle name="Output 2 5 2 3 2 9" xfId="61462"/>
    <cellStyle name="Output 2 5 2 3 20" xfId="61463"/>
    <cellStyle name="Output 2 5 2 3 21" xfId="61464"/>
    <cellStyle name="Output 2 5 2 3 22" xfId="61465"/>
    <cellStyle name="Output 2 5 2 3 23" xfId="61466"/>
    <cellStyle name="Output 2 5 2 3 24" xfId="61467"/>
    <cellStyle name="Output 2 5 2 3 3" xfId="61468"/>
    <cellStyle name="Output 2 5 2 3 3 2" xfId="61469"/>
    <cellStyle name="Output 2 5 2 3 3 3" xfId="61470"/>
    <cellStyle name="Output 2 5 2 3 3 4" xfId="61471"/>
    <cellStyle name="Output 2 5 2 3 3 5" xfId="61472"/>
    <cellStyle name="Output 2 5 2 3 3 6" xfId="61473"/>
    <cellStyle name="Output 2 5 2 3 3 7" xfId="61474"/>
    <cellStyle name="Output 2 5 2 3 3 8" xfId="61475"/>
    <cellStyle name="Output 2 5 2 3 3 9" xfId="61476"/>
    <cellStyle name="Output 2 5 2 3 4" xfId="61477"/>
    <cellStyle name="Output 2 5 2 3 4 2" xfId="61478"/>
    <cellStyle name="Output 2 5 2 3 4 3" xfId="61479"/>
    <cellStyle name="Output 2 5 2 3 4 4" xfId="61480"/>
    <cellStyle name="Output 2 5 2 3 4 5" xfId="61481"/>
    <cellStyle name="Output 2 5 2 3 4 6" xfId="61482"/>
    <cellStyle name="Output 2 5 2 3 4 7" xfId="61483"/>
    <cellStyle name="Output 2 5 2 3 4 8" xfId="61484"/>
    <cellStyle name="Output 2 5 2 3 4 9" xfId="61485"/>
    <cellStyle name="Output 2 5 2 3 5" xfId="61486"/>
    <cellStyle name="Output 2 5 2 3 5 2" xfId="61487"/>
    <cellStyle name="Output 2 5 2 3 5 3" xfId="61488"/>
    <cellStyle name="Output 2 5 2 3 5 4" xfId="61489"/>
    <cellStyle name="Output 2 5 2 3 5 5" xfId="61490"/>
    <cellStyle name="Output 2 5 2 3 5 6" xfId="61491"/>
    <cellStyle name="Output 2 5 2 3 5 7" xfId="61492"/>
    <cellStyle name="Output 2 5 2 3 5 8" xfId="61493"/>
    <cellStyle name="Output 2 5 2 3 6" xfId="61494"/>
    <cellStyle name="Output 2 5 2 3 6 2" xfId="61495"/>
    <cellStyle name="Output 2 5 2 3 6 3" xfId="61496"/>
    <cellStyle name="Output 2 5 2 3 6 4" xfId="61497"/>
    <cellStyle name="Output 2 5 2 3 6 5" xfId="61498"/>
    <cellStyle name="Output 2 5 2 3 6 6" xfId="61499"/>
    <cellStyle name="Output 2 5 2 3 6 7" xfId="61500"/>
    <cellStyle name="Output 2 5 2 3 6 8" xfId="61501"/>
    <cellStyle name="Output 2 5 2 3 7" xfId="61502"/>
    <cellStyle name="Output 2 5 2 3 7 2" xfId="61503"/>
    <cellStyle name="Output 2 5 2 3 7 3" xfId="61504"/>
    <cellStyle name="Output 2 5 2 3 7 4" xfId="61505"/>
    <cellStyle name="Output 2 5 2 3 7 5" xfId="61506"/>
    <cellStyle name="Output 2 5 2 3 7 6" xfId="61507"/>
    <cellStyle name="Output 2 5 2 3 7 7" xfId="61508"/>
    <cellStyle name="Output 2 5 2 3 7 8" xfId="61509"/>
    <cellStyle name="Output 2 5 2 3 8" xfId="61510"/>
    <cellStyle name="Output 2 5 2 3 9" xfId="61511"/>
    <cellStyle name="Output 2 5 2 4" xfId="61512"/>
    <cellStyle name="Output 2 5 2 4 2" xfId="61513"/>
    <cellStyle name="Output 2 5 2 4 3" xfId="61514"/>
    <cellStyle name="Output 2 5 2 4 4" xfId="61515"/>
    <cellStyle name="Output 2 5 2 4 5" xfId="61516"/>
    <cellStyle name="Output 2 5 2 4 6" xfId="61517"/>
    <cellStyle name="Output 2 5 2 4 7" xfId="61518"/>
    <cellStyle name="Output 2 5 2 4 8" xfId="61519"/>
    <cellStyle name="Output 2 5 2 4 9" xfId="61520"/>
    <cellStyle name="Output 2 5 2 5" xfId="61521"/>
    <cellStyle name="Output 2 5 2 5 2" xfId="61522"/>
    <cellStyle name="Output 2 5 2 5 3" xfId="61523"/>
    <cellStyle name="Output 2 5 2 5 4" xfId="61524"/>
    <cellStyle name="Output 2 5 2 5 5" xfId="61525"/>
    <cellStyle name="Output 2 5 2 5 6" xfId="61526"/>
    <cellStyle name="Output 2 5 2 5 7" xfId="61527"/>
    <cellStyle name="Output 2 5 2 5 8" xfId="61528"/>
    <cellStyle name="Output 2 5 2 5 9" xfId="61529"/>
    <cellStyle name="Output 2 5 2 6" xfId="61530"/>
    <cellStyle name="Output 2 5 2 6 2" xfId="61531"/>
    <cellStyle name="Output 2 5 2 6 3" xfId="61532"/>
    <cellStyle name="Output 2 5 2 6 4" xfId="61533"/>
    <cellStyle name="Output 2 5 2 6 5" xfId="61534"/>
    <cellStyle name="Output 2 5 2 6 6" xfId="61535"/>
    <cellStyle name="Output 2 5 2 6 7" xfId="61536"/>
    <cellStyle name="Output 2 5 2 6 8" xfId="61537"/>
    <cellStyle name="Output 2 5 2 6 9" xfId="61538"/>
    <cellStyle name="Output 2 5 2 7" xfId="61539"/>
    <cellStyle name="Output 2 5 2 7 2" xfId="61540"/>
    <cellStyle name="Output 2 5 2 7 3" xfId="61541"/>
    <cellStyle name="Output 2 5 2 7 4" xfId="61542"/>
    <cellStyle name="Output 2 5 2 7 5" xfId="61543"/>
    <cellStyle name="Output 2 5 2 7 6" xfId="61544"/>
    <cellStyle name="Output 2 5 2 7 7" xfId="61545"/>
    <cellStyle name="Output 2 5 2 7 8" xfId="61546"/>
    <cellStyle name="Output 2 5 2 7 9" xfId="61547"/>
    <cellStyle name="Output 2 5 2 8" xfId="61548"/>
    <cellStyle name="Output 2 5 2 8 2" xfId="61549"/>
    <cellStyle name="Output 2 5 2 8 3" xfId="61550"/>
    <cellStyle name="Output 2 5 2 8 4" xfId="61551"/>
    <cellStyle name="Output 2 5 2 8 5" xfId="61552"/>
    <cellStyle name="Output 2 5 2 8 6" xfId="61553"/>
    <cellStyle name="Output 2 5 2 8 7" xfId="61554"/>
    <cellStyle name="Output 2 5 2 8 8" xfId="61555"/>
    <cellStyle name="Output 2 5 2 8 9" xfId="61556"/>
    <cellStyle name="Output 2 5 2 9" xfId="61557"/>
    <cellStyle name="Output 2 5 2 9 2" xfId="61558"/>
    <cellStyle name="Output 2 5 2 9 3" xfId="61559"/>
    <cellStyle name="Output 2 5 2 9 4" xfId="61560"/>
    <cellStyle name="Output 2 5 2 9 5" xfId="61561"/>
    <cellStyle name="Output 2 5 2 9 6" xfId="61562"/>
    <cellStyle name="Output 2 5 2 9 7" xfId="61563"/>
    <cellStyle name="Output 2 5 2 9 8" xfId="61564"/>
    <cellStyle name="Output 2 5 20" xfId="61565"/>
    <cellStyle name="Output 2 5 21" xfId="61566"/>
    <cellStyle name="Output 2 5 22" xfId="61567"/>
    <cellStyle name="Output 2 5 23" xfId="61568"/>
    <cellStyle name="Output 2 5 24" xfId="61569"/>
    <cellStyle name="Output 2 5 25" xfId="61570"/>
    <cellStyle name="Output 2 5 26" xfId="61571"/>
    <cellStyle name="Output 2 5 3" xfId="61572"/>
    <cellStyle name="Output 2 5 3 10" xfId="61573"/>
    <cellStyle name="Output 2 5 3 11" xfId="61574"/>
    <cellStyle name="Output 2 5 3 12" xfId="61575"/>
    <cellStyle name="Output 2 5 3 13" xfId="61576"/>
    <cellStyle name="Output 2 5 3 14" xfId="61577"/>
    <cellStyle name="Output 2 5 3 15" xfId="61578"/>
    <cellStyle name="Output 2 5 3 16" xfId="61579"/>
    <cellStyle name="Output 2 5 3 17" xfId="61580"/>
    <cellStyle name="Output 2 5 3 18" xfId="61581"/>
    <cellStyle name="Output 2 5 3 19" xfId="61582"/>
    <cellStyle name="Output 2 5 3 2" xfId="61583"/>
    <cellStyle name="Output 2 5 3 2 10" xfId="61584"/>
    <cellStyle name="Output 2 5 3 2 11" xfId="61585"/>
    <cellStyle name="Output 2 5 3 2 12" xfId="61586"/>
    <cellStyle name="Output 2 5 3 2 13" xfId="61587"/>
    <cellStyle name="Output 2 5 3 2 14" xfId="61588"/>
    <cellStyle name="Output 2 5 3 2 15" xfId="61589"/>
    <cellStyle name="Output 2 5 3 2 2" xfId="61590"/>
    <cellStyle name="Output 2 5 3 2 2 2" xfId="61591"/>
    <cellStyle name="Output 2 5 3 2 2 3" xfId="61592"/>
    <cellStyle name="Output 2 5 3 2 2 4" xfId="61593"/>
    <cellStyle name="Output 2 5 3 2 2 5" xfId="61594"/>
    <cellStyle name="Output 2 5 3 2 2 6" xfId="61595"/>
    <cellStyle name="Output 2 5 3 2 2 7" xfId="61596"/>
    <cellStyle name="Output 2 5 3 2 2 8" xfId="61597"/>
    <cellStyle name="Output 2 5 3 2 2 9" xfId="61598"/>
    <cellStyle name="Output 2 5 3 2 3" xfId="61599"/>
    <cellStyle name="Output 2 5 3 2 3 2" xfId="61600"/>
    <cellStyle name="Output 2 5 3 2 3 3" xfId="61601"/>
    <cellStyle name="Output 2 5 3 2 3 4" xfId="61602"/>
    <cellStyle name="Output 2 5 3 2 3 5" xfId="61603"/>
    <cellStyle name="Output 2 5 3 2 3 6" xfId="61604"/>
    <cellStyle name="Output 2 5 3 2 3 7" xfId="61605"/>
    <cellStyle name="Output 2 5 3 2 3 8" xfId="61606"/>
    <cellStyle name="Output 2 5 3 2 3 9" xfId="61607"/>
    <cellStyle name="Output 2 5 3 2 4" xfId="61608"/>
    <cellStyle name="Output 2 5 3 2 4 2" xfId="61609"/>
    <cellStyle name="Output 2 5 3 2 4 3" xfId="61610"/>
    <cellStyle name="Output 2 5 3 2 4 4" xfId="61611"/>
    <cellStyle name="Output 2 5 3 2 4 5" xfId="61612"/>
    <cellStyle name="Output 2 5 3 2 4 6" xfId="61613"/>
    <cellStyle name="Output 2 5 3 2 4 7" xfId="61614"/>
    <cellStyle name="Output 2 5 3 2 4 8" xfId="61615"/>
    <cellStyle name="Output 2 5 3 2 4 9" xfId="61616"/>
    <cellStyle name="Output 2 5 3 2 5" xfId="61617"/>
    <cellStyle name="Output 2 5 3 2 5 2" xfId="61618"/>
    <cellStyle name="Output 2 5 3 2 5 3" xfId="61619"/>
    <cellStyle name="Output 2 5 3 2 5 4" xfId="61620"/>
    <cellStyle name="Output 2 5 3 2 5 5" xfId="61621"/>
    <cellStyle name="Output 2 5 3 2 5 6" xfId="61622"/>
    <cellStyle name="Output 2 5 3 2 5 7" xfId="61623"/>
    <cellStyle name="Output 2 5 3 2 5 8" xfId="61624"/>
    <cellStyle name="Output 2 5 3 2 6" xfId="61625"/>
    <cellStyle name="Output 2 5 3 2 6 2" xfId="61626"/>
    <cellStyle name="Output 2 5 3 2 6 3" xfId="61627"/>
    <cellStyle name="Output 2 5 3 2 6 4" xfId="61628"/>
    <cellStyle name="Output 2 5 3 2 6 5" xfId="61629"/>
    <cellStyle name="Output 2 5 3 2 6 6" xfId="61630"/>
    <cellStyle name="Output 2 5 3 2 6 7" xfId="61631"/>
    <cellStyle name="Output 2 5 3 2 6 8" xfId="61632"/>
    <cellStyle name="Output 2 5 3 2 7" xfId="61633"/>
    <cellStyle name="Output 2 5 3 2 7 2" xfId="61634"/>
    <cellStyle name="Output 2 5 3 2 7 3" xfId="61635"/>
    <cellStyle name="Output 2 5 3 2 7 4" xfId="61636"/>
    <cellStyle name="Output 2 5 3 2 7 5" xfId="61637"/>
    <cellStyle name="Output 2 5 3 2 7 6" xfId="61638"/>
    <cellStyle name="Output 2 5 3 2 7 7" xfId="61639"/>
    <cellStyle name="Output 2 5 3 2 7 8" xfId="61640"/>
    <cellStyle name="Output 2 5 3 2 8" xfId="61641"/>
    <cellStyle name="Output 2 5 3 2 9" xfId="61642"/>
    <cellStyle name="Output 2 5 3 20" xfId="61643"/>
    <cellStyle name="Output 2 5 3 21" xfId="61644"/>
    <cellStyle name="Output 2 5 3 22" xfId="61645"/>
    <cellStyle name="Output 2 5 3 23" xfId="61646"/>
    <cellStyle name="Output 2 5 3 24" xfId="61647"/>
    <cellStyle name="Output 2 5 3 25" xfId="61648"/>
    <cellStyle name="Output 2 5 3 26" xfId="61649"/>
    <cellStyle name="Output 2 5 3 27" xfId="61650"/>
    <cellStyle name="Output 2 5 3 3" xfId="61651"/>
    <cellStyle name="Output 2 5 3 3 10" xfId="61652"/>
    <cellStyle name="Output 2 5 3 3 11" xfId="61653"/>
    <cellStyle name="Output 2 5 3 3 12" xfId="61654"/>
    <cellStyle name="Output 2 5 3 3 13" xfId="61655"/>
    <cellStyle name="Output 2 5 3 3 14" xfId="61656"/>
    <cellStyle name="Output 2 5 3 3 15" xfId="61657"/>
    <cellStyle name="Output 2 5 3 3 2" xfId="61658"/>
    <cellStyle name="Output 2 5 3 3 2 2" xfId="61659"/>
    <cellStyle name="Output 2 5 3 3 2 3" xfId="61660"/>
    <cellStyle name="Output 2 5 3 3 2 4" xfId="61661"/>
    <cellStyle name="Output 2 5 3 3 2 5" xfId="61662"/>
    <cellStyle name="Output 2 5 3 3 2 6" xfId="61663"/>
    <cellStyle name="Output 2 5 3 3 2 7" xfId="61664"/>
    <cellStyle name="Output 2 5 3 3 2 8" xfId="61665"/>
    <cellStyle name="Output 2 5 3 3 3" xfId="61666"/>
    <cellStyle name="Output 2 5 3 3 3 2" xfId="61667"/>
    <cellStyle name="Output 2 5 3 3 3 3" xfId="61668"/>
    <cellStyle name="Output 2 5 3 3 3 4" xfId="61669"/>
    <cellStyle name="Output 2 5 3 3 3 5" xfId="61670"/>
    <cellStyle name="Output 2 5 3 3 3 6" xfId="61671"/>
    <cellStyle name="Output 2 5 3 3 3 7" xfId="61672"/>
    <cellStyle name="Output 2 5 3 3 3 8" xfId="61673"/>
    <cellStyle name="Output 2 5 3 3 4" xfId="61674"/>
    <cellStyle name="Output 2 5 3 3 4 2" xfId="61675"/>
    <cellStyle name="Output 2 5 3 3 4 3" xfId="61676"/>
    <cellStyle name="Output 2 5 3 3 4 4" xfId="61677"/>
    <cellStyle name="Output 2 5 3 3 4 5" xfId="61678"/>
    <cellStyle name="Output 2 5 3 3 4 6" xfId="61679"/>
    <cellStyle name="Output 2 5 3 3 4 7" xfId="61680"/>
    <cellStyle name="Output 2 5 3 3 4 8" xfId="61681"/>
    <cellStyle name="Output 2 5 3 3 5" xfId="61682"/>
    <cellStyle name="Output 2 5 3 3 5 2" xfId="61683"/>
    <cellStyle name="Output 2 5 3 3 5 3" xfId="61684"/>
    <cellStyle name="Output 2 5 3 3 5 4" xfId="61685"/>
    <cellStyle name="Output 2 5 3 3 5 5" xfId="61686"/>
    <cellStyle name="Output 2 5 3 3 5 6" xfId="61687"/>
    <cellStyle name="Output 2 5 3 3 5 7" xfId="61688"/>
    <cellStyle name="Output 2 5 3 3 5 8" xfId="61689"/>
    <cellStyle name="Output 2 5 3 3 6" xfId="61690"/>
    <cellStyle name="Output 2 5 3 3 6 2" xfId="61691"/>
    <cellStyle name="Output 2 5 3 3 6 3" xfId="61692"/>
    <cellStyle name="Output 2 5 3 3 6 4" xfId="61693"/>
    <cellStyle name="Output 2 5 3 3 6 5" xfId="61694"/>
    <cellStyle name="Output 2 5 3 3 6 6" xfId="61695"/>
    <cellStyle name="Output 2 5 3 3 6 7" xfId="61696"/>
    <cellStyle name="Output 2 5 3 3 6 8" xfId="61697"/>
    <cellStyle name="Output 2 5 3 3 7" xfId="61698"/>
    <cellStyle name="Output 2 5 3 3 7 2" xfId="61699"/>
    <cellStyle name="Output 2 5 3 3 7 3" xfId="61700"/>
    <cellStyle name="Output 2 5 3 3 7 4" xfId="61701"/>
    <cellStyle name="Output 2 5 3 3 7 5" xfId="61702"/>
    <cellStyle name="Output 2 5 3 3 7 6" xfId="61703"/>
    <cellStyle name="Output 2 5 3 3 7 7" xfId="61704"/>
    <cellStyle name="Output 2 5 3 3 7 8" xfId="61705"/>
    <cellStyle name="Output 2 5 3 3 8" xfId="61706"/>
    <cellStyle name="Output 2 5 3 3 9" xfId="61707"/>
    <cellStyle name="Output 2 5 3 4" xfId="61708"/>
    <cellStyle name="Output 2 5 3 4 2" xfId="61709"/>
    <cellStyle name="Output 2 5 3 4 3" xfId="61710"/>
    <cellStyle name="Output 2 5 3 4 4" xfId="61711"/>
    <cellStyle name="Output 2 5 3 4 5" xfId="61712"/>
    <cellStyle name="Output 2 5 3 4 6" xfId="61713"/>
    <cellStyle name="Output 2 5 3 4 7" xfId="61714"/>
    <cellStyle name="Output 2 5 3 4 8" xfId="61715"/>
    <cellStyle name="Output 2 5 3 4 9" xfId="61716"/>
    <cellStyle name="Output 2 5 3 5" xfId="61717"/>
    <cellStyle name="Output 2 5 3 5 2" xfId="61718"/>
    <cellStyle name="Output 2 5 3 5 3" xfId="61719"/>
    <cellStyle name="Output 2 5 3 5 4" xfId="61720"/>
    <cellStyle name="Output 2 5 3 5 5" xfId="61721"/>
    <cellStyle name="Output 2 5 3 5 6" xfId="61722"/>
    <cellStyle name="Output 2 5 3 5 7" xfId="61723"/>
    <cellStyle name="Output 2 5 3 5 8" xfId="61724"/>
    <cellStyle name="Output 2 5 3 5 9" xfId="61725"/>
    <cellStyle name="Output 2 5 3 6" xfId="61726"/>
    <cellStyle name="Output 2 5 3 6 2" xfId="61727"/>
    <cellStyle name="Output 2 5 3 6 3" xfId="61728"/>
    <cellStyle name="Output 2 5 3 6 4" xfId="61729"/>
    <cellStyle name="Output 2 5 3 6 5" xfId="61730"/>
    <cellStyle name="Output 2 5 3 6 6" xfId="61731"/>
    <cellStyle name="Output 2 5 3 6 7" xfId="61732"/>
    <cellStyle name="Output 2 5 3 6 8" xfId="61733"/>
    <cellStyle name="Output 2 5 3 6 9" xfId="61734"/>
    <cellStyle name="Output 2 5 3 7" xfId="61735"/>
    <cellStyle name="Output 2 5 3 7 2" xfId="61736"/>
    <cellStyle name="Output 2 5 3 7 3" xfId="61737"/>
    <cellStyle name="Output 2 5 3 7 4" xfId="61738"/>
    <cellStyle name="Output 2 5 3 7 5" xfId="61739"/>
    <cellStyle name="Output 2 5 3 7 6" xfId="61740"/>
    <cellStyle name="Output 2 5 3 7 7" xfId="61741"/>
    <cellStyle name="Output 2 5 3 7 8" xfId="61742"/>
    <cellStyle name="Output 2 5 3 8" xfId="61743"/>
    <cellStyle name="Output 2 5 3 8 2" xfId="61744"/>
    <cellStyle name="Output 2 5 3 8 3" xfId="61745"/>
    <cellStyle name="Output 2 5 3 8 4" xfId="61746"/>
    <cellStyle name="Output 2 5 3 8 5" xfId="61747"/>
    <cellStyle name="Output 2 5 3 8 6" xfId="61748"/>
    <cellStyle name="Output 2 5 3 8 7" xfId="61749"/>
    <cellStyle name="Output 2 5 3 8 8" xfId="61750"/>
    <cellStyle name="Output 2 5 3 9" xfId="61751"/>
    <cellStyle name="Output 2 5 3 9 2" xfId="61752"/>
    <cellStyle name="Output 2 5 3 9 3" xfId="61753"/>
    <cellStyle name="Output 2 5 3 9 4" xfId="61754"/>
    <cellStyle name="Output 2 5 3 9 5" xfId="61755"/>
    <cellStyle name="Output 2 5 3 9 6" xfId="61756"/>
    <cellStyle name="Output 2 5 3 9 7" xfId="61757"/>
    <cellStyle name="Output 2 5 3 9 8" xfId="61758"/>
    <cellStyle name="Output 2 5 4" xfId="61759"/>
    <cellStyle name="Output 2 5 4 10" xfId="61760"/>
    <cellStyle name="Output 2 5 4 11" xfId="61761"/>
    <cellStyle name="Output 2 5 4 12" xfId="61762"/>
    <cellStyle name="Output 2 5 4 13" xfId="61763"/>
    <cellStyle name="Output 2 5 4 14" xfId="61764"/>
    <cellStyle name="Output 2 5 4 15" xfId="61765"/>
    <cellStyle name="Output 2 5 4 16" xfId="61766"/>
    <cellStyle name="Output 2 5 4 17" xfId="61767"/>
    <cellStyle name="Output 2 5 4 18" xfId="61768"/>
    <cellStyle name="Output 2 5 4 19" xfId="61769"/>
    <cellStyle name="Output 2 5 4 2" xfId="61770"/>
    <cellStyle name="Output 2 5 4 2 2" xfId="61771"/>
    <cellStyle name="Output 2 5 4 2 3" xfId="61772"/>
    <cellStyle name="Output 2 5 4 2 4" xfId="61773"/>
    <cellStyle name="Output 2 5 4 2 5" xfId="61774"/>
    <cellStyle name="Output 2 5 4 2 6" xfId="61775"/>
    <cellStyle name="Output 2 5 4 2 7" xfId="61776"/>
    <cellStyle name="Output 2 5 4 2 8" xfId="61777"/>
    <cellStyle name="Output 2 5 4 2 9" xfId="61778"/>
    <cellStyle name="Output 2 5 4 20" xfId="61779"/>
    <cellStyle name="Output 2 5 4 21" xfId="61780"/>
    <cellStyle name="Output 2 5 4 22" xfId="61781"/>
    <cellStyle name="Output 2 5 4 23" xfId="61782"/>
    <cellStyle name="Output 2 5 4 24" xfId="61783"/>
    <cellStyle name="Output 2 5 4 3" xfId="61784"/>
    <cellStyle name="Output 2 5 4 3 2" xfId="61785"/>
    <cellStyle name="Output 2 5 4 3 3" xfId="61786"/>
    <cellStyle name="Output 2 5 4 3 4" xfId="61787"/>
    <cellStyle name="Output 2 5 4 3 5" xfId="61788"/>
    <cellStyle name="Output 2 5 4 3 6" xfId="61789"/>
    <cellStyle name="Output 2 5 4 3 7" xfId="61790"/>
    <cellStyle name="Output 2 5 4 3 8" xfId="61791"/>
    <cellStyle name="Output 2 5 4 3 9" xfId="61792"/>
    <cellStyle name="Output 2 5 4 4" xfId="61793"/>
    <cellStyle name="Output 2 5 4 4 2" xfId="61794"/>
    <cellStyle name="Output 2 5 4 4 3" xfId="61795"/>
    <cellStyle name="Output 2 5 4 4 4" xfId="61796"/>
    <cellStyle name="Output 2 5 4 4 5" xfId="61797"/>
    <cellStyle name="Output 2 5 4 4 6" xfId="61798"/>
    <cellStyle name="Output 2 5 4 4 7" xfId="61799"/>
    <cellStyle name="Output 2 5 4 4 8" xfId="61800"/>
    <cellStyle name="Output 2 5 4 4 9" xfId="61801"/>
    <cellStyle name="Output 2 5 4 5" xfId="61802"/>
    <cellStyle name="Output 2 5 4 5 2" xfId="61803"/>
    <cellStyle name="Output 2 5 4 5 3" xfId="61804"/>
    <cellStyle name="Output 2 5 4 5 4" xfId="61805"/>
    <cellStyle name="Output 2 5 4 5 5" xfId="61806"/>
    <cellStyle name="Output 2 5 4 5 6" xfId="61807"/>
    <cellStyle name="Output 2 5 4 5 7" xfId="61808"/>
    <cellStyle name="Output 2 5 4 5 8" xfId="61809"/>
    <cellStyle name="Output 2 5 4 6" xfId="61810"/>
    <cellStyle name="Output 2 5 4 6 2" xfId="61811"/>
    <cellStyle name="Output 2 5 4 6 3" xfId="61812"/>
    <cellStyle name="Output 2 5 4 6 4" xfId="61813"/>
    <cellStyle name="Output 2 5 4 6 5" xfId="61814"/>
    <cellStyle name="Output 2 5 4 6 6" xfId="61815"/>
    <cellStyle name="Output 2 5 4 6 7" xfId="61816"/>
    <cellStyle name="Output 2 5 4 6 8" xfId="61817"/>
    <cellStyle name="Output 2 5 4 7" xfId="61818"/>
    <cellStyle name="Output 2 5 4 7 2" xfId="61819"/>
    <cellStyle name="Output 2 5 4 7 3" xfId="61820"/>
    <cellStyle name="Output 2 5 4 7 4" xfId="61821"/>
    <cellStyle name="Output 2 5 4 7 5" xfId="61822"/>
    <cellStyle name="Output 2 5 4 7 6" xfId="61823"/>
    <cellStyle name="Output 2 5 4 7 7" xfId="61824"/>
    <cellStyle name="Output 2 5 4 7 8" xfId="61825"/>
    <cellStyle name="Output 2 5 4 8" xfId="61826"/>
    <cellStyle name="Output 2 5 4 9" xfId="61827"/>
    <cellStyle name="Output 2 5 5" xfId="61828"/>
    <cellStyle name="Output 2 5 5 2" xfId="61829"/>
    <cellStyle name="Output 2 5 5 3" xfId="61830"/>
    <cellStyle name="Output 2 5 5 4" xfId="61831"/>
    <cellStyle name="Output 2 5 5 5" xfId="61832"/>
    <cellStyle name="Output 2 5 5 6" xfId="61833"/>
    <cellStyle name="Output 2 5 5 7" xfId="61834"/>
    <cellStyle name="Output 2 5 5 8" xfId="61835"/>
    <cellStyle name="Output 2 5 5 9" xfId="61836"/>
    <cellStyle name="Output 2 5 6" xfId="61837"/>
    <cellStyle name="Output 2 5 6 2" xfId="61838"/>
    <cellStyle name="Output 2 5 6 3" xfId="61839"/>
    <cellStyle name="Output 2 5 6 4" xfId="61840"/>
    <cellStyle name="Output 2 5 6 5" xfId="61841"/>
    <cellStyle name="Output 2 5 6 6" xfId="61842"/>
    <cellStyle name="Output 2 5 6 7" xfId="61843"/>
    <cellStyle name="Output 2 5 6 8" xfId="61844"/>
    <cellStyle name="Output 2 5 6 9" xfId="61845"/>
    <cellStyle name="Output 2 5 7" xfId="61846"/>
    <cellStyle name="Output 2 5 7 2" xfId="61847"/>
    <cellStyle name="Output 2 5 7 3" xfId="61848"/>
    <cellStyle name="Output 2 5 7 4" xfId="61849"/>
    <cellStyle name="Output 2 5 7 5" xfId="61850"/>
    <cellStyle name="Output 2 5 7 6" xfId="61851"/>
    <cellStyle name="Output 2 5 7 7" xfId="61852"/>
    <cellStyle name="Output 2 5 7 8" xfId="61853"/>
    <cellStyle name="Output 2 5 7 9" xfId="61854"/>
    <cellStyle name="Output 2 5 8" xfId="61855"/>
    <cellStyle name="Output 2 5 8 2" xfId="61856"/>
    <cellStyle name="Output 2 5 8 3" xfId="61857"/>
    <cellStyle name="Output 2 5 8 4" xfId="61858"/>
    <cellStyle name="Output 2 5 8 5" xfId="61859"/>
    <cellStyle name="Output 2 5 8 6" xfId="61860"/>
    <cellStyle name="Output 2 5 8 7" xfId="61861"/>
    <cellStyle name="Output 2 5 8 8" xfId="61862"/>
    <cellStyle name="Output 2 5 8 9" xfId="61863"/>
    <cellStyle name="Output 2 5 9" xfId="61864"/>
    <cellStyle name="Output 2 5 9 2" xfId="61865"/>
    <cellStyle name="Output 2 5 9 3" xfId="61866"/>
    <cellStyle name="Output 2 5 9 4" xfId="61867"/>
    <cellStyle name="Output 2 5 9 5" xfId="61868"/>
    <cellStyle name="Output 2 5 9 6" xfId="61869"/>
    <cellStyle name="Output 2 5 9 7" xfId="61870"/>
    <cellStyle name="Output 2 5 9 8" xfId="61871"/>
    <cellStyle name="Output 2 5 9 9" xfId="61872"/>
    <cellStyle name="Output 2 6" xfId="4611"/>
    <cellStyle name="Output 2 6 10" xfId="61873"/>
    <cellStyle name="Output 2 6 11" xfId="61874"/>
    <cellStyle name="Output 2 6 12" xfId="61875"/>
    <cellStyle name="Output 2 6 13" xfId="61876"/>
    <cellStyle name="Output 2 6 14" xfId="61877"/>
    <cellStyle name="Output 2 6 15" xfId="61878"/>
    <cellStyle name="Output 2 6 16" xfId="61879"/>
    <cellStyle name="Output 2 6 17" xfId="61880"/>
    <cellStyle name="Output 2 6 18" xfId="61881"/>
    <cellStyle name="Output 2 6 19" xfId="61882"/>
    <cellStyle name="Output 2 6 2" xfId="61883"/>
    <cellStyle name="Output 2 6 2 10" xfId="61884"/>
    <cellStyle name="Output 2 6 2 11" xfId="61885"/>
    <cellStyle name="Output 2 6 2 12" xfId="61886"/>
    <cellStyle name="Output 2 6 2 13" xfId="61887"/>
    <cellStyle name="Output 2 6 2 14" xfId="61888"/>
    <cellStyle name="Output 2 6 2 15" xfId="61889"/>
    <cellStyle name="Output 2 6 2 16" xfId="61890"/>
    <cellStyle name="Output 2 6 2 17" xfId="61891"/>
    <cellStyle name="Output 2 6 2 18" xfId="61892"/>
    <cellStyle name="Output 2 6 2 19" xfId="61893"/>
    <cellStyle name="Output 2 6 2 2" xfId="61894"/>
    <cellStyle name="Output 2 6 2 2 10" xfId="61895"/>
    <cellStyle name="Output 2 6 2 2 11" xfId="61896"/>
    <cellStyle name="Output 2 6 2 2 12" xfId="61897"/>
    <cellStyle name="Output 2 6 2 2 13" xfId="61898"/>
    <cellStyle name="Output 2 6 2 2 14" xfId="61899"/>
    <cellStyle name="Output 2 6 2 2 15" xfId="61900"/>
    <cellStyle name="Output 2 6 2 2 2" xfId="61901"/>
    <cellStyle name="Output 2 6 2 2 2 2" xfId="61902"/>
    <cellStyle name="Output 2 6 2 2 2 3" xfId="61903"/>
    <cellStyle name="Output 2 6 2 2 2 4" xfId="61904"/>
    <cellStyle name="Output 2 6 2 2 2 5" xfId="61905"/>
    <cellStyle name="Output 2 6 2 2 2 6" xfId="61906"/>
    <cellStyle name="Output 2 6 2 2 2 7" xfId="61907"/>
    <cellStyle name="Output 2 6 2 2 2 8" xfId="61908"/>
    <cellStyle name="Output 2 6 2 2 3" xfId="61909"/>
    <cellStyle name="Output 2 6 2 2 3 2" xfId="61910"/>
    <cellStyle name="Output 2 6 2 2 3 3" xfId="61911"/>
    <cellStyle name="Output 2 6 2 2 3 4" xfId="61912"/>
    <cellStyle name="Output 2 6 2 2 3 5" xfId="61913"/>
    <cellStyle name="Output 2 6 2 2 3 6" xfId="61914"/>
    <cellStyle name="Output 2 6 2 2 3 7" xfId="61915"/>
    <cellStyle name="Output 2 6 2 2 3 8" xfId="61916"/>
    <cellStyle name="Output 2 6 2 2 4" xfId="61917"/>
    <cellStyle name="Output 2 6 2 2 4 2" xfId="61918"/>
    <cellStyle name="Output 2 6 2 2 4 3" xfId="61919"/>
    <cellStyle name="Output 2 6 2 2 4 4" xfId="61920"/>
    <cellStyle name="Output 2 6 2 2 4 5" xfId="61921"/>
    <cellStyle name="Output 2 6 2 2 4 6" xfId="61922"/>
    <cellStyle name="Output 2 6 2 2 4 7" xfId="61923"/>
    <cellStyle name="Output 2 6 2 2 4 8" xfId="61924"/>
    <cellStyle name="Output 2 6 2 2 5" xfId="61925"/>
    <cellStyle name="Output 2 6 2 2 5 2" xfId="61926"/>
    <cellStyle name="Output 2 6 2 2 5 3" xfId="61927"/>
    <cellStyle name="Output 2 6 2 2 5 4" xfId="61928"/>
    <cellStyle name="Output 2 6 2 2 5 5" xfId="61929"/>
    <cellStyle name="Output 2 6 2 2 5 6" xfId="61930"/>
    <cellStyle name="Output 2 6 2 2 5 7" xfId="61931"/>
    <cellStyle name="Output 2 6 2 2 5 8" xfId="61932"/>
    <cellStyle name="Output 2 6 2 2 6" xfId="61933"/>
    <cellStyle name="Output 2 6 2 2 6 2" xfId="61934"/>
    <cellStyle name="Output 2 6 2 2 6 3" xfId="61935"/>
    <cellStyle name="Output 2 6 2 2 6 4" xfId="61936"/>
    <cellStyle name="Output 2 6 2 2 6 5" xfId="61937"/>
    <cellStyle name="Output 2 6 2 2 6 6" xfId="61938"/>
    <cellStyle name="Output 2 6 2 2 6 7" xfId="61939"/>
    <cellStyle name="Output 2 6 2 2 6 8" xfId="61940"/>
    <cellStyle name="Output 2 6 2 2 7" xfId="61941"/>
    <cellStyle name="Output 2 6 2 2 7 2" xfId="61942"/>
    <cellStyle name="Output 2 6 2 2 7 3" xfId="61943"/>
    <cellStyle name="Output 2 6 2 2 7 4" xfId="61944"/>
    <cellStyle name="Output 2 6 2 2 7 5" xfId="61945"/>
    <cellStyle name="Output 2 6 2 2 7 6" xfId="61946"/>
    <cellStyle name="Output 2 6 2 2 7 7" xfId="61947"/>
    <cellStyle name="Output 2 6 2 2 7 8" xfId="61948"/>
    <cellStyle name="Output 2 6 2 2 8" xfId="61949"/>
    <cellStyle name="Output 2 6 2 2 9" xfId="61950"/>
    <cellStyle name="Output 2 6 2 20" xfId="61951"/>
    <cellStyle name="Output 2 6 2 21" xfId="61952"/>
    <cellStyle name="Output 2 6 2 22" xfId="61953"/>
    <cellStyle name="Output 2 6 2 23" xfId="61954"/>
    <cellStyle name="Output 2 6 2 24" xfId="61955"/>
    <cellStyle name="Output 2 6 2 25" xfId="61956"/>
    <cellStyle name="Output 2 6 2 26" xfId="61957"/>
    <cellStyle name="Output 2 6 2 27" xfId="61958"/>
    <cellStyle name="Output 2 6 2 3" xfId="61959"/>
    <cellStyle name="Output 2 6 2 3 10" xfId="61960"/>
    <cellStyle name="Output 2 6 2 3 11" xfId="61961"/>
    <cellStyle name="Output 2 6 2 3 12" xfId="61962"/>
    <cellStyle name="Output 2 6 2 3 13" xfId="61963"/>
    <cellStyle name="Output 2 6 2 3 14" xfId="61964"/>
    <cellStyle name="Output 2 6 2 3 15" xfId="61965"/>
    <cellStyle name="Output 2 6 2 3 2" xfId="61966"/>
    <cellStyle name="Output 2 6 2 3 2 2" xfId="61967"/>
    <cellStyle name="Output 2 6 2 3 2 3" xfId="61968"/>
    <cellStyle name="Output 2 6 2 3 2 4" xfId="61969"/>
    <cellStyle name="Output 2 6 2 3 2 5" xfId="61970"/>
    <cellStyle name="Output 2 6 2 3 2 6" xfId="61971"/>
    <cellStyle name="Output 2 6 2 3 2 7" xfId="61972"/>
    <cellStyle name="Output 2 6 2 3 2 8" xfId="61973"/>
    <cellStyle name="Output 2 6 2 3 3" xfId="61974"/>
    <cellStyle name="Output 2 6 2 3 3 2" xfId="61975"/>
    <cellStyle name="Output 2 6 2 3 3 3" xfId="61976"/>
    <cellStyle name="Output 2 6 2 3 3 4" xfId="61977"/>
    <cellStyle name="Output 2 6 2 3 3 5" xfId="61978"/>
    <cellStyle name="Output 2 6 2 3 3 6" xfId="61979"/>
    <cellStyle name="Output 2 6 2 3 3 7" xfId="61980"/>
    <cellStyle name="Output 2 6 2 3 3 8" xfId="61981"/>
    <cellStyle name="Output 2 6 2 3 4" xfId="61982"/>
    <cellStyle name="Output 2 6 2 3 4 2" xfId="61983"/>
    <cellStyle name="Output 2 6 2 3 4 3" xfId="61984"/>
    <cellStyle name="Output 2 6 2 3 4 4" xfId="61985"/>
    <cellStyle name="Output 2 6 2 3 4 5" xfId="61986"/>
    <cellStyle name="Output 2 6 2 3 4 6" xfId="61987"/>
    <cellStyle name="Output 2 6 2 3 4 7" xfId="61988"/>
    <cellStyle name="Output 2 6 2 3 4 8" xfId="61989"/>
    <cellStyle name="Output 2 6 2 3 5" xfId="61990"/>
    <cellStyle name="Output 2 6 2 3 5 2" xfId="61991"/>
    <cellStyle name="Output 2 6 2 3 5 3" xfId="61992"/>
    <cellStyle name="Output 2 6 2 3 5 4" xfId="61993"/>
    <cellStyle name="Output 2 6 2 3 5 5" xfId="61994"/>
    <cellStyle name="Output 2 6 2 3 5 6" xfId="61995"/>
    <cellStyle name="Output 2 6 2 3 5 7" xfId="61996"/>
    <cellStyle name="Output 2 6 2 3 5 8" xfId="61997"/>
    <cellStyle name="Output 2 6 2 3 6" xfId="61998"/>
    <cellStyle name="Output 2 6 2 3 6 2" xfId="61999"/>
    <cellStyle name="Output 2 6 2 3 6 3" xfId="62000"/>
    <cellStyle name="Output 2 6 2 3 6 4" xfId="62001"/>
    <cellStyle name="Output 2 6 2 3 6 5" xfId="62002"/>
    <cellStyle name="Output 2 6 2 3 6 6" xfId="62003"/>
    <cellStyle name="Output 2 6 2 3 6 7" xfId="62004"/>
    <cellStyle name="Output 2 6 2 3 6 8" xfId="62005"/>
    <cellStyle name="Output 2 6 2 3 7" xfId="62006"/>
    <cellStyle name="Output 2 6 2 3 7 2" xfId="62007"/>
    <cellStyle name="Output 2 6 2 3 7 3" xfId="62008"/>
    <cellStyle name="Output 2 6 2 3 7 4" xfId="62009"/>
    <cellStyle name="Output 2 6 2 3 7 5" xfId="62010"/>
    <cellStyle name="Output 2 6 2 3 7 6" xfId="62011"/>
    <cellStyle name="Output 2 6 2 3 7 7" xfId="62012"/>
    <cellStyle name="Output 2 6 2 3 7 8" xfId="62013"/>
    <cellStyle name="Output 2 6 2 3 8" xfId="62014"/>
    <cellStyle name="Output 2 6 2 3 9" xfId="62015"/>
    <cellStyle name="Output 2 6 2 4" xfId="62016"/>
    <cellStyle name="Output 2 6 2 4 2" xfId="62017"/>
    <cellStyle name="Output 2 6 2 4 3" xfId="62018"/>
    <cellStyle name="Output 2 6 2 4 4" xfId="62019"/>
    <cellStyle name="Output 2 6 2 4 5" xfId="62020"/>
    <cellStyle name="Output 2 6 2 4 6" xfId="62021"/>
    <cellStyle name="Output 2 6 2 4 7" xfId="62022"/>
    <cellStyle name="Output 2 6 2 4 8" xfId="62023"/>
    <cellStyle name="Output 2 6 2 4 9" xfId="62024"/>
    <cellStyle name="Output 2 6 2 5" xfId="62025"/>
    <cellStyle name="Output 2 6 2 5 2" xfId="62026"/>
    <cellStyle name="Output 2 6 2 5 3" xfId="62027"/>
    <cellStyle name="Output 2 6 2 5 4" xfId="62028"/>
    <cellStyle name="Output 2 6 2 5 5" xfId="62029"/>
    <cellStyle name="Output 2 6 2 5 6" xfId="62030"/>
    <cellStyle name="Output 2 6 2 5 7" xfId="62031"/>
    <cellStyle name="Output 2 6 2 5 8" xfId="62032"/>
    <cellStyle name="Output 2 6 2 6" xfId="62033"/>
    <cellStyle name="Output 2 6 2 6 2" xfId="62034"/>
    <cellStyle name="Output 2 6 2 6 3" xfId="62035"/>
    <cellStyle name="Output 2 6 2 6 4" xfId="62036"/>
    <cellStyle name="Output 2 6 2 6 5" xfId="62037"/>
    <cellStyle name="Output 2 6 2 6 6" xfId="62038"/>
    <cellStyle name="Output 2 6 2 6 7" xfId="62039"/>
    <cellStyle name="Output 2 6 2 6 8" xfId="62040"/>
    <cellStyle name="Output 2 6 2 7" xfId="62041"/>
    <cellStyle name="Output 2 6 2 7 2" xfId="62042"/>
    <cellStyle name="Output 2 6 2 7 3" xfId="62043"/>
    <cellStyle name="Output 2 6 2 7 4" xfId="62044"/>
    <cellStyle name="Output 2 6 2 7 5" xfId="62045"/>
    <cellStyle name="Output 2 6 2 7 6" xfId="62046"/>
    <cellStyle name="Output 2 6 2 7 7" xfId="62047"/>
    <cellStyle name="Output 2 6 2 7 8" xfId="62048"/>
    <cellStyle name="Output 2 6 2 8" xfId="62049"/>
    <cellStyle name="Output 2 6 2 8 2" xfId="62050"/>
    <cellStyle name="Output 2 6 2 8 3" xfId="62051"/>
    <cellStyle name="Output 2 6 2 8 4" xfId="62052"/>
    <cellStyle name="Output 2 6 2 8 5" xfId="62053"/>
    <cellStyle name="Output 2 6 2 8 6" xfId="62054"/>
    <cellStyle name="Output 2 6 2 8 7" xfId="62055"/>
    <cellStyle name="Output 2 6 2 8 8" xfId="62056"/>
    <cellStyle name="Output 2 6 2 9" xfId="62057"/>
    <cellStyle name="Output 2 6 2 9 2" xfId="62058"/>
    <cellStyle name="Output 2 6 2 9 3" xfId="62059"/>
    <cellStyle name="Output 2 6 2 9 4" xfId="62060"/>
    <cellStyle name="Output 2 6 2 9 5" xfId="62061"/>
    <cellStyle name="Output 2 6 2 9 6" xfId="62062"/>
    <cellStyle name="Output 2 6 2 9 7" xfId="62063"/>
    <cellStyle name="Output 2 6 2 9 8" xfId="62064"/>
    <cellStyle name="Output 2 6 20" xfId="62065"/>
    <cellStyle name="Output 2 6 21" xfId="62066"/>
    <cellStyle name="Output 2 6 22" xfId="62067"/>
    <cellStyle name="Output 2 6 23" xfId="62068"/>
    <cellStyle name="Output 2 6 3" xfId="62069"/>
    <cellStyle name="Output 2 6 3 10" xfId="62070"/>
    <cellStyle name="Output 2 6 3 11" xfId="62071"/>
    <cellStyle name="Output 2 6 3 12" xfId="62072"/>
    <cellStyle name="Output 2 6 3 13" xfId="62073"/>
    <cellStyle name="Output 2 6 3 14" xfId="62074"/>
    <cellStyle name="Output 2 6 3 15" xfId="62075"/>
    <cellStyle name="Output 2 6 3 16" xfId="62076"/>
    <cellStyle name="Output 2 6 3 17" xfId="62077"/>
    <cellStyle name="Output 2 6 3 18" xfId="62078"/>
    <cellStyle name="Output 2 6 3 19" xfId="62079"/>
    <cellStyle name="Output 2 6 3 2" xfId="62080"/>
    <cellStyle name="Output 2 6 3 2 2" xfId="62081"/>
    <cellStyle name="Output 2 6 3 2 3" xfId="62082"/>
    <cellStyle name="Output 2 6 3 2 4" xfId="62083"/>
    <cellStyle name="Output 2 6 3 2 5" xfId="62084"/>
    <cellStyle name="Output 2 6 3 2 6" xfId="62085"/>
    <cellStyle name="Output 2 6 3 2 7" xfId="62086"/>
    <cellStyle name="Output 2 6 3 2 8" xfId="62087"/>
    <cellStyle name="Output 2 6 3 20" xfId="62088"/>
    <cellStyle name="Output 2 6 3 21" xfId="62089"/>
    <cellStyle name="Output 2 6 3 22" xfId="62090"/>
    <cellStyle name="Output 2 6 3 23" xfId="62091"/>
    <cellStyle name="Output 2 6 3 24" xfId="62092"/>
    <cellStyle name="Output 2 6 3 3" xfId="62093"/>
    <cellStyle name="Output 2 6 3 3 2" xfId="62094"/>
    <cellStyle name="Output 2 6 3 3 3" xfId="62095"/>
    <cellStyle name="Output 2 6 3 3 4" xfId="62096"/>
    <cellStyle name="Output 2 6 3 3 5" xfId="62097"/>
    <cellStyle name="Output 2 6 3 3 6" xfId="62098"/>
    <cellStyle name="Output 2 6 3 3 7" xfId="62099"/>
    <cellStyle name="Output 2 6 3 3 8" xfId="62100"/>
    <cellStyle name="Output 2 6 3 4" xfId="62101"/>
    <cellStyle name="Output 2 6 3 4 2" xfId="62102"/>
    <cellStyle name="Output 2 6 3 4 3" xfId="62103"/>
    <cellStyle name="Output 2 6 3 4 4" xfId="62104"/>
    <cellStyle name="Output 2 6 3 4 5" xfId="62105"/>
    <cellStyle name="Output 2 6 3 4 6" xfId="62106"/>
    <cellStyle name="Output 2 6 3 4 7" xfId="62107"/>
    <cellStyle name="Output 2 6 3 4 8" xfId="62108"/>
    <cellStyle name="Output 2 6 3 5" xfId="62109"/>
    <cellStyle name="Output 2 6 3 5 2" xfId="62110"/>
    <cellStyle name="Output 2 6 3 5 3" xfId="62111"/>
    <cellStyle name="Output 2 6 3 5 4" xfId="62112"/>
    <cellStyle name="Output 2 6 3 5 5" xfId="62113"/>
    <cellStyle name="Output 2 6 3 5 6" xfId="62114"/>
    <cellStyle name="Output 2 6 3 5 7" xfId="62115"/>
    <cellStyle name="Output 2 6 3 5 8" xfId="62116"/>
    <cellStyle name="Output 2 6 3 6" xfId="62117"/>
    <cellStyle name="Output 2 6 3 6 2" xfId="62118"/>
    <cellStyle name="Output 2 6 3 6 3" xfId="62119"/>
    <cellStyle name="Output 2 6 3 6 4" xfId="62120"/>
    <cellStyle name="Output 2 6 3 6 5" xfId="62121"/>
    <cellStyle name="Output 2 6 3 6 6" xfId="62122"/>
    <cellStyle name="Output 2 6 3 6 7" xfId="62123"/>
    <cellStyle name="Output 2 6 3 6 8" xfId="62124"/>
    <cellStyle name="Output 2 6 3 7" xfId="62125"/>
    <cellStyle name="Output 2 6 3 7 2" xfId="62126"/>
    <cellStyle name="Output 2 6 3 7 3" xfId="62127"/>
    <cellStyle name="Output 2 6 3 7 4" xfId="62128"/>
    <cellStyle name="Output 2 6 3 7 5" xfId="62129"/>
    <cellStyle name="Output 2 6 3 7 6" xfId="62130"/>
    <cellStyle name="Output 2 6 3 7 7" xfId="62131"/>
    <cellStyle name="Output 2 6 3 7 8" xfId="62132"/>
    <cellStyle name="Output 2 6 3 8" xfId="62133"/>
    <cellStyle name="Output 2 6 3 9" xfId="62134"/>
    <cellStyle name="Output 2 6 4" xfId="62135"/>
    <cellStyle name="Output 2 6 4 2" xfId="62136"/>
    <cellStyle name="Output 2 6 4 3" xfId="62137"/>
    <cellStyle name="Output 2 6 4 4" xfId="62138"/>
    <cellStyle name="Output 2 6 4 5" xfId="62139"/>
    <cellStyle name="Output 2 6 4 6" xfId="62140"/>
    <cellStyle name="Output 2 6 4 7" xfId="62141"/>
    <cellStyle name="Output 2 6 4 8" xfId="62142"/>
    <cellStyle name="Output 2 6 4 9" xfId="62143"/>
    <cellStyle name="Output 2 6 5" xfId="62144"/>
    <cellStyle name="Output 2 6 5 2" xfId="62145"/>
    <cellStyle name="Output 2 6 5 3" xfId="62146"/>
    <cellStyle name="Output 2 6 5 4" xfId="62147"/>
    <cellStyle name="Output 2 6 5 5" xfId="62148"/>
    <cellStyle name="Output 2 6 5 6" xfId="62149"/>
    <cellStyle name="Output 2 6 5 7" xfId="62150"/>
    <cellStyle name="Output 2 6 5 8" xfId="62151"/>
    <cellStyle name="Output 2 6 5 9" xfId="62152"/>
    <cellStyle name="Output 2 6 6" xfId="62153"/>
    <cellStyle name="Output 2 6 6 2" xfId="62154"/>
    <cellStyle name="Output 2 6 6 3" xfId="62155"/>
    <cellStyle name="Output 2 6 6 4" xfId="62156"/>
    <cellStyle name="Output 2 6 6 5" xfId="62157"/>
    <cellStyle name="Output 2 6 6 6" xfId="62158"/>
    <cellStyle name="Output 2 6 6 7" xfId="62159"/>
    <cellStyle name="Output 2 6 6 8" xfId="62160"/>
    <cellStyle name="Output 2 6 6 9" xfId="62161"/>
    <cellStyle name="Output 2 6 7" xfId="62162"/>
    <cellStyle name="Output 2 6 7 2" xfId="62163"/>
    <cellStyle name="Output 2 6 7 3" xfId="62164"/>
    <cellStyle name="Output 2 6 7 4" xfId="62165"/>
    <cellStyle name="Output 2 6 7 5" xfId="62166"/>
    <cellStyle name="Output 2 6 7 6" xfId="62167"/>
    <cellStyle name="Output 2 6 7 7" xfId="62168"/>
    <cellStyle name="Output 2 6 7 8" xfId="62169"/>
    <cellStyle name="Output 2 6 7 9" xfId="62170"/>
    <cellStyle name="Output 2 6 8" xfId="62171"/>
    <cellStyle name="Output 2 6 8 2" xfId="62172"/>
    <cellStyle name="Output 2 6 8 3" xfId="62173"/>
    <cellStyle name="Output 2 6 8 4" xfId="62174"/>
    <cellStyle name="Output 2 6 8 5" xfId="62175"/>
    <cellStyle name="Output 2 6 8 6" xfId="62176"/>
    <cellStyle name="Output 2 6 8 7" xfId="62177"/>
    <cellStyle name="Output 2 6 8 8" xfId="62178"/>
    <cellStyle name="Output 2 6 9" xfId="62179"/>
    <cellStyle name="Output 2 7" xfId="4612"/>
    <cellStyle name="Output 2 7 10" xfId="62180"/>
    <cellStyle name="Output 2 7 11" xfId="62181"/>
    <cellStyle name="Output 2 7 12" xfId="62182"/>
    <cellStyle name="Output 2 7 13" xfId="62183"/>
    <cellStyle name="Output 2 7 14" xfId="62184"/>
    <cellStyle name="Output 2 7 15" xfId="62185"/>
    <cellStyle name="Output 2 7 16" xfId="62186"/>
    <cellStyle name="Output 2 7 17" xfId="62187"/>
    <cellStyle name="Output 2 7 18" xfId="62188"/>
    <cellStyle name="Output 2 7 19" xfId="62189"/>
    <cellStyle name="Output 2 7 2" xfId="62190"/>
    <cellStyle name="Output 2 7 3" xfId="62191"/>
    <cellStyle name="Output 2 7 4" xfId="62192"/>
    <cellStyle name="Output 2 7 5" xfId="62193"/>
    <cellStyle name="Output 2 7 6" xfId="62194"/>
    <cellStyle name="Output 2 7 7" xfId="62195"/>
    <cellStyle name="Output 2 7 8" xfId="62196"/>
    <cellStyle name="Output 2 7 9" xfId="62197"/>
    <cellStyle name="Output 2 8" xfId="4613"/>
    <cellStyle name="Output 2 8 10" xfId="62198"/>
    <cellStyle name="Output 2 8 11" xfId="62199"/>
    <cellStyle name="Output 2 8 12" xfId="62200"/>
    <cellStyle name="Output 2 8 13" xfId="62201"/>
    <cellStyle name="Output 2 8 14" xfId="62202"/>
    <cellStyle name="Output 2 8 15" xfId="62203"/>
    <cellStyle name="Output 2 8 16" xfId="62204"/>
    <cellStyle name="Output 2 8 17" xfId="62205"/>
    <cellStyle name="Output 2 8 18" xfId="62206"/>
    <cellStyle name="Output 2 8 2" xfId="62207"/>
    <cellStyle name="Output 2 8 3" xfId="62208"/>
    <cellStyle name="Output 2 8 4" xfId="62209"/>
    <cellStyle name="Output 2 8 5" xfId="62210"/>
    <cellStyle name="Output 2 8 6" xfId="62211"/>
    <cellStyle name="Output 2 8 7" xfId="62212"/>
    <cellStyle name="Output 2 8 8" xfId="62213"/>
    <cellStyle name="Output 2 8 9" xfId="62214"/>
    <cellStyle name="Output 2 9" xfId="4614"/>
    <cellStyle name="Output 2 9 2" xfId="62215"/>
    <cellStyle name="Output 2 9 3" xfId="62216"/>
    <cellStyle name="Output 2 9 4" xfId="62217"/>
    <cellStyle name="Output 2 9 5" xfId="62218"/>
    <cellStyle name="Output 2 9 6" xfId="62219"/>
    <cellStyle name="Output 2 9 7" xfId="62220"/>
    <cellStyle name="Output 2 9 8" xfId="62221"/>
    <cellStyle name="Output 2 9 9" xfId="62222"/>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1] 2" xfId="9897"/>
    <cellStyle name="Percent [1] 3" xfId="9819"/>
    <cellStyle name="Percent [1] 4" xfId="62223"/>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11" xfId="62224"/>
    <cellStyle name="Percent 12" xfId="62225"/>
    <cellStyle name="Percent 12 2" xfId="62226"/>
    <cellStyle name="Percent 12 2 2" xfId="62227"/>
    <cellStyle name="Percent 12 2 2 2" xfId="62228"/>
    <cellStyle name="Percent 12 2 3" xfId="62229"/>
    <cellStyle name="Percent 12 2 4" xfId="62230"/>
    <cellStyle name="Percent 12 3" xfId="62231"/>
    <cellStyle name="Percent 12 3 2" xfId="62232"/>
    <cellStyle name="Percent 12 4" xfId="62233"/>
    <cellStyle name="Percent 12 5" xfId="62234"/>
    <cellStyle name="Percent 12 6" xfId="62235"/>
    <cellStyle name="Percent 13" xfId="62236"/>
    <cellStyle name="Percent 13 2" xfId="62237"/>
    <cellStyle name="Percent 13 2 2" xfId="62238"/>
    <cellStyle name="Percent 13 2 2 2" xfId="62239"/>
    <cellStyle name="Percent 13 2 3" xfId="62240"/>
    <cellStyle name="Percent 13 2 4" xfId="62241"/>
    <cellStyle name="Percent 13 3" xfId="62242"/>
    <cellStyle name="Percent 13 3 2" xfId="62243"/>
    <cellStyle name="Percent 13 4" xfId="62244"/>
    <cellStyle name="Percent 13 5" xfId="62245"/>
    <cellStyle name="Percent 13 6" xfId="62246"/>
    <cellStyle name="Percent 14" xfId="62247"/>
    <cellStyle name="Percent 15" xfId="62248"/>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2 7" xfId="62249"/>
    <cellStyle name="Percent 2 20" xfId="62250"/>
    <cellStyle name="Percent 2 3" xfId="10"/>
    <cellStyle name="Percent 2 3 2" xfId="9898"/>
    <cellStyle name="Percent 2 3 2 2" xfId="62251"/>
    <cellStyle name="Percent 2 3 2 2 2" xfId="62252"/>
    <cellStyle name="Percent 2 3 2 2 2 2" xfId="62253"/>
    <cellStyle name="Percent 2 3 2 2 3" xfId="62254"/>
    <cellStyle name="Percent 2 3 2 2 4" xfId="62255"/>
    <cellStyle name="Percent 2 3 2 3" xfId="62256"/>
    <cellStyle name="Percent 2 3 2 3 2" xfId="62257"/>
    <cellStyle name="Percent 2 3 2 4" xfId="62258"/>
    <cellStyle name="Percent 2 3 2 5" xfId="62259"/>
    <cellStyle name="Percent 2 3 2 6" xfId="62260"/>
    <cellStyle name="Percent 2 3 2 7" xfId="62261"/>
    <cellStyle name="Percent 2 3 3" xfId="62262"/>
    <cellStyle name="Percent 2 3 3 2" xfId="62263"/>
    <cellStyle name="Percent 2 3 3 2 2" xfId="62264"/>
    <cellStyle name="Percent 2 3 3 3" xfId="62265"/>
    <cellStyle name="Percent 2 3 3 4" xfId="62266"/>
    <cellStyle name="Percent 2 3 3 5" xfId="62267"/>
    <cellStyle name="Percent 2 3 4" xfId="62268"/>
    <cellStyle name="Percent 2 3 4 2" xfId="62269"/>
    <cellStyle name="Percent 2 3 5" xfId="62270"/>
    <cellStyle name="Percent 2 3 6" xfId="62271"/>
    <cellStyle name="Percent 2 3 7" xfId="62272"/>
    <cellStyle name="Percent 2 4" xfId="4662"/>
    <cellStyle name="Percent 2 4 2" xfId="62273"/>
    <cellStyle name="Percent 2 4 2 2" xfId="62274"/>
    <cellStyle name="Percent 2 4 2 2 2" xfId="62275"/>
    <cellStyle name="Percent 2 4 2 3" xfId="62276"/>
    <cellStyle name="Percent 2 4 2 4" xfId="62277"/>
    <cellStyle name="Percent 2 4 2 5" xfId="62278"/>
    <cellStyle name="Percent 2 4 3" xfId="62279"/>
    <cellStyle name="Percent 2 4 3 2" xfId="62280"/>
    <cellStyle name="Percent 2 4 4" xfId="62281"/>
    <cellStyle name="Percent 2 4 5" xfId="62282"/>
    <cellStyle name="Percent 2 4 6" xfId="62283"/>
    <cellStyle name="Percent 2 4 7" xfId="62284"/>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5 7" xfId="62285"/>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6 7" xfId="62286"/>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10" xfId="62287"/>
    <cellStyle name="Percent 3 2 2" xfId="4730"/>
    <cellStyle name="Percent 3 2 2 2" xfId="4731"/>
    <cellStyle name="Percent 3 2 2 2 2" xfId="62288"/>
    <cellStyle name="Percent 3 2 2 2 2 2" xfId="62289"/>
    <cellStyle name="Percent 3 2 2 2 2 2 2" xfId="62290"/>
    <cellStyle name="Percent 3 2 2 2 2 3" xfId="62291"/>
    <cellStyle name="Percent 3 2 2 2 2 4" xfId="62292"/>
    <cellStyle name="Percent 3 2 2 2 3" xfId="62293"/>
    <cellStyle name="Percent 3 2 2 2 3 2" xfId="62294"/>
    <cellStyle name="Percent 3 2 2 2 4" xfId="62295"/>
    <cellStyle name="Percent 3 2 2 2 5" xfId="62296"/>
    <cellStyle name="Percent 3 2 2 2 6" xfId="62297"/>
    <cellStyle name="Percent 3 2 2 3" xfId="62298"/>
    <cellStyle name="Percent 3 2 2 3 2" xfId="62299"/>
    <cellStyle name="Percent 3 2 2 3 2 2" xfId="62300"/>
    <cellStyle name="Percent 3 2 2 3 3" xfId="62301"/>
    <cellStyle name="Percent 3 2 2 3 4" xfId="62302"/>
    <cellStyle name="Percent 3 2 2 4" xfId="62303"/>
    <cellStyle name="Percent 3 2 2 4 2" xfId="62304"/>
    <cellStyle name="Percent 3 2 2 5" xfId="62305"/>
    <cellStyle name="Percent 3 2 2 6" xfId="62306"/>
    <cellStyle name="Percent 3 2 2 7" xfId="62307"/>
    <cellStyle name="Percent 3 2 3" xfId="4732"/>
    <cellStyle name="Percent 3 2 3 2" xfId="62308"/>
    <cellStyle name="Percent 3 2 3 2 2" xfId="62309"/>
    <cellStyle name="Percent 3 2 3 2 2 2" xfId="62310"/>
    <cellStyle name="Percent 3 2 3 2 3" xfId="62311"/>
    <cellStyle name="Percent 3 2 3 2 4" xfId="62312"/>
    <cellStyle name="Percent 3 2 3 3" xfId="62313"/>
    <cellStyle name="Percent 3 2 3 3 2" xfId="62314"/>
    <cellStyle name="Percent 3 2 3 4" xfId="62315"/>
    <cellStyle name="Percent 3 2 3 5" xfId="62316"/>
    <cellStyle name="Percent 3 2 3 6" xfId="62317"/>
    <cellStyle name="Percent 3 2 4" xfId="4733"/>
    <cellStyle name="Percent 3 2 4 2" xfId="62318"/>
    <cellStyle name="Percent 3 2 4 2 2" xfId="62319"/>
    <cellStyle name="Percent 3 2 4 2 2 2" xfId="62320"/>
    <cellStyle name="Percent 3 2 4 2 3" xfId="62321"/>
    <cellStyle name="Percent 3 2 4 2 4" xfId="62322"/>
    <cellStyle name="Percent 3 2 4 3" xfId="62323"/>
    <cellStyle name="Percent 3 2 4 3 2" xfId="62324"/>
    <cellStyle name="Percent 3 2 4 4" xfId="62325"/>
    <cellStyle name="Percent 3 2 4 5" xfId="62326"/>
    <cellStyle name="Percent 3 2 4 6" xfId="62327"/>
    <cellStyle name="Percent 3 2 5" xfId="62328"/>
    <cellStyle name="Percent 3 2 5 2" xfId="62329"/>
    <cellStyle name="Percent 3 2 5 2 2" xfId="62330"/>
    <cellStyle name="Percent 3 2 5 3" xfId="62331"/>
    <cellStyle name="Percent 3 2 5 4" xfId="62332"/>
    <cellStyle name="Percent 3 2 6" xfId="62333"/>
    <cellStyle name="Percent 3 2 6 2" xfId="62334"/>
    <cellStyle name="Percent 3 2 7" xfId="62335"/>
    <cellStyle name="Percent 3 2 8" xfId="62336"/>
    <cellStyle name="Percent 3 2 9" xfId="62337"/>
    <cellStyle name="Percent 3 3" xfId="4734"/>
    <cellStyle name="Percent 3 4" xfId="4735"/>
    <cellStyle name="Percent 3 5" xfId="62338"/>
    <cellStyle name="Percent 4" xfId="4736"/>
    <cellStyle name="Percent 4 2" xfId="4737"/>
    <cellStyle name="Percent 4 2 2" xfId="4738"/>
    <cellStyle name="Percent 4 2 2 2" xfId="62339"/>
    <cellStyle name="Percent 4 2 2 2 2" xfId="62340"/>
    <cellStyle name="Percent 4 2 2 2 2 2" xfId="62341"/>
    <cellStyle name="Percent 4 2 2 2 2 2 2" xfId="62342"/>
    <cellStyle name="Percent 4 2 2 2 2 2 2 2" xfId="62343"/>
    <cellStyle name="Percent 4 2 2 2 2 2 3" xfId="62344"/>
    <cellStyle name="Percent 4 2 2 2 2 2 4" xfId="62345"/>
    <cellStyle name="Percent 4 2 2 2 2 3" xfId="62346"/>
    <cellStyle name="Percent 4 2 2 2 2 3 2" xfId="62347"/>
    <cellStyle name="Percent 4 2 2 2 2 4" xfId="62348"/>
    <cellStyle name="Percent 4 2 2 2 2 5" xfId="62349"/>
    <cellStyle name="Percent 4 2 2 2 2 6" xfId="62350"/>
    <cellStyle name="Percent 4 2 2 2 3" xfId="62351"/>
    <cellStyle name="Percent 4 2 2 2 3 2" xfId="62352"/>
    <cellStyle name="Percent 4 2 2 2 3 2 2" xfId="62353"/>
    <cellStyle name="Percent 4 2 2 2 3 3" xfId="62354"/>
    <cellStyle name="Percent 4 2 2 2 3 4" xfId="62355"/>
    <cellStyle name="Percent 4 2 2 2 4" xfId="62356"/>
    <cellStyle name="Percent 4 2 2 2 4 2" xfId="62357"/>
    <cellStyle name="Percent 4 2 2 2 5" xfId="62358"/>
    <cellStyle name="Percent 4 2 2 2 6" xfId="62359"/>
    <cellStyle name="Percent 4 2 2 2 7" xfId="62360"/>
    <cellStyle name="Percent 4 2 2 3" xfId="62361"/>
    <cellStyle name="Percent 4 2 2 3 2" xfId="62362"/>
    <cellStyle name="Percent 4 2 2 3 2 2" xfId="62363"/>
    <cellStyle name="Percent 4 2 2 3 2 2 2" xfId="62364"/>
    <cellStyle name="Percent 4 2 2 3 2 3" xfId="62365"/>
    <cellStyle name="Percent 4 2 2 3 2 4" xfId="62366"/>
    <cellStyle name="Percent 4 2 2 3 3" xfId="62367"/>
    <cellStyle name="Percent 4 2 2 3 3 2" xfId="62368"/>
    <cellStyle name="Percent 4 2 2 3 4" xfId="62369"/>
    <cellStyle name="Percent 4 2 2 3 5" xfId="62370"/>
    <cellStyle name="Percent 4 2 2 3 6" xfId="62371"/>
    <cellStyle name="Percent 4 2 2 4" xfId="62372"/>
    <cellStyle name="Percent 4 2 2 4 2" xfId="62373"/>
    <cellStyle name="Percent 4 2 2 4 2 2" xfId="62374"/>
    <cellStyle name="Percent 4 2 2 4 2 2 2" xfId="62375"/>
    <cellStyle name="Percent 4 2 2 4 2 3" xfId="62376"/>
    <cellStyle name="Percent 4 2 2 4 2 4" xfId="62377"/>
    <cellStyle name="Percent 4 2 2 4 3" xfId="62378"/>
    <cellStyle name="Percent 4 2 2 4 3 2" xfId="62379"/>
    <cellStyle name="Percent 4 2 2 4 4" xfId="62380"/>
    <cellStyle name="Percent 4 2 2 4 5" xfId="62381"/>
    <cellStyle name="Percent 4 2 2 4 6" xfId="62382"/>
    <cellStyle name="Percent 4 2 2 5" xfId="62383"/>
    <cellStyle name="Percent 4 2 2 5 2" xfId="62384"/>
    <cellStyle name="Percent 4 2 2 5 2 2" xfId="62385"/>
    <cellStyle name="Percent 4 2 2 5 3" xfId="62386"/>
    <cellStyle name="Percent 4 2 2 5 4" xfId="62387"/>
    <cellStyle name="Percent 4 2 2 6" xfId="62388"/>
    <cellStyle name="Percent 4 2 2 6 2" xfId="62389"/>
    <cellStyle name="Percent 4 2 2 7" xfId="62390"/>
    <cellStyle name="Percent 4 2 2 8" xfId="62391"/>
    <cellStyle name="Percent 4 2 2 9" xfId="62392"/>
    <cellStyle name="Percent 4 2 3" xfId="4739"/>
    <cellStyle name="Percent 4 3" xfId="4740"/>
    <cellStyle name="Percent 4 3 2" xfId="4741"/>
    <cellStyle name="Percent 4 3 2 2" xfId="4742"/>
    <cellStyle name="Percent 4 3 3" xfId="4743"/>
    <cellStyle name="Percent 4 3 4" xfId="62393"/>
    <cellStyle name="Percent 4 4" xfId="4744"/>
    <cellStyle name="Percent 4 4 2" xfId="62394"/>
    <cellStyle name="Percent 4 5" xfId="62395"/>
    <cellStyle name="Percent 5" xfId="4745"/>
    <cellStyle name="Percent 5 2" xfId="4746"/>
    <cellStyle name="Percent 5 2 2" xfId="4747"/>
    <cellStyle name="Percent 5 2 2 2" xfId="4748"/>
    <cellStyle name="Percent 5 2 2 2 2" xfId="62396"/>
    <cellStyle name="Percent 5 2 2 2 2 2" xfId="62397"/>
    <cellStyle name="Percent 5 2 2 2 2 2 2" xfId="62398"/>
    <cellStyle name="Percent 5 2 2 2 2 2 2 2" xfId="62399"/>
    <cellStyle name="Percent 5 2 2 2 2 2 3" xfId="62400"/>
    <cellStyle name="Percent 5 2 2 2 2 2 4" xfId="62401"/>
    <cellStyle name="Percent 5 2 2 2 2 3" xfId="62402"/>
    <cellStyle name="Percent 5 2 2 2 2 3 2" xfId="62403"/>
    <cellStyle name="Percent 5 2 2 2 2 4" xfId="62404"/>
    <cellStyle name="Percent 5 2 2 2 2 5" xfId="62405"/>
    <cellStyle name="Percent 5 2 2 2 2 6" xfId="62406"/>
    <cellStyle name="Percent 5 2 2 2 3" xfId="62407"/>
    <cellStyle name="Percent 5 2 2 2 3 2" xfId="62408"/>
    <cellStyle name="Percent 5 2 2 2 3 2 2" xfId="62409"/>
    <cellStyle name="Percent 5 2 2 2 3 3" xfId="62410"/>
    <cellStyle name="Percent 5 2 2 2 3 4" xfId="62411"/>
    <cellStyle name="Percent 5 2 2 2 4" xfId="62412"/>
    <cellStyle name="Percent 5 2 2 2 4 2" xfId="62413"/>
    <cellStyle name="Percent 5 2 2 2 5" xfId="62414"/>
    <cellStyle name="Percent 5 2 2 2 6" xfId="62415"/>
    <cellStyle name="Percent 5 2 2 2 7" xfId="62416"/>
    <cellStyle name="Percent 5 2 2 3" xfId="62417"/>
    <cellStyle name="Percent 5 2 2 3 2" xfId="62418"/>
    <cellStyle name="Percent 5 2 2 3 2 2" xfId="62419"/>
    <cellStyle name="Percent 5 2 2 3 2 2 2" xfId="62420"/>
    <cellStyle name="Percent 5 2 2 3 2 3" xfId="62421"/>
    <cellStyle name="Percent 5 2 2 3 2 4" xfId="62422"/>
    <cellStyle name="Percent 5 2 2 3 3" xfId="62423"/>
    <cellStyle name="Percent 5 2 2 3 3 2" xfId="62424"/>
    <cellStyle name="Percent 5 2 2 3 4" xfId="62425"/>
    <cellStyle name="Percent 5 2 2 3 5" xfId="62426"/>
    <cellStyle name="Percent 5 2 2 3 6" xfId="62427"/>
    <cellStyle name="Percent 5 2 2 4" xfId="62428"/>
    <cellStyle name="Percent 5 2 2 4 2" xfId="62429"/>
    <cellStyle name="Percent 5 2 2 4 2 2" xfId="62430"/>
    <cellStyle name="Percent 5 2 2 4 2 2 2" xfId="62431"/>
    <cellStyle name="Percent 5 2 2 4 2 3" xfId="62432"/>
    <cellStyle name="Percent 5 2 2 4 2 4" xfId="62433"/>
    <cellStyle name="Percent 5 2 2 4 3" xfId="62434"/>
    <cellStyle name="Percent 5 2 2 4 3 2" xfId="62435"/>
    <cellStyle name="Percent 5 2 2 4 4" xfId="62436"/>
    <cellStyle name="Percent 5 2 2 4 5" xfId="62437"/>
    <cellStyle name="Percent 5 2 2 4 6" xfId="62438"/>
    <cellStyle name="Percent 5 2 2 5" xfId="62439"/>
    <cellStyle name="Percent 5 2 2 5 2" xfId="62440"/>
    <cellStyle name="Percent 5 2 2 5 2 2" xfId="62441"/>
    <cellStyle name="Percent 5 2 2 5 3" xfId="62442"/>
    <cellStyle name="Percent 5 2 2 5 4" xfId="62443"/>
    <cellStyle name="Percent 5 2 2 6" xfId="62444"/>
    <cellStyle name="Percent 5 2 2 6 2" xfId="62445"/>
    <cellStyle name="Percent 5 2 2 7" xfId="62446"/>
    <cellStyle name="Percent 5 2 2 8" xfId="62447"/>
    <cellStyle name="Percent 5 2 2 9" xfId="62448"/>
    <cellStyle name="Percent 5 2 3" xfId="4749"/>
    <cellStyle name="Percent 5 2 3 2" xfId="62449"/>
    <cellStyle name="Percent 5 2 4" xfId="62450"/>
    <cellStyle name="Percent 6" xfId="4750"/>
    <cellStyle name="Percent 6 2" xfId="4751"/>
    <cellStyle name="Percent 6 2 2" xfId="4752"/>
    <cellStyle name="Percent 6 2 2 2" xfId="4753"/>
    <cellStyle name="Percent 6 2 2 2 2" xfId="62451"/>
    <cellStyle name="Percent 6 2 2 2 2 2" xfId="62452"/>
    <cellStyle name="Percent 6 2 2 2 2 2 2" xfId="62453"/>
    <cellStyle name="Percent 6 2 2 2 2 3" xfId="62454"/>
    <cellStyle name="Percent 6 2 2 2 2 4" xfId="62455"/>
    <cellStyle name="Percent 6 2 2 2 3" xfId="62456"/>
    <cellStyle name="Percent 6 2 2 2 3 2" xfId="62457"/>
    <cellStyle name="Percent 6 2 2 2 4" xfId="62458"/>
    <cellStyle name="Percent 6 2 2 2 5" xfId="62459"/>
    <cellStyle name="Percent 6 2 2 2 6" xfId="62460"/>
    <cellStyle name="Percent 6 2 2 3" xfId="62461"/>
    <cellStyle name="Percent 6 2 2 3 2" xfId="62462"/>
    <cellStyle name="Percent 6 2 2 3 2 2" xfId="62463"/>
    <cellStyle name="Percent 6 2 2 3 3" xfId="62464"/>
    <cellStyle name="Percent 6 2 2 3 4" xfId="62465"/>
    <cellStyle name="Percent 6 2 2 4" xfId="62466"/>
    <cellStyle name="Percent 6 2 2 4 2" xfId="62467"/>
    <cellStyle name="Percent 6 2 2 5" xfId="62468"/>
    <cellStyle name="Percent 6 2 2 6" xfId="62469"/>
    <cellStyle name="Percent 6 2 2 7" xfId="62470"/>
    <cellStyle name="Percent 6 2 3" xfId="4754"/>
    <cellStyle name="Percent 6 2 3 2" xfId="62471"/>
    <cellStyle name="Percent 6 2 3 2 2" xfId="62472"/>
    <cellStyle name="Percent 6 2 3 2 2 2" xfId="62473"/>
    <cellStyle name="Percent 6 2 3 2 3" xfId="62474"/>
    <cellStyle name="Percent 6 2 3 2 4" xfId="62475"/>
    <cellStyle name="Percent 6 2 3 3" xfId="62476"/>
    <cellStyle name="Percent 6 2 3 3 2" xfId="62477"/>
    <cellStyle name="Percent 6 2 3 4" xfId="62478"/>
    <cellStyle name="Percent 6 2 3 5" xfId="62479"/>
    <cellStyle name="Percent 6 2 3 6" xfId="62480"/>
    <cellStyle name="Percent 6 2 4" xfId="62481"/>
    <cellStyle name="Percent 6 2 4 2" xfId="62482"/>
    <cellStyle name="Percent 6 2 4 2 2" xfId="62483"/>
    <cellStyle name="Percent 6 2 4 2 2 2" xfId="62484"/>
    <cellStyle name="Percent 6 2 4 2 3" xfId="62485"/>
    <cellStyle name="Percent 6 2 4 2 4" xfId="62486"/>
    <cellStyle name="Percent 6 2 4 3" xfId="62487"/>
    <cellStyle name="Percent 6 2 4 3 2" xfId="62488"/>
    <cellStyle name="Percent 6 2 4 4" xfId="62489"/>
    <cellStyle name="Percent 6 2 4 5" xfId="62490"/>
    <cellStyle name="Percent 6 2 4 6" xfId="62491"/>
    <cellStyle name="Percent 6 2 5" xfId="62492"/>
    <cellStyle name="Percent 6 2 5 2" xfId="62493"/>
    <cellStyle name="Percent 6 2 5 2 2" xfId="62494"/>
    <cellStyle name="Percent 6 2 5 3" xfId="62495"/>
    <cellStyle name="Percent 6 2 5 4" xfId="62496"/>
    <cellStyle name="Percent 6 2 6" xfId="62497"/>
    <cellStyle name="Percent 6 2 6 2" xfId="62498"/>
    <cellStyle name="Percent 6 2 7" xfId="62499"/>
    <cellStyle name="Percent 6 2 8" xfId="62500"/>
    <cellStyle name="Percent 6 2 9" xfId="62501"/>
    <cellStyle name="Percent 6 3" xfId="4755"/>
    <cellStyle name="Percent 6 3 2" xfId="4756"/>
    <cellStyle name="Percent 6 3 2 2" xfId="4757"/>
    <cellStyle name="Percent 6 3 3" xfId="4758"/>
    <cellStyle name="Percent 6 3 4" xfId="62502"/>
    <cellStyle name="Percent 6 4" xfId="62503"/>
    <cellStyle name="Percent 7" xfId="4759"/>
    <cellStyle name="Percent 7 2" xfId="4760"/>
    <cellStyle name="Percent 7 2 2" xfId="4761"/>
    <cellStyle name="Percent 7 2 2 2" xfId="4762"/>
    <cellStyle name="Percent 7 2 2 2 2" xfId="62504"/>
    <cellStyle name="Percent 7 2 2 2 2 2" xfId="62505"/>
    <cellStyle name="Percent 7 2 2 2 3" xfId="62506"/>
    <cellStyle name="Percent 7 2 2 2 4" xfId="62507"/>
    <cellStyle name="Percent 7 2 2 3" xfId="62508"/>
    <cellStyle name="Percent 7 2 2 3 2" xfId="62509"/>
    <cellStyle name="Percent 7 2 2 4" xfId="62510"/>
    <cellStyle name="Percent 7 2 2 5" xfId="62511"/>
    <cellStyle name="Percent 7 2 2 6" xfId="62512"/>
    <cellStyle name="Percent 7 2 3" xfId="4763"/>
    <cellStyle name="Percent 7 2 3 2" xfId="62513"/>
    <cellStyle name="Percent 7 2 3 2 2" xfId="62514"/>
    <cellStyle name="Percent 7 2 3 3" xfId="62515"/>
    <cellStyle name="Percent 7 2 3 4" xfId="62516"/>
    <cellStyle name="Percent 7 2 4" xfId="62517"/>
    <cellStyle name="Percent 7 2 4 2" xfId="62518"/>
    <cellStyle name="Percent 7 2 5" xfId="62519"/>
    <cellStyle name="Percent 7 2 6" xfId="62520"/>
    <cellStyle name="Percent 7 2 7" xfId="62521"/>
    <cellStyle name="Percent 7 3" xfId="4764"/>
    <cellStyle name="Percent 7 3 2" xfId="4765"/>
    <cellStyle name="Percent 7 3 2 2" xfId="62522"/>
    <cellStyle name="Percent 7 3 2 2 2" xfId="62523"/>
    <cellStyle name="Percent 7 3 2 3" xfId="62524"/>
    <cellStyle name="Percent 7 3 2 4" xfId="62525"/>
    <cellStyle name="Percent 7 3 3" xfId="62526"/>
    <cellStyle name="Percent 7 3 3 2" xfId="62527"/>
    <cellStyle name="Percent 7 3 4" xfId="62528"/>
    <cellStyle name="Percent 7 3 5" xfId="62529"/>
    <cellStyle name="Percent 7 3 6" xfId="62530"/>
    <cellStyle name="Percent 7 4" xfId="4766"/>
    <cellStyle name="Percent 7 4 2" xfId="62531"/>
    <cellStyle name="Percent 7 4 2 2" xfId="62532"/>
    <cellStyle name="Percent 7 4 2 2 2" xfId="62533"/>
    <cellStyle name="Percent 7 4 2 3" xfId="62534"/>
    <cellStyle name="Percent 7 4 2 4" xfId="62535"/>
    <cellStyle name="Percent 7 4 3" xfId="62536"/>
    <cellStyle name="Percent 7 4 3 2" xfId="62537"/>
    <cellStyle name="Percent 7 4 4" xfId="62538"/>
    <cellStyle name="Percent 7 4 5" xfId="62539"/>
    <cellStyle name="Percent 7 4 6" xfId="62540"/>
    <cellStyle name="Percent 7 5" xfId="62541"/>
    <cellStyle name="Percent 7 5 2" xfId="62542"/>
    <cellStyle name="Percent 7 5 2 2" xfId="62543"/>
    <cellStyle name="Percent 7 5 3" xfId="62544"/>
    <cellStyle name="Percent 7 5 4" xfId="62545"/>
    <cellStyle name="Percent 7 6" xfId="62546"/>
    <cellStyle name="Percent 7 6 2" xfId="62547"/>
    <cellStyle name="Percent 7 7" xfId="62548"/>
    <cellStyle name="Percent 7 8" xfId="62549"/>
    <cellStyle name="Percent 7 9" xfId="62550"/>
    <cellStyle name="Percent 8" xfId="4767"/>
    <cellStyle name="Percent 8 2" xfId="62551"/>
    <cellStyle name="Percent 8 2 2" xfId="62552"/>
    <cellStyle name="Percent 8 2 2 2" xfId="62553"/>
    <cellStyle name="Percent 8 2 2 2 2" xfId="62554"/>
    <cellStyle name="Percent 8 2 2 2 2 2" xfId="62555"/>
    <cellStyle name="Percent 8 2 2 2 3" xfId="62556"/>
    <cellStyle name="Percent 8 2 2 2 4" xfId="62557"/>
    <cellStyle name="Percent 8 2 2 3" xfId="62558"/>
    <cellStyle name="Percent 8 2 2 3 2" xfId="62559"/>
    <cellStyle name="Percent 8 2 2 4" xfId="62560"/>
    <cellStyle name="Percent 8 2 2 5" xfId="62561"/>
    <cellStyle name="Percent 8 2 2 6" xfId="62562"/>
    <cellStyle name="Percent 8 2 3" xfId="62563"/>
    <cellStyle name="Percent 8 2 3 2" xfId="62564"/>
    <cellStyle name="Percent 8 2 3 2 2" xfId="62565"/>
    <cellStyle name="Percent 8 2 3 3" xfId="62566"/>
    <cellStyle name="Percent 8 2 3 4" xfId="62567"/>
    <cellStyle name="Percent 8 2 4" xfId="62568"/>
    <cellStyle name="Percent 8 2 4 2" xfId="62569"/>
    <cellStyle name="Percent 8 2 5" xfId="62570"/>
    <cellStyle name="Percent 8 2 6" xfId="62571"/>
    <cellStyle name="Percent 8 2 7" xfId="62572"/>
    <cellStyle name="Percent 8 3" xfId="62573"/>
    <cellStyle name="Percent 8 3 2" xfId="62574"/>
    <cellStyle name="Percent 8 3 2 2" xfId="62575"/>
    <cellStyle name="Percent 8 3 2 2 2" xfId="62576"/>
    <cellStyle name="Percent 8 3 2 3" xfId="62577"/>
    <cellStyle name="Percent 8 3 2 4" xfId="62578"/>
    <cellStyle name="Percent 8 3 3" xfId="62579"/>
    <cellStyle name="Percent 8 3 3 2" xfId="62580"/>
    <cellStyle name="Percent 8 3 4" xfId="62581"/>
    <cellStyle name="Percent 8 3 5" xfId="62582"/>
    <cellStyle name="Percent 8 3 6" xfId="62583"/>
    <cellStyle name="Percent 8 4" xfId="62584"/>
    <cellStyle name="Percent 8 4 2" xfId="62585"/>
    <cellStyle name="Percent 8 4 2 2" xfId="62586"/>
    <cellStyle name="Percent 8 4 2 2 2" xfId="62587"/>
    <cellStyle name="Percent 8 4 2 3" xfId="62588"/>
    <cellStyle name="Percent 8 4 2 4" xfId="62589"/>
    <cellStyle name="Percent 8 4 3" xfId="62590"/>
    <cellStyle name="Percent 8 4 3 2" xfId="62591"/>
    <cellStyle name="Percent 8 4 4" xfId="62592"/>
    <cellStyle name="Percent 8 4 5" xfId="62593"/>
    <cellStyle name="Percent 8 4 6" xfId="62594"/>
    <cellStyle name="Percent 8 5" xfId="62595"/>
    <cellStyle name="Percent 8 5 2" xfId="62596"/>
    <cellStyle name="Percent 8 5 2 2" xfId="62597"/>
    <cellStyle name="Percent 8 5 3" xfId="62598"/>
    <cellStyle name="Percent 8 5 4" xfId="62599"/>
    <cellStyle name="Percent 8 6" xfId="62600"/>
    <cellStyle name="Percent 8 6 2" xfId="62601"/>
    <cellStyle name="Percent 8 7" xfId="62602"/>
    <cellStyle name="Percent 8 8" xfId="62603"/>
    <cellStyle name="Percent 8 9" xfId="62604"/>
    <cellStyle name="Percent 9" xfId="4768"/>
    <cellStyle name="Percent 9 2" xfId="62605"/>
    <cellStyle name="Percent 9 2 2" xfId="62606"/>
    <cellStyle name="Percent 9 2 2 2" xfId="62607"/>
    <cellStyle name="Percent 9 2 2 2 2" xfId="62608"/>
    <cellStyle name="Percent 9 2 2 2 2 2" xfId="62609"/>
    <cellStyle name="Percent 9 2 2 2 3" xfId="62610"/>
    <cellStyle name="Percent 9 2 2 2 4" xfId="62611"/>
    <cellStyle name="Percent 9 2 2 3" xfId="62612"/>
    <cellStyle name="Percent 9 2 2 3 2" xfId="62613"/>
    <cellStyle name="Percent 9 2 2 4" xfId="62614"/>
    <cellStyle name="Percent 9 2 2 5" xfId="62615"/>
    <cellStyle name="Percent 9 2 2 6" xfId="62616"/>
    <cellStyle name="Percent 9 2 3" xfId="62617"/>
    <cellStyle name="Percent 9 2 3 2" xfId="62618"/>
    <cellStyle name="Percent 9 2 3 2 2" xfId="62619"/>
    <cellStyle name="Percent 9 2 3 3" xfId="62620"/>
    <cellStyle name="Percent 9 2 3 4" xfId="62621"/>
    <cellStyle name="Percent 9 2 4" xfId="62622"/>
    <cellStyle name="Percent 9 2 4 2" xfId="62623"/>
    <cellStyle name="Percent 9 2 5" xfId="62624"/>
    <cellStyle name="Percent 9 2 6" xfId="62625"/>
    <cellStyle name="Percent 9 2 7" xfId="62626"/>
    <cellStyle name="Percent 9 3" xfId="62627"/>
    <cellStyle name="Percent 9 3 2" xfId="62628"/>
    <cellStyle name="Percent 9 3 2 2" xfId="62629"/>
    <cellStyle name="Percent 9 3 2 2 2" xfId="62630"/>
    <cellStyle name="Percent 9 3 2 3" xfId="62631"/>
    <cellStyle name="Percent 9 3 2 4" xfId="62632"/>
    <cellStyle name="Percent 9 3 3" xfId="62633"/>
    <cellStyle name="Percent 9 3 3 2" xfId="62634"/>
    <cellStyle name="Percent 9 3 4" xfId="62635"/>
    <cellStyle name="Percent 9 3 5" xfId="62636"/>
    <cellStyle name="Percent 9 3 6" xfId="62637"/>
    <cellStyle name="Percent 9 4" xfId="62638"/>
    <cellStyle name="Percent 9 4 2" xfId="62639"/>
    <cellStyle name="Percent 9 4 2 2" xfId="62640"/>
    <cellStyle name="Percent 9 4 2 2 2" xfId="62641"/>
    <cellStyle name="Percent 9 4 2 3" xfId="62642"/>
    <cellStyle name="Percent 9 4 2 4" xfId="62643"/>
    <cellStyle name="Percent 9 4 3" xfId="62644"/>
    <cellStyle name="Percent 9 4 3 2" xfId="62645"/>
    <cellStyle name="Percent 9 4 4" xfId="62646"/>
    <cellStyle name="Percent 9 4 5" xfId="62647"/>
    <cellStyle name="Percent 9 4 6" xfId="62648"/>
    <cellStyle name="Percent 9 5" xfId="62649"/>
    <cellStyle name="Percent 9 5 2" xfId="62650"/>
    <cellStyle name="Percent 9 5 2 2" xfId="62651"/>
    <cellStyle name="Percent 9 5 3" xfId="62652"/>
    <cellStyle name="Percent 9 5 4" xfId="62653"/>
    <cellStyle name="Percent 9 6" xfId="62654"/>
    <cellStyle name="Percent 9 6 2" xfId="62655"/>
    <cellStyle name="Percent 9 7" xfId="62656"/>
    <cellStyle name="Percent 9 8" xfId="62657"/>
    <cellStyle name="Percent 9 9" xfId="6265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Heading 2" xfId="9818"/>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ectionHeading 2" xfId="9899"/>
    <cellStyle name="SectionHeading 3" xfId="9817"/>
    <cellStyle name="SectionHeading 4" xfId="62659"/>
    <cellStyle name="Shade" xfId="4799"/>
    <cellStyle name="Shaded" xfId="4800"/>
    <cellStyle name="Single Accounting" xfId="4801"/>
    <cellStyle name="Single Accounting 2" xfId="62660"/>
    <cellStyle name="SingleLineAcctgn" xfId="4802"/>
    <cellStyle name="SingleLineAcctgn 2" xfId="62661"/>
    <cellStyle name="SingleLinePercent" xfId="4803"/>
    <cellStyle name="Source Superscript" xfId="4804"/>
    <cellStyle name="Source Text" xfId="4805"/>
    <cellStyle name="ssp " xfId="4806"/>
    <cellStyle name="ssp  10" xfId="62662"/>
    <cellStyle name="ssp  11" xfId="62663"/>
    <cellStyle name="ssp  12" xfId="62664"/>
    <cellStyle name="ssp  13" xfId="62665"/>
    <cellStyle name="ssp  2" xfId="62666"/>
    <cellStyle name="ssp  2 10" xfId="62667"/>
    <cellStyle name="ssp  2 11" xfId="62668"/>
    <cellStyle name="ssp  2 2" xfId="62669"/>
    <cellStyle name="ssp  2 3" xfId="62670"/>
    <cellStyle name="ssp  2 4" xfId="62671"/>
    <cellStyle name="ssp  2 5" xfId="62672"/>
    <cellStyle name="ssp  2 6" xfId="62673"/>
    <cellStyle name="ssp  2 7" xfId="62674"/>
    <cellStyle name="ssp  2 8" xfId="62675"/>
    <cellStyle name="ssp  2 9" xfId="62676"/>
    <cellStyle name="ssp  3" xfId="62677"/>
    <cellStyle name="ssp  4" xfId="62678"/>
    <cellStyle name="ssp  5" xfId="62679"/>
    <cellStyle name="ssp  6" xfId="62680"/>
    <cellStyle name="ssp  7" xfId="62681"/>
    <cellStyle name="ssp  8" xfId="62682"/>
    <cellStyle name="ssp  9" xfId="62683"/>
    <cellStyle name="Standard" xfId="4807"/>
    <cellStyle name="Style 1" xfId="4808"/>
    <cellStyle name="Style 1 2" xfId="62684"/>
    <cellStyle name="Style 1 3" xfId="62685"/>
    <cellStyle name="Style 1 4" xfId="62686"/>
    <cellStyle name="Style 1 5" xfId="62687"/>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8 2" xfId="62688"/>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 2" xfId="6268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10" xfId="62690"/>
    <cellStyle name="Style 21 11" xfId="62691"/>
    <cellStyle name="Style 21 2" xfId="4932"/>
    <cellStyle name="Style 21 2 10" xfId="62692"/>
    <cellStyle name="Style 21 2 11" xfId="62693"/>
    <cellStyle name="Style 21 2 12" xfId="62694"/>
    <cellStyle name="Style 21 2 13" xfId="62695"/>
    <cellStyle name="Style 21 2 14" xfId="62696"/>
    <cellStyle name="Style 21 2 15" xfId="62697"/>
    <cellStyle name="Style 21 2 16" xfId="62698"/>
    <cellStyle name="Style 21 2 17" xfId="62699"/>
    <cellStyle name="Style 21 2 18" xfId="62700"/>
    <cellStyle name="Style 21 2 19" xfId="62701"/>
    <cellStyle name="Style 21 2 2" xfId="62702"/>
    <cellStyle name="Style 21 2 2 10" xfId="62703"/>
    <cellStyle name="Style 21 2 2 11" xfId="62704"/>
    <cellStyle name="Style 21 2 2 2" xfId="62705"/>
    <cellStyle name="Style 21 2 2 2 10" xfId="62706"/>
    <cellStyle name="Style 21 2 2 2 11" xfId="62707"/>
    <cellStyle name="Style 21 2 2 2 12" xfId="62708"/>
    <cellStyle name="Style 21 2 2 2 13" xfId="62709"/>
    <cellStyle name="Style 21 2 2 2 2" xfId="62710"/>
    <cellStyle name="Style 21 2 2 2 2 2" xfId="62711"/>
    <cellStyle name="Style 21 2 2 2 2 2 2" xfId="62712"/>
    <cellStyle name="Style 21 2 2 2 2 3" xfId="62713"/>
    <cellStyle name="Style 21 2 2 2 2 4" xfId="62714"/>
    <cellStyle name="Style 21 2 2 2 3" xfId="62715"/>
    <cellStyle name="Style 21 2 2 2 3 2" xfId="62716"/>
    <cellStyle name="Style 21 2 2 2 3 3" xfId="62717"/>
    <cellStyle name="Style 21 2 2 2 4" xfId="62718"/>
    <cellStyle name="Style 21 2 2 2 4 2" xfId="62719"/>
    <cellStyle name="Style 21 2 2 2 5" xfId="62720"/>
    <cellStyle name="Style 21 2 2 2 5 2" xfId="62721"/>
    <cellStyle name="Style 21 2 2 2 6" xfId="62722"/>
    <cellStyle name="Style 21 2 2 2 7" xfId="62723"/>
    <cellStyle name="Style 21 2 2 2 8" xfId="62724"/>
    <cellStyle name="Style 21 2 2 2 9" xfId="62725"/>
    <cellStyle name="Style 21 2 2 3" xfId="62726"/>
    <cellStyle name="Style 21 2 2 3 10" xfId="62727"/>
    <cellStyle name="Style 21 2 2 3 11" xfId="62728"/>
    <cellStyle name="Style 21 2 2 3 2" xfId="62729"/>
    <cellStyle name="Style 21 2 2 3 2 2" xfId="62730"/>
    <cellStyle name="Style 21 2 2 3 3" xfId="62731"/>
    <cellStyle name="Style 21 2 2 3 3 2" xfId="62732"/>
    <cellStyle name="Style 21 2 2 3 4" xfId="62733"/>
    <cellStyle name="Style 21 2 2 3 5" xfId="62734"/>
    <cellStyle name="Style 21 2 2 3 6" xfId="62735"/>
    <cellStyle name="Style 21 2 2 3 7" xfId="62736"/>
    <cellStyle name="Style 21 2 2 3 8" xfId="62737"/>
    <cellStyle name="Style 21 2 2 3 9" xfId="62738"/>
    <cellStyle name="Style 21 2 2 4" xfId="62739"/>
    <cellStyle name="Style 21 2 2 4 10" xfId="62740"/>
    <cellStyle name="Style 21 2 2 4 11" xfId="62741"/>
    <cellStyle name="Style 21 2 2 4 2" xfId="62742"/>
    <cellStyle name="Style 21 2 2 4 2 2" xfId="62743"/>
    <cellStyle name="Style 21 2 2 4 3" xfId="62744"/>
    <cellStyle name="Style 21 2 2 4 4" xfId="62745"/>
    <cellStyle name="Style 21 2 2 4 5" xfId="62746"/>
    <cellStyle name="Style 21 2 2 4 6" xfId="62747"/>
    <cellStyle name="Style 21 2 2 4 7" xfId="62748"/>
    <cellStyle name="Style 21 2 2 4 8" xfId="62749"/>
    <cellStyle name="Style 21 2 2 4 9" xfId="62750"/>
    <cellStyle name="Style 21 2 2 5" xfId="62751"/>
    <cellStyle name="Style 21 2 2 5 2" xfId="62752"/>
    <cellStyle name="Style 21 2 2 5 3" xfId="62753"/>
    <cellStyle name="Style 21 2 2 6" xfId="62754"/>
    <cellStyle name="Style 21 2 2 6 2" xfId="62755"/>
    <cellStyle name="Style 21 2 2 7" xfId="62756"/>
    <cellStyle name="Style 21 2 2 8" xfId="62757"/>
    <cellStyle name="Style 21 2 2 9" xfId="62758"/>
    <cellStyle name="Style 21 2 20" xfId="62759"/>
    <cellStyle name="Style 21 2 21" xfId="62760"/>
    <cellStyle name="Style 21 2 22" xfId="62761"/>
    <cellStyle name="Style 21 2 23" xfId="62762"/>
    <cellStyle name="Style 21 2 24" xfId="62763"/>
    <cellStyle name="Style 21 2 25" xfId="62764"/>
    <cellStyle name="Style 21 2 3" xfId="62765"/>
    <cellStyle name="Style 21 2 3 10" xfId="62766"/>
    <cellStyle name="Style 21 2 3 11" xfId="62767"/>
    <cellStyle name="Style 21 2 3 2" xfId="62768"/>
    <cellStyle name="Style 21 2 3 2 10" xfId="62769"/>
    <cellStyle name="Style 21 2 3 2 11" xfId="62770"/>
    <cellStyle name="Style 21 2 3 2 12" xfId="62771"/>
    <cellStyle name="Style 21 2 3 2 13" xfId="62772"/>
    <cellStyle name="Style 21 2 3 2 2" xfId="62773"/>
    <cellStyle name="Style 21 2 3 2 2 2" xfId="62774"/>
    <cellStyle name="Style 21 2 3 2 2 2 2" xfId="62775"/>
    <cellStyle name="Style 21 2 3 2 2 3" xfId="62776"/>
    <cellStyle name="Style 21 2 3 2 2 4" xfId="62777"/>
    <cellStyle name="Style 21 2 3 2 3" xfId="62778"/>
    <cellStyle name="Style 21 2 3 2 3 2" xfId="62779"/>
    <cellStyle name="Style 21 2 3 2 3 3" xfId="62780"/>
    <cellStyle name="Style 21 2 3 2 4" xfId="62781"/>
    <cellStyle name="Style 21 2 3 2 4 2" xfId="62782"/>
    <cellStyle name="Style 21 2 3 2 5" xfId="62783"/>
    <cellStyle name="Style 21 2 3 2 5 2" xfId="62784"/>
    <cellStyle name="Style 21 2 3 2 6" xfId="62785"/>
    <cellStyle name="Style 21 2 3 2 7" xfId="62786"/>
    <cellStyle name="Style 21 2 3 2 8" xfId="62787"/>
    <cellStyle name="Style 21 2 3 2 9" xfId="62788"/>
    <cellStyle name="Style 21 2 3 3" xfId="62789"/>
    <cellStyle name="Style 21 2 3 3 10" xfId="62790"/>
    <cellStyle name="Style 21 2 3 3 11" xfId="62791"/>
    <cellStyle name="Style 21 2 3 3 2" xfId="62792"/>
    <cellStyle name="Style 21 2 3 3 2 2" xfId="62793"/>
    <cellStyle name="Style 21 2 3 3 3" xfId="62794"/>
    <cellStyle name="Style 21 2 3 3 3 2" xfId="62795"/>
    <cellStyle name="Style 21 2 3 3 4" xfId="62796"/>
    <cellStyle name="Style 21 2 3 3 5" xfId="62797"/>
    <cellStyle name="Style 21 2 3 3 6" xfId="62798"/>
    <cellStyle name="Style 21 2 3 3 7" xfId="62799"/>
    <cellStyle name="Style 21 2 3 3 8" xfId="62800"/>
    <cellStyle name="Style 21 2 3 3 9" xfId="62801"/>
    <cellStyle name="Style 21 2 3 4" xfId="62802"/>
    <cellStyle name="Style 21 2 3 4 10" xfId="62803"/>
    <cellStyle name="Style 21 2 3 4 11" xfId="62804"/>
    <cellStyle name="Style 21 2 3 4 2" xfId="62805"/>
    <cellStyle name="Style 21 2 3 4 2 2" xfId="62806"/>
    <cellStyle name="Style 21 2 3 4 3" xfId="62807"/>
    <cellStyle name="Style 21 2 3 4 4" xfId="62808"/>
    <cellStyle name="Style 21 2 3 4 5" xfId="62809"/>
    <cellStyle name="Style 21 2 3 4 6" xfId="62810"/>
    <cellStyle name="Style 21 2 3 4 7" xfId="62811"/>
    <cellStyle name="Style 21 2 3 4 8" xfId="62812"/>
    <cellStyle name="Style 21 2 3 4 9" xfId="62813"/>
    <cellStyle name="Style 21 2 3 5" xfId="62814"/>
    <cellStyle name="Style 21 2 3 5 2" xfId="62815"/>
    <cellStyle name="Style 21 2 3 5 3" xfId="62816"/>
    <cellStyle name="Style 21 2 3 6" xfId="62817"/>
    <cellStyle name="Style 21 2 3 6 2" xfId="62818"/>
    <cellStyle name="Style 21 2 3 7" xfId="62819"/>
    <cellStyle name="Style 21 2 3 8" xfId="62820"/>
    <cellStyle name="Style 21 2 3 9" xfId="62821"/>
    <cellStyle name="Style 21 2 4" xfId="62822"/>
    <cellStyle name="Style 21 2 4 10" xfId="62823"/>
    <cellStyle name="Style 21 2 4 11" xfId="62824"/>
    <cellStyle name="Style 21 2 4 12" xfId="62825"/>
    <cellStyle name="Style 21 2 4 13" xfId="62826"/>
    <cellStyle name="Style 21 2 4 14" xfId="62827"/>
    <cellStyle name="Style 21 2 4 2" xfId="62828"/>
    <cellStyle name="Style 21 2 4 2 2" xfId="62829"/>
    <cellStyle name="Style 21 2 4 2 2 2" xfId="62830"/>
    <cellStyle name="Style 21 2 4 2 3" xfId="62831"/>
    <cellStyle name="Style 21 2 4 2 4" xfId="62832"/>
    <cellStyle name="Style 21 2 4 3" xfId="62833"/>
    <cellStyle name="Style 21 2 4 3 2" xfId="62834"/>
    <cellStyle name="Style 21 2 4 3 3" xfId="62835"/>
    <cellStyle name="Style 21 2 4 4" xfId="62836"/>
    <cellStyle name="Style 21 2 4 4 2" xfId="62837"/>
    <cellStyle name="Style 21 2 4 5" xfId="62838"/>
    <cellStyle name="Style 21 2 4 5 2" xfId="62839"/>
    <cellStyle name="Style 21 2 4 6" xfId="62840"/>
    <cellStyle name="Style 21 2 4 7" xfId="62841"/>
    <cellStyle name="Style 21 2 4 8" xfId="62842"/>
    <cellStyle name="Style 21 2 4 9" xfId="62843"/>
    <cellStyle name="Style 21 2 5" xfId="62844"/>
    <cellStyle name="Style 21 2 5 10" xfId="62845"/>
    <cellStyle name="Style 21 2 5 11" xfId="62846"/>
    <cellStyle name="Style 21 2 5 12" xfId="62847"/>
    <cellStyle name="Style 21 2 5 2" xfId="62848"/>
    <cellStyle name="Style 21 2 5 2 2" xfId="62849"/>
    <cellStyle name="Style 21 2 5 3" xfId="62850"/>
    <cellStyle name="Style 21 2 5 4" xfId="62851"/>
    <cellStyle name="Style 21 2 5 5" xfId="62852"/>
    <cellStyle name="Style 21 2 5 6" xfId="62853"/>
    <cellStyle name="Style 21 2 5 7" xfId="62854"/>
    <cellStyle name="Style 21 2 5 8" xfId="62855"/>
    <cellStyle name="Style 21 2 5 9" xfId="62856"/>
    <cellStyle name="Style 21 2 6" xfId="62857"/>
    <cellStyle name="Style 21 2 6 10" xfId="62858"/>
    <cellStyle name="Style 21 2 6 11" xfId="62859"/>
    <cellStyle name="Style 21 2 6 12" xfId="62860"/>
    <cellStyle name="Style 21 2 6 13" xfId="62861"/>
    <cellStyle name="Style 21 2 6 14" xfId="62862"/>
    <cellStyle name="Style 21 2 6 15" xfId="62863"/>
    <cellStyle name="Style 21 2 6 16" xfId="62864"/>
    <cellStyle name="Style 21 2 6 17" xfId="62865"/>
    <cellStyle name="Style 21 2 6 18" xfId="62866"/>
    <cellStyle name="Style 21 2 6 2" xfId="62867"/>
    <cellStyle name="Style 21 2 6 3" xfId="62868"/>
    <cellStyle name="Style 21 2 6 4" xfId="62869"/>
    <cellStyle name="Style 21 2 6 5" xfId="62870"/>
    <cellStyle name="Style 21 2 6 6" xfId="62871"/>
    <cellStyle name="Style 21 2 6 7" xfId="62872"/>
    <cellStyle name="Style 21 2 6 8" xfId="62873"/>
    <cellStyle name="Style 21 2 6 9" xfId="62874"/>
    <cellStyle name="Style 21 2 7" xfId="62875"/>
    <cellStyle name="Style 21 2 7 10" xfId="62876"/>
    <cellStyle name="Style 21 2 7 11" xfId="62877"/>
    <cellStyle name="Style 21 2 7 2" xfId="62878"/>
    <cellStyle name="Style 21 2 7 3" xfId="62879"/>
    <cellStyle name="Style 21 2 7 4" xfId="62880"/>
    <cellStyle name="Style 21 2 7 5" xfId="62881"/>
    <cellStyle name="Style 21 2 7 6" xfId="62882"/>
    <cellStyle name="Style 21 2 7 7" xfId="62883"/>
    <cellStyle name="Style 21 2 7 8" xfId="62884"/>
    <cellStyle name="Style 21 2 7 9" xfId="62885"/>
    <cellStyle name="Style 21 2 8" xfId="62886"/>
    <cellStyle name="Style 21 2 8 10" xfId="62887"/>
    <cellStyle name="Style 21 2 8 11" xfId="62888"/>
    <cellStyle name="Style 21 2 8 2" xfId="62889"/>
    <cellStyle name="Style 21 2 8 3" xfId="62890"/>
    <cellStyle name="Style 21 2 8 4" xfId="62891"/>
    <cellStyle name="Style 21 2 8 5" xfId="62892"/>
    <cellStyle name="Style 21 2 8 6" xfId="62893"/>
    <cellStyle name="Style 21 2 8 7" xfId="62894"/>
    <cellStyle name="Style 21 2 8 8" xfId="62895"/>
    <cellStyle name="Style 21 2 8 9" xfId="62896"/>
    <cellStyle name="Style 21 2 9" xfId="62897"/>
    <cellStyle name="Style 21 3" xfId="9900"/>
    <cellStyle name="Style 21 3 10" xfId="62898"/>
    <cellStyle name="Style 21 3 11" xfId="62899"/>
    <cellStyle name="Style 21 3 12" xfId="62900"/>
    <cellStyle name="Style 21 3 2" xfId="62901"/>
    <cellStyle name="Style 21 3 2 10" xfId="62902"/>
    <cellStyle name="Style 21 3 2 11" xfId="62903"/>
    <cellStyle name="Style 21 3 2 12" xfId="62904"/>
    <cellStyle name="Style 21 3 2 13" xfId="62905"/>
    <cellStyle name="Style 21 3 2 2" xfId="62906"/>
    <cellStyle name="Style 21 3 2 2 2" xfId="62907"/>
    <cellStyle name="Style 21 3 2 2 2 2" xfId="62908"/>
    <cellStyle name="Style 21 3 2 2 3" xfId="62909"/>
    <cellStyle name="Style 21 3 2 2 4" xfId="62910"/>
    <cellStyle name="Style 21 3 2 3" xfId="62911"/>
    <cellStyle name="Style 21 3 2 3 2" xfId="62912"/>
    <cellStyle name="Style 21 3 2 3 3" xfId="62913"/>
    <cellStyle name="Style 21 3 2 4" xfId="62914"/>
    <cellStyle name="Style 21 3 2 4 2" xfId="62915"/>
    <cellStyle name="Style 21 3 2 5" xfId="62916"/>
    <cellStyle name="Style 21 3 2 5 2" xfId="62917"/>
    <cellStyle name="Style 21 3 2 6" xfId="62918"/>
    <cellStyle name="Style 21 3 2 7" xfId="62919"/>
    <cellStyle name="Style 21 3 2 8" xfId="62920"/>
    <cellStyle name="Style 21 3 2 9" xfId="62921"/>
    <cellStyle name="Style 21 3 3" xfId="62922"/>
    <cellStyle name="Style 21 3 3 10" xfId="62923"/>
    <cellStyle name="Style 21 3 3 11" xfId="62924"/>
    <cellStyle name="Style 21 3 3 2" xfId="62925"/>
    <cellStyle name="Style 21 3 3 2 2" xfId="62926"/>
    <cellStyle name="Style 21 3 3 3" xfId="62927"/>
    <cellStyle name="Style 21 3 3 3 2" xfId="62928"/>
    <cellStyle name="Style 21 3 3 4" xfId="62929"/>
    <cellStyle name="Style 21 3 3 5" xfId="62930"/>
    <cellStyle name="Style 21 3 3 6" xfId="62931"/>
    <cellStyle name="Style 21 3 3 7" xfId="62932"/>
    <cellStyle name="Style 21 3 3 8" xfId="62933"/>
    <cellStyle name="Style 21 3 3 9" xfId="62934"/>
    <cellStyle name="Style 21 3 4" xfId="62935"/>
    <cellStyle name="Style 21 3 4 10" xfId="62936"/>
    <cellStyle name="Style 21 3 4 11" xfId="62937"/>
    <cellStyle name="Style 21 3 4 2" xfId="62938"/>
    <cellStyle name="Style 21 3 4 2 2" xfId="62939"/>
    <cellStyle name="Style 21 3 4 3" xfId="62940"/>
    <cellStyle name="Style 21 3 4 4" xfId="62941"/>
    <cellStyle name="Style 21 3 4 5" xfId="62942"/>
    <cellStyle name="Style 21 3 4 6" xfId="62943"/>
    <cellStyle name="Style 21 3 4 7" xfId="62944"/>
    <cellStyle name="Style 21 3 4 8" xfId="62945"/>
    <cellStyle name="Style 21 3 4 9" xfId="62946"/>
    <cellStyle name="Style 21 3 5" xfId="62947"/>
    <cellStyle name="Style 21 3 5 2" xfId="62948"/>
    <cellStyle name="Style 21 3 5 3" xfId="62949"/>
    <cellStyle name="Style 21 3 6" xfId="62950"/>
    <cellStyle name="Style 21 3 6 2" xfId="62951"/>
    <cellStyle name="Style 21 3 7" xfId="62952"/>
    <cellStyle name="Style 21 3 8" xfId="62953"/>
    <cellStyle name="Style 21 3 9" xfId="62954"/>
    <cellStyle name="Style 21 4" xfId="9816"/>
    <cellStyle name="Style 21 4 10" xfId="62955"/>
    <cellStyle name="Style 21 4 11" xfId="62956"/>
    <cellStyle name="Style 21 4 2" xfId="62957"/>
    <cellStyle name="Style 21 4 2 10" xfId="62958"/>
    <cellStyle name="Style 21 4 2 11" xfId="62959"/>
    <cellStyle name="Style 21 4 2 12" xfId="62960"/>
    <cellStyle name="Style 21 4 2 13" xfId="62961"/>
    <cellStyle name="Style 21 4 2 2" xfId="62962"/>
    <cellStyle name="Style 21 4 2 2 2" xfId="62963"/>
    <cellStyle name="Style 21 4 2 2 2 2" xfId="62964"/>
    <cellStyle name="Style 21 4 2 2 3" xfId="62965"/>
    <cellStyle name="Style 21 4 2 2 4" xfId="62966"/>
    <cellStyle name="Style 21 4 2 3" xfId="62967"/>
    <cellStyle name="Style 21 4 2 3 2" xfId="62968"/>
    <cellStyle name="Style 21 4 2 3 3" xfId="62969"/>
    <cellStyle name="Style 21 4 2 4" xfId="62970"/>
    <cellStyle name="Style 21 4 2 4 2" xfId="62971"/>
    <cellStyle name="Style 21 4 2 5" xfId="62972"/>
    <cellStyle name="Style 21 4 2 5 2" xfId="62973"/>
    <cellStyle name="Style 21 4 2 6" xfId="62974"/>
    <cellStyle name="Style 21 4 2 7" xfId="62975"/>
    <cellStyle name="Style 21 4 2 8" xfId="62976"/>
    <cellStyle name="Style 21 4 2 9" xfId="62977"/>
    <cellStyle name="Style 21 4 3" xfId="62978"/>
    <cellStyle name="Style 21 4 3 10" xfId="62979"/>
    <cellStyle name="Style 21 4 3 11" xfId="62980"/>
    <cellStyle name="Style 21 4 3 12" xfId="62981"/>
    <cellStyle name="Style 21 4 3 2" xfId="62982"/>
    <cellStyle name="Style 21 4 3 2 2" xfId="62983"/>
    <cellStyle name="Style 21 4 3 3" xfId="62984"/>
    <cellStyle name="Style 21 4 3 3 2" xfId="62985"/>
    <cellStyle name="Style 21 4 3 4" xfId="62986"/>
    <cellStyle name="Style 21 4 3 5" xfId="62987"/>
    <cellStyle name="Style 21 4 3 6" xfId="62988"/>
    <cellStyle name="Style 21 4 3 7" xfId="62989"/>
    <cellStyle name="Style 21 4 3 8" xfId="62990"/>
    <cellStyle name="Style 21 4 3 9" xfId="62991"/>
    <cellStyle name="Style 21 4 4" xfId="62992"/>
    <cellStyle name="Style 21 4 4 10" xfId="62993"/>
    <cellStyle name="Style 21 4 4 11" xfId="62994"/>
    <cellStyle name="Style 21 4 4 2" xfId="62995"/>
    <cellStyle name="Style 21 4 4 2 2" xfId="62996"/>
    <cellStyle name="Style 21 4 4 3" xfId="62997"/>
    <cellStyle name="Style 21 4 4 4" xfId="62998"/>
    <cellStyle name="Style 21 4 4 5" xfId="62999"/>
    <cellStyle name="Style 21 4 4 6" xfId="63000"/>
    <cellStyle name="Style 21 4 4 7" xfId="63001"/>
    <cellStyle name="Style 21 4 4 8" xfId="63002"/>
    <cellStyle name="Style 21 4 4 9" xfId="63003"/>
    <cellStyle name="Style 21 4 5" xfId="63004"/>
    <cellStyle name="Style 21 4 5 2" xfId="63005"/>
    <cellStyle name="Style 21 4 5 3" xfId="63006"/>
    <cellStyle name="Style 21 4 6" xfId="63007"/>
    <cellStyle name="Style 21 4 6 2" xfId="63008"/>
    <cellStyle name="Style 21 4 7" xfId="63009"/>
    <cellStyle name="Style 21 4 8" xfId="63010"/>
    <cellStyle name="Style 21 4 9" xfId="63011"/>
    <cellStyle name="Style 21 5" xfId="63012"/>
    <cellStyle name="Style 21 5 2" xfId="63013"/>
    <cellStyle name="Style 21 5 2 2" xfId="63014"/>
    <cellStyle name="Style 21 5 2 2 2" xfId="63015"/>
    <cellStyle name="Style 21 5 2 3" xfId="63016"/>
    <cellStyle name="Style 21 5 2 4" xfId="63017"/>
    <cellStyle name="Style 21 5 3" xfId="63018"/>
    <cellStyle name="Style 21 5 3 2" xfId="63019"/>
    <cellStyle name="Style 21 5 3 3" xfId="63020"/>
    <cellStyle name="Style 21 5 4" xfId="63021"/>
    <cellStyle name="Style 21 5 5" xfId="63022"/>
    <cellStyle name="Style 21 5 6" xfId="63023"/>
    <cellStyle name="Style 21 5 7" xfId="63024"/>
    <cellStyle name="Style 21 6" xfId="63025"/>
    <cellStyle name="Style 21 6 2" xfId="63026"/>
    <cellStyle name="Style 21 7" xfId="63027"/>
    <cellStyle name="Style 21 7 2" xfId="63028"/>
    <cellStyle name="Style 21 7 3" xfId="63029"/>
    <cellStyle name="Style 21 7 4" xfId="63030"/>
    <cellStyle name="Style 21 7 5" xfId="63031"/>
    <cellStyle name="Style 21 7 6" xfId="63032"/>
    <cellStyle name="Style 21 7 7" xfId="63033"/>
    <cellStyle name="Style 21 7 8" xfId="63034"/>
    <cellStyle name="Style 21 8" xfId="63035"/>
    <cellStyle name="Style 21 8 2" xfId="63036"/>
    <cellStyle name="Style 21 9" xfId="63037"/>
    <cellStyle name="Style 22" xfId="4933"/>
    <cellStyle name="Style 22 10" xfId="63038"/>
    <cellStyle name="Style 22 10 2" xfId="63039"/>
    <cellStyle name="Style 22 11" xfId="63040"/>
    <cellStyle name="Style 22 12" xfId="63041"/>
    <cellStyle name="Style 22 13" xfId="63042"/>
    <cellStyle name="Style 22 2" xfId="4934"/>
    <cellStyle name="Style 22 2 10" xfId="63043"/>
    <cellStyle name="Style 22 2 2" xfId="9902"/>
    <cellStyle name="Style 22 2 2 10" xfId="63044"/>
    <cellStyle name="Style 22 2 2 11" xfId="63045"/>
    <cellStyle name="Style 22 2 2 12" xfId="63046"/>
    <cellStyle name="Style 22 2 2 13" xfId="63047"/>
    <cellStyle name="Style 22 2 2 14" xfId="63048"/>
    <cellStyle name="Style 22 2 2 15" xfId="63049"/>
    <cellStyle name="Style 22 2 2 16" xfId="63050"/>
    <cellStyle name="Style 22 2 2 17" xfId="63051"/>
    <cellStyle name="Style 22 2 2 18" xfId="63052"/>
    <cellStyle name="Style 22 2 2 19" xfId="63053"/>
    <cellStyle name="Style 22 2 2 2" xfId="63054"/>
    <cellStyle name="Style 22 2 2 2 10" xfId="63055"/>
    <cellStyle name="Style 22 2 2 2 11" xfId="63056"/>
    <cellStyle name="Style 22 2 2 2 2" xfId="63057"/>
    <cellStyle name="Style 22 2 2 2 2 10" xfId="63058"/>
    <cellStyle name="Style 22 2 2 2 2 11" xfId="63059"/>
    <cellStyle name="Style 22 2 2 2 2 12" xfId="63060"/>
    <cellStyle name="Style 22 2 2 2 2 13" xfId="63061"/>
    <cellStyle name="Style 22 2 2 2 2 2" xfId="63062"/>
    <cellStyle name="Style 22 2 2 2 2 2 2" xfId="63063"/>
    <cellStyle name="Style 22 2 2 2 2 2 2 2" xfId="63064"/>
    <cellStyle name="Style 22 2 2 2 2 2 3" xfId="63065"/>
    <cellStyle name="Style 22 2 2 2 2 2 4" xfId="63066"/>
    <cellStyle name="Style 22 2 2 2 2 3" xfId="63067"/>
    <cellStyle name="Style 22 2 2 2 2 3 2" xfId="63068"/>
    <cellStyle name="Style 22 2 2 2 2 3 3" xfId="63069"/>
    <cellStyle name="Style 22 2 2 2 2 4" xfId="63070"/>
    <cellStyle name="Style 22 2 2 2 2 4 2" xfId="63071"/>
    <cellStyle name="Style 22 2 2 2 2 5" xfId="63072"/>
    <cellStyle name="Style 22 2 2 2 2 5 2" xfId="63073"/>
    <cellStyle name="Style 22 2 2 2 2 6" xfId="63074"/>
    <cellStyle name="Style 22 2 2 2 2 7" xfId="63075"/>
    <cellStyle name="Style 22 2 2 2 2 8" xfId="63076"/>
    <cellStyle name="Style 22 2 2 2 2 9" xfId="63077"/>
    <cellStyle name="Style 22 2 2 2 3" xfId="63078"/>
    <cellStyle name="Style 22 2 2 2 3 10" xfId="63079"/>
    <cellStyle name="Style 22 2 2 2 3 11" xfId="63080"/>
    <cellStyle name="Style 22 2 2 2 3 2" xfId="63081"/>
    <cellStyle name="Style 22 2 2 2 3 2 2" xfId="63082"/>
    <cellStyle name="Style 22 2 2 2 3 3" xfId="63083"/>
    <cellStyle name="Style 22 2 2 2 3 3 2" xfId="63084"/>
    <cellStyle name="Style 22 2 2 2 3 4" xfId="63085"/>
    <cellStyle name="Style 22 2 2 2 3 5" xfId="63086"/>
    <cellStyle name="Style 22 2 2 2 3 6" xfId="63087"/>
    <cellStyle name="Style 22 2 2 2 3 7" xfId="63088"/>
    <cellStyle name="Style 22 2 2 2 3 8" xfId="63089"/>
    <cellStyle name="Style 22 2 2 2 3 9" xfId="63090"/>
    <cellStyle name="Style 22 2 2 2 4" xfId="63091"/>
    <cellStyle name="Style 22 2 2 2 4 10" xfId="63092"/>
    <cellStyle name="Style 22 2 2 2 4 11" xfId="63093"/>
    <cellStyle name="Style 22 2 2 2 4 2" xfId="63094"/>
    <cellStyle name="Style 22 2 2 2 4 2 2" xfId="63095"/>
    <cellStyle name="Style 22 2 2 2 4 3" xfId="63096"/>
    <cellStyle name="Style 22 2 2 2 4 4" xfId="63097"/>
    <cellStyle name="Style 22 2 2 2 4 5" xfId="63098"/>
    <cellStyle name="Style 22 2 2 2 4 6" xfId="63099"/>
    <cellStyle name="Style 22 2 2 2 4 7" xfId="63100"/>
    <cellStyle name="Style 22 2 2 2 4 8" xfId="63101"/>
    <cellStyle name="Style 22 2 2 2 4 9" xfId="63102"/>
    <cellStyle name="Style 22 2 2 2 5" xfId="63103"/>
    <cellStyle name="Style 22 2 2 2 5 2" xfId="63104"/>
    <cellStyle name="Style 22 2 2 2 5 3" xfId="63105"/>
    <cellStyle name="Style 22 2 2 2 6" xfId="63106"/>
    <cellStyle name="Style 22 2 2 2 6 2" xfId="63107"/>
    <cellStyle name="Style 22 2 2 2 7" xfId="63108"/>
    <cellStyle name="Style 22 2 2 2 8" xfId="63109"/>
    <cellStyle name="Style 22 2 2 2 9" xfId="63110"/>
    <cellStyle name="Style 22 2 2 20" xfId="63111"/>
    <cellStyle name="Style 22 2 2 21" xfId="63112"/>
    <cellStyle name="Style 22 2 2 22" xfId="63113"/>
    <cellStyle name="Style 22 2 2 23" xfId="63114"/>
    <cellStyle name="Style 22 2 2 24" xfId="63115"/>
    <cellStyle name="Style 22 2 2 25" xfId="63116"/>
    <cellStyle name="Style 22 2 2 3" xfId="63117"/>
    <cellStyle name="Style 22 2 2 3 10" xfId="63118"/>
    <cellStyle name="Style 22 2 2 3 11" xfId="63119"/>
    <cellStyle name="Style 22 2 2 3 2" xfId="63120"/>
    <cellStyle name="Style 22 2 2 3 2 10" xfId="63121"/>
    <cellStyle name="Style 22 2 2 3 2 11" xfId="63122"/>
    <cellStyle name="Style 22 2 2 3 2 12" xfId="63123"/>
    <cellStyle name="Style 22 2 2 3 2 13" xfId="63124"/>
    <cellStyle name="Style 22 2 2 3 2 2" xfId="63125"/>
    <cellStyle name="Style 22 2 2 3 2 2 2" xfId="63126"/>
    <cellStyle name="Style 22 2 2 3 2 2 2 2" xfId="63127"/>
    <cellStyle name="Style 22 2 2 3 2 2 3" xfId="63128"/>
    <cellStyle name="Style 22 2 2 3 2 2 4" xfId="63129"/>
    <cellStyle name="Style 22 2 2 3 2 3" xfId="63130"/>
    <cellStyle name="Style 22 2 2 3 2 3 2" xfId="63131"/>
    <cellStyle name="Style 22 2 2 3 2 3 3" xfId="63132"/>
    <cellStyle name="Style 22 2 2 3 2 4" xfId="63133"/>
    <cellStyle name="Style 22 2 2 3 2 4 2" xfId="63134"/>
    <cellStyle name="Style 22 2 2 3 2 5" xfId="63135"/>
    <cellStyle name="Style 22 2 2 3 2 5 2" xfId="63136"/>
    <cellStyle name="Style 22 2 2 3 2 6" xfId="63137"/>
    <cellStyle name="Style 22 2 2 3 2 7" xfId="63138"/>
    <cellStyle name="Style 22 2 2 3 2 8" xfId="63139"/>
    <cellStyle name="Style 22 2 2 3 2 9" xfId="63140"/>
    <cellStyle name="Style 22 2 2 3 3" xfId="63141"/>
    <cellStyle name="Style 22 2 2 3 3 10" xfId="63142"/>
    <cellStyle name="Style 22 2 2 3 3 11" xfId="63143"/>
    <cellStyle name="Style 22 2 2 3 3 2" xfId="63144"/>
    <cellStyle name="Style 22 2 2 3 3 2 2" xfId="63145"/>
    <cellStyle name="Style 22 2 2 3 3 3" xfId="63146"/>
    <cellStyle name="Style 22 2 2 3 3 3 2" xfId="63147"/>
    <cellStyle name="Style 22 2 2 3 3 4" xfId="63148"/>
    <cellStyle name="Style 22 2 2 3 3 5" xfId="63149"/>
    <cellStyle name="Style 22 2 2 3 3 6" xfId="63150"/>
    <cellStyle name="Style 22 2 2 3 3 7" xfId="63151"/>
    <cellStyle name="Style 22 2 2 3 3 8" xfId="63152"/>
    <cellStyle name="Style 22 2 2 3 3 9" xfId="63153"/>
    <cellStyle name="Style 22 2 2 3 4" xfId="63154"/>
    <cellStyle name="Style 22 2 2 3 4 10" xfId="63155"/>
    <cellStyle name="Style 22 2 2 3 4 11" xfId="63156"/>
    <cellStyle name="Style 22 2 2 3 4 2" xfId="63157"/>
    <cellStyle name="Style 22 2 2 3 4 2 2" xfId="63158"/>
    <cellStyle name="Style 22 2 2 3 4 3" xfId="63159"/>
    <cellStyle name="Style 22 2 2 3 4 4" xfId="63160"/>
    <cellStyle name="Style 22 2 2 3 4 5" xfId="63161"/>
    <cellStyle name="Style 22 2 2 3 4 6" xfId="63162"/>
    <cellStyle name="Style 22 2 2 3 4 7" xfId="63163"/>
    <cellStyle name="Style 22 2 2 3 4 8" xfId="63164"/>
    <cellStyle name="Style 22 2 2 3 4 9" xfId="63165"/>
    <cellStyle name="Style 22 2 2 3 5" xfId="63166"/>
    <cellStyle name="Style 22 2 2 3 5 2" xfId="63167"/>
    <cellStyle name="Style 22 2 2 3 5 3" xfId="63168"/>
    <cellStyle name="Style 22 2 2 3 6" xfId="63169"/>
    <cellStyle name="Style 22 2 2 3 6 2" xfId="63170"/>
    <cellStyle name="Style 22 2 2 3 7" xfId="63171"/>
    <cellStyle name="Style 22 2 2 3 8" xfId="63172"/>
    <cellStyle name="Style 22 2 2 3 9" xfId="63173"/>
    <cellStyle name="Style 22 2 2 4" xfId="63174"/>
    <cellStyle name="Style 22 2 2 4 10" xfId="63175"/>
    <cellStyle name="Style 22 2 2 4 11" xfId="63176"/>
    <cellStyle name="Style 22 2 2 4 12" xfId="63177"/>
    <cellStyle name="Style 22 2 2 4 13" xfId="63178"/>
    <cellStyle name="Style 22 2 2 4 14" xfId="63179"/>
    <cellStyle name="Style 22 2 2 4 2" xfId="63180"/>
    <cellStyle name="Style 22 2 2 4 2 2" xfId="63181"/>
    <cellStyle name="Style 22 2 2 4 2 2 2" xfId="63182"/>
    <cellStyle name="Style 22 2 2 4 2 3" xfId="63183"/>
    <cellStyle name="Style 22 2 2 4 2 4" xfId="63184"/>
    <cellStyle name="Style 22 2 2 4 3" xfId="63185"/>
    <cellStyle name="Style 22 2 2 4 3 2" xfId="63186"/>
    <cellStyle name="Style 22 2 2 4 3 3" xfId="63187"/>
    <cellStyle name="Style 22 2 2 4 4" xfId="63188"/>
    <cellStyle name="Style 22 2 2 4 4 2" xfId="63189"/>
    <cellStyle name="Style 22 2 2 4 5" xfId="63190"/>
    <cellStyle name="Style 22 2 2 4 5 2" xfId="63191"/>
    <cellStyle name="Style 22 2 2 4 6" xfId="63192"/>
    <cellStyle name="Style 22 2 2 4 7" xfId="63193"/>
    <cellStyle name="Style 22 2 2 4 8" xfId="63194"/>
    <cellStyle name="Style 22 2 2 4 9" xfId="63195"/>
    <cellStyle name="Style 22 2 2 5" xfId="63196"/>
    <cellStyle name="Style 22 2 2 5 10" xfId="63197"/>
    <cellStyle name="Style 22 2 2 5 11" xfId="63198"/>
    <cellStyle name="Style 22 2 2 5 12" xfId="63199"/>
    <cellStyle name="Style 22 2 2 5 2" xfId="63200"/>
    <cellStyle name="Style 22 2 2 5 2 2" xfId="63201"/>
    <cellStyle name="Style 22 2 2 5 3" xfId="63202"/>
    <cellStyle name="Style 22 2 2 5 4" xfId="63203"/>
    <cellStyle name="Style 22 2 2 5 5" xfId="63204"/>
    <cellStyle name="Style 22 2 2 5 6" xfId="63205"/>
    <cellStyle name="Style 22 2 2 5 7" xfId="63206"/>
    <cellStyle name="Style 22 2 2 5 8" xfId="63207"/>
    <cellStyle name="Style 22 2 2 5 9" xfId="63208"/>
    <cellStyle name="Style 22 2 2 6" xfId="63209"/>
    <cellStyle name="Style 22 2 2 6 10" xfId="63210"/>
    <cellStyle name="Style 22 2 2 6 11" xfId="63211"/>
    <cellStyle name="Style 22 2 2 6 12" xfId="63212"/>
    <cellStyle name="Style 22 2 2 6 13" xfId="63213"/>
    <cellStyle name="Style 22 2 2 6 14" xfId="63214"/>
    <cellStyle name="Style 22 2 2 6 15" xfId="63215"/>
    <cellStyle name="Style 22 2 2 6 16" xfId="63216"/>
    <cellStyle name="Style 22 2 2 6 17" xfId="63217"/>
    <cellStyle name="Style 22 2 2 6 18" xfId="63218"/>
    <cellStyle name="Style 22 2 2 6 2" xfId="63219"/>
    <cellStyle name="Style 22 2 2 6 3" xfId="63220"/>
    <cellStyle name="Style 22 2 2 6 4" xfId="63221"/>
    <cellStyle name="Style 22 2 2 6 5" xfId="63222"/>
    <cellStyle name="Style 22 2 2 6 6" xfId="63223"/>
    <cellStyle name="Style 22 2 2 6 7" xfId="63224"/>
    <cellStyle name="Style 22 2 2 6 8" xfId="63225"/>
    <cellStyle name="Style 22 2 2 6 9" xfId="63226"/>
    <cellStyle name="Style 22 2 2 7" xfId="63227"/>
    <cellStyle name="Style 22 2 2 7 10" xfId="63228"/>
    <cellStyle name="Style 22 2 2 7 11" xfId="63229"/>
    <cellStyle name="Style 22 2 2 7 2" xfId="63230"/>
    <cellStyle name="Style 22 2 2 7 3" xfId="63231"/>
    <cellStyle name="Style 22 2 2 7 4" xfId="63232"/>
    <cellStyle name="Style 22 2 2 7 5" xfId="63233"/>
    <cellStyle name="Style 22 2 2 7 6" xfId="63234"/>
    <cellStyle name="Style 22 2 2 7 7" xfId="63235"/>
    <cellStyle name="Style 22 2 2 7 8" xfId="63236"/>
    <cellStyle name="Style 22 2 2 7 9" xfId="63237"/>
    <cellStyle name="Style 22 2 2 8" xfId="63238"/>
    <cellStyle name="Style 22 2 2 8 10" xfId="63239"/>
    <cellStyle name="Style 22 2 2 8 11" xfId="63240"/>
    <cellStyle name="Style 22 2 2 8 2" xfId="63241"/>
    <cellStyle name="Style 22 2 2 8 3" xfId="63242"/>
    <cellStyle name="Style 22 2 2 8 4" xfId="63243"/>
    <cellStyle name="Style 22 2 2 8 5" xfId="63244"/>
    <cellStyle name="Style 22 2 2 8 6" xfId="63245"/>
    <cellStyle name="Style 22 2 2 8 7" xfId="63246"/>
    <cellStyle name="Style 22 2 2 8 8" xfId="63247"/>
    <cellStyle name="Style 22 2 2 8 9" xfId="63248"/>
    <cellStyle name="Style 22 2 2 9" xfId="63249"/>
    <cellStyle name="Style 22 2 3" xfId="9814"/>
    <cellStyle name="Style 22 2 3 10" xfId="63250"/>
    <cellStyle name="Style 22 2 3 11" xfId="63251"/>
    <cellStyle name="Style 22 2 3 2" xfId="63252"/>
    <cellStyle name="Style 22 2 3 2 10" xfId="63253"/>
    <cellStyle name="Style 22 2 3 2 11" xfId="63254"/>
    <cellStyle name="Style 22 2 3 2 12" xfId="63255"/>
    <cellStyle name="Style 22 2 3 2 13" xfId="63256"/>
    <cellStyle name="Style 22 2 3 2 2" xfId="63257"/>
    <cellStyle name="Style 22 2 3 2 2 2" xfId="63258"/>
    <cellStyle name="Style 22 2 3 2 2 2 2" xfId="63259"/>
    <cellStyle name="Style 22 2 3 2 2 3" xfId="63260"/>
    <cellStyle name="Style 22 2 3 2 2 4" xfId="63261"/>
    <cellStyle name="Style 22 2 3 2 3" xfId="63262"/>
    <cellStyle name="Style 22 2 3 2 3 2" xfId="63263"/>
    <cellStyle name="Style 22 2 3 2 3 3" xfId="63264"/>
    <cellStyle name="Style 22 2 3 2 4" xfId="63265"/>
    <cellStyle name="Style 22 2 3 2 4 2" xfId="63266"/>
    <cellStyle name="Style 22 2 3 2 5" xfId="63267"/>
    <cellStyle name="Style 22 2 3 2 5 2" xfId="63268"/>
    <cellStyle name="Style 22 2 3 2 6" xfId="63269"/>
    <cellStyle name="Style 22 2 3 2 7" xfId="63270"/>
    <cellStyle name="Style 22 2 3 2 8" xfId="63271"/>
    <cellStyle name="Style 22 2 3 2 9" xfId="63272"/>
    <cellStyle name="Style 22 2 3 3" xfId="63273"/>
    <cellStyle name="Style 22 2 3 3 10" xfId="63274"/>
    <cellStyle name="Style 22 2 3 3 11" xfId="63275"/>
    <cellStyle name="Style 22 2 3 3 2" xfId="63276"/>
    <cellStyle name="Style 22 2 3 3 2 2" xfId="63277"/>
    <cellStyle name="Style 22 2 3 3 3" xfId="63278"/>
    <cellStyle name="Style 22 2 3 3 3 2" xfId="63279"/>
    <cellStyle name="Style 22 2 3 3 4" xfId="63280"/>
    <cellStyle name="Style 22 2 3 3 5" xfId="63281"/>
    <cellStyle name="Style 22 2 3 3 6" xfId="63282"/>
    <cellStyle name="Style 22 2 3 3 7" xfId="63283"/>
    <cellStyle name="Style 22 2 3 3 8" xfId="63284"/>
    <cellStyle name="Style 22 2 3 3 9" xfId="63285"/>
    <cellStyle name="Style 22 2 3 4" xfId="63286"/>
    <cellStyle name="Style 22 2 3 4 10" xfId="63287"/>
    <cellStyle name="Style 22 2 3 4 11" xfId="63288"/>
    <cellStyle name="Style 22 2 3 4 2" xfId="63289"/>
    <cellStyle name="Style 22 2 3 4 2 2" xfId="63290"/>
    <cellStyle name="Style 22 2 3 4 3" xfId="63291"/>
    <cellStyle name="Style 22 2 3 4 4" xfId="63292"/>
    <cellStyle name="Style 22 2 3 4 5" xfId="63293"/>
    <cellStyle name="Style 22 2 3 4 6" xfId="63294"/>
    <cellStyle name="Style 22 2 3 4 7" xfId="63295"/>
    <cellStyle name="Style 22 2 3 4 8" xfId="63296"/>
    <cellStyle name="Style 22 2 3 4 9" xfId="63297"/>
    <cellStyle name="Style 22 2 3 5" xfId="63298"/>
    <cellStyle name="Style 22 2 3 5 2" xfId="63299"/>
    <cellStyle name="Style 22 2 3 5 3" xfId="63300"/>
    <cellStyle name="Style 22 2 3 6" xfId="63301"/>
    <cellStyle name="Style 22 2 3 6 2" xfId="63302"/>
    <cellStyle name="Style 22 2 3 7" xfId="63303"/>
    <cellStyle name="Style 22 2 3 8" xfId="63304"/>
    <cellStyle name="Style 22 2 3 9" xfId="63305"/>
    <cellStyle name="Style 22 2 4" xfId="63306"/>
    <cellStyle name="Style 22 2 4 10" xfId="63307"/>
    <cellStyle name="Style 22 2 4 2" xfId="63308"/>
    <cellStyle name="Style 22 2 4 2 10" xfId="63309"/>
    <cellStyle name="Style 22 2 4 2 11" xfId="63310"/>
    <cellStyle name="Style 22 2 4 2 12" xfId="63311"/>
    <cellStyle name="Style 22 2 4 2 13" xfId="63312"/>
    <cellStyle name="Style 22 2 4 2 2" xfId="63313"/>
    <cellStyle name="Style 22 2 4 2 2 2" xfId="63314"/>
    <cellStyle name="Style 22 2 4 2 2 2 2" xfId="63315"/>
    <cellStyle name="Style 22 2 4 2 2 3" xfId="63316"/>
    <cellStyle name="Style 22 2 4 2 2 4" xfId="63317"/>
    <cellStyle name="Style 22 2 4 2 3" xfId="63318"/>
    <cellStyle name="Style 22 2 4 2 3 2" xfId="63319"/>
    <cellStyle name="Style 22 2 4 2 3 3" xfId="63320"/>
    <cellStyle name="Style 22 2 4 2 4" xfId="63321"/>
    <cellStyle name="Style 22 2 4 2 4 2" xfId="63322"/>
    <cellStyle name="Style 22 2 4 2 5" xfId="63323"/>
    <cellStyle name="Style 22 2 4 2 5 2" xfId="63324"/>
    <cellStyle name="Style 22 2 4 2 6" xfId="63325"/>
    <cellStyle name="Style 22 2 4 2 7" xfId="63326"/>
    <cellStyle name="Style 22 2 4 2 8" xfId="63327"/>
    <cellStyle name="Style 22 2 4 2 9" xfId="63328"/>
    <cellStyle name="Style 22 2 4 3" xfId="63329"/>
    <cellStyle name="Style 22 2 4 3 10" xfId="63330"/>
    <cellStyle name="Style 22 2 4 3 11" xfId="63331"/>
    <cellStyle name="Style 22 2 4 3 12" xfId="63332"/>
    <cellStyle name="Style 22 2 4 3 2" xfId="63333"/>
    <cellStyle name="Style 22 2 4 3 2 2" xfId="63334"/>
    <cellStyle name="Style 22 2 4 3 3" xfId="63335"/>
    <cellStyle name="Style 22 2 4 3 3 2" xfId="63336"/>
    <cellStyle name="Style 22 2 4 3 4" xfId="63337"/>
    <cellStyle name="Style 22 2 4 3 5" xfId="63338"/>
    <cellStyle name="Style 22 2 4 3 6" xfId="63339"/>
    <cellStyle name="Style 22 2 4 3 7" xfId="63340"/>
    <cellStyle name="Style 22 2 4 3 8" xfId="63341"/>
    <cellStyle name="Style 22 2 4 3 9" xfId="63342"/>
    <cellStyle name="Style 22 2 4 4" xfId="63343"/>
    <cellStyle name="Style 22 2 4 4 10" xfId="63344"/>
    <cellStyle name="Style 22 2 4 4 11" xfId="63345"/>
    <cellStyle name="Style 22 2 4 4 2" xfId="63346"/>
    <cellStyle name="Style 22 2 4 4 2 2" xfId="63347"/>
    <cellStyle name="Style 22 2 4 4 3" xfId="63348"/>
    <cellStyle name="Style 22 2 4 4 4" xfId="63349"/>
    <cellStyle name="Style 22 2 4 4 5" xfId="63350"/>
    <cellStyle name="Style 22 2 4 4 6" xfId="63351"/>
    <cellStyle name="Style 22 2 4 4 7" xfId="63352"/>
    <cellStyle name="Style 22 2 4 4 8" xfId="63353"/>
    <cellStyle name="Style 22 2 4 4 9" xfId="63354"/>
    <cellStyle name="Style 22 2 4 5" xfId="63355"/>
    <cellStyle name="Style 22 2 4 5 2" xfId="63356"/>
    <cellStyle name="Style 22 2 4 5 3" xfId="63357"/>
    <cellStyle name="Style 22 2 4 6" xfId="63358"/>
    <cellStyle name="Style 22 2 4 6 2" xfId="63359"/>
    <cellStyle name="Style 22 2 4 7" xfId="63360"/>
    <cellStyle name="Style 22 2 4 8" xfId="63361"/>
    <cellStyle name="Style 22 2 4 9" xfId="63362"/>
    <cellStyle name="Style 22 2 5" xfId="63363"/>
    <cellStyle name="Style 22 2 5 2" xfId="63364"/>
    <cellStyle name="Style 22 2 5 2 2" xfId="63365"/>
    <cellStyle name="Style 22 2 5 2 2 2" xfId="63366"/>
    <cellStyle name="Style 22 2 5 2 3" xfId="63367"/>
    <cellStyle name="Style 22 2 5 2 4" xfId="63368"/>
    <cellStyle name="Style 22 2 5 3" xfId="63369"/>
    <cellStyle name="Style 22 2 5 3 2" xfId="63370"/>
    <cellStyle name="Style 22 2 5 3 3" xfId="63371"/>
    <cellStyle name="Style 22 2 5 4" xfId="63372"/>
    <cellStyle name="Style 22 2 5 5" xfId="63373"/>
    <cellStyle name="Style 22 2 5 6" xfId="63374"/>
    <cellStyle name="Style 22 2 6" xfId="63375"/>
    <cellStyle name="Style 22 2 6 2" xfId="63376"/>
    <cellStyle name="Style 22 2 7" xfId="63377"/>
    <cellStyle name="Style 22 2 7 2" xfId="63378"/>
    <cellStyle name="Style 22 2 7 3" xfId="63379"/>
    <cellStyle name="Style 22 2 7 4" xfId="63380"/>
    <cellStyle name="Style 22 2 7 5" xfId="63381"/>
    <cellStyle name="Style 22 2 7 6" xfId="63382"/>
    <cellStyle name="Style 22 2 7 7" xfId="63383"/>
    <cellStyle name="Style 22 2 7 8" xfId="63384"/>
    <cellStyle name="Style 22 2 8" xfId="63385"/>
    <cellStyle name="Style 22 2 8 2" xfId="63386"/>
    <cellStyle name="Style 22 2 9" xfId="63387"/>
    <cellStyle name="Style 22 3" xfId="4935"/>
    <cellStyle name="Style 22 3 10" xfId="63388"/>
    <cellStyle name="Style 22 3 2" xfId="9903"/>
    <cellStyle name="Style 22 3 2 10" xfId="63389"/>
    <cellStyle name="Style 22 3 2 11" xfId="63390"/>
    <cellStyle name="Style 22 3 2 12" xfId="63391"/>
    <cellStyle name="Style 22 3 2 13" xfId="63392"/>
    <cellStyle name="Style 22 3 2 14" xfId="63393"/>
    <cellStyle name="Style 22 3 2 15" xfId="63394"/>
    <cellStyle name="Style 22 3 2 16" xfId="63395"/>
    <cellStyle name="Style 22 3 2 17" xfId="63396"/>
    <cellStyle name="Style 22 3 2 18" xfId="63397"/>
    <cellStyle name="Style 22 3 2 19" xfId="63398"/>
    <cellStyle name="Style 22 3 2 2" xfId="63399"/>
    <cellStyle name="Style 22 3 2 2 10" xfId="63400"/>
    <cellStyle name="Style 22 3 2 2 11" xfId="63401"/>
    <cellStyle name="Style 22 3 2 2 2" xfId="63402"/>
    <cellStyle name="Style 22 3 2 2 2 10" xfId="63403"/>
    <cellStyle name="Style 22 3 2 2 2 11" xfId="63404"/>
    <cellStyle name="Style 22 3 2 2 2 12" xfId="63405"/>
    <cellStyle name="Style 22 3 2 2 2 13" xfId="63406"/>
    <cellStyle name="Style 22 3 2 2 2 2" xfId="63407"/>
    <cellStyle name="Style 22 3 2 2 2 2 2" xfId="63408"/>
    <cellStyle name="Style 22 3 2 2 2 2 2 2" xfId="63409"/>
    <cellStyle name="Style 22 3 2 2 2 2 3" xfId="63410"/>
    <cellStyle name="Style 22 3 2 2 2 2 4" xfId="63411"/>
    <cellStyle name="Style 22 3 2 2 2 3" xfId="63412"/>
    <cellStyle name="Style 22 3 2 2 2 3 2" xfId="63413"/>
    <cellStyle name="Style 22 3 2 2 2 3 3" xfId="63414"/>
    <cellStyle name="Style 22 3 2 2 2 4" xfId="63415"/>
    <cellStyle name="Style 22 3 2 2 2 4 2" xfId="63416"/>
    <cellStyle name="Style 22 3 2 2 2 5" xfId="63417"/>
    <cellStyle name="Style 22 3 2 2 2 5 2" xfId="63418"/>
    <cellStyle name="Style 22 3 2 2 2 6" xfId="63419"/>
    <cellStyle name="Style 22 3 2 2 2 7" xfId="63420"/>
    <cellStyle name="Style 22 3 2 2 2 8" xfId="63421"/>
    <cellStyle name="Style 22 3 2 2 2 9" xfId="63422"/>
    <cellStyle name="Style 22 3 2 2 3" xfId="63423"/>
    <cellStyle name="Style 22 3 2 2 3 10" xfId="63424"/>
    <cellStyle name="Style 22 3 2 2 3 11" xfId="63425"/>
    <cellStyle name="Style 22 3 2 2 3 2" xfId="63426"/>
    <cellStyle name="Style 22 3 2 2 3 2 2" xfId="63427"/>
    <cellStyle name="Style 22 3 2 2 3 3" xfId="63428"/>
    <cellStyle name="Style 22 3 2 2 3 3 2" xfId="63429"/>
    <cellStyle name="Style 22 3 2 2 3 4" xfId="63430"/>
    <cellStyle name="Style 22 3 2 2 3 5" xfId="63431"/>
    <cellStyle name="Style 22 3 2 2 3 6" xfId="63432"/>
    <cellStyle name="Style 22 3 2 2 3 7" xfId="63433"/>
    <cellStyle name="Style 22 3 2 2 3 8" xfId="63434"/>
    <cellStyle name="Style 22 3 2 2 3 9" xfId="63435"/>
    <cellStyle name="Style 22 3 2 2 4" xfId="63436"/>
    <cellStyle name="Style 22 3 2 2 4 10" xfId="63437"/>
    <cellStyle name="Style 22 3 2 2 4 11" xfId="63438"/>
    <cellStyle name="Style 22 3 2 2 4 2" xfId="63439"/>
    <cellStyle name="Style 22 3 2 2 4 2 2" xfId="63440"/>
    <cellStyle name="Style 22 3 2 2 4 3" xfId="63441"/>
    <cellStyle name="Style 22 3 2 2 4 4" xfId="63442"/>
    <cellStyle name="Style 22 3 2 2 4 5" xfId="63443"/>
    <cellStyle name="Style 22 3 2 2 4 6" xfId="63444"/>
    <cellStyle name="Style 22 3 2 2 4 7" xfId="63445"/>
    <cellStyle name="Style 22 3 2 2 4 8" xfId="63446"/>
    <cellStyle name="Style 22 3 2 2 4 9" xfId="63447"/>
    <cellStyle name="Style 22 3 2 2 5" xfId="63448"/>
    <cellStyle name="Style 22 3 2 2 5 2" xfId="63449"/>
    <cellStyle name="Style 22 3 2 2 5 3" xfId="63450"/>
    <cellStyle name="Style 22 3 2 2 6" xfId="63451"/>
    <cellStyle name="Style 22 3 2 2 6 2" xfId="63452"/>
    <cellStyle name="Style 22 3 2 2 7" xfId="63453"/>
    <cellStyle name="Style 22 3 2 2 8" xfId="63454"/>
    <cellStyle name="Style 22 3 2 2 9" xfId="63455"/>
    <cellStyle name="Style 22 3 2 20" xfId="63456"/>
    <cellStyle name="Style 22 3 2 21" xfId="63457"/>
    <cellStyle name="Style 22 3 2 22" xfId="63458"/>
    <cellStyle name="Style 22 3 2 23" xfId="63459"/>
    <cellStyle name="Style 22 3 2 24" xfId="63460"/>
    <cellStyle name="Style 22 3 2 25" xfId="63461"/>
    <cellStyle name="Style 22 3 2 3" xfId="63462"/>
    <cellStyle name="Style 22 3 2 3 10" xfId="63463"/>
    <cellStyle name="Style 22 3 2 3 11" xfId="63464"/>
    <cellStyle name="Style 22 3 2 3 2" xfId="63465"/>
    <cellStyle name="Style 22 3 2 3 2 10" xfId="63466"/>
    <cellStyle name="Style 22 3 2 3 2 11" xfId="63467"/>
    <cellStyle name="Style 22 3 2 3 2 12" xfId="63468"/>
    <cellStyle name="Style 22 3 2 3 2 13" xfId="63469"/>
    <cellStyle name="Style 22 3 2 3 2 2" xfId="63470"/>
    <cellStyle name="Style 22 3 2 3 2 2 2" xfId="63471"/>
    <cellStyle name="Style 22 3 2 3 2 2 2 2" xfId="63472"/>
    <cellStyle name="Style 22 3 2 3 2 2 3" xfId="63473"/>
    <cellStyle name="Style 22 3 2 3 2 2 4" xfId="63474"/>
    <cellStyle name="Style 22 3 2 3 2 3" xfId="63475"/>
    <cellStyle name="Style 22 3 2 3 2 3 2" xfId="63476"/>
    <cellStyle name="Style 22 3 2 3 2 3 3" xfId="63477"/>
    <cellStyle name="Style 22 3 2 3 2 4" xfId="63478"/>
    <cellStyle name="Style 22 3 2 3 2 4 2" xfId="63479"/>
    <cellStyle name="Style 22 3 2 3 2 5" xfId="63480"/>
    <cellStyle name="Style 22 3 2 3 2 5 2" xfId="63481"/>
    <cellStyle name="Style 22 3 2 3 2 6" xfId="63482"/>
    <cellStyle name="Style 22 3 2 3 2 7" xfId="63483"/>
    <cellStyle name="Style 22 3 2 3 2 8" xfId="63484"/>
    <cellStyle name="Style 22 3 2 3 2 9" xfId="63485"/>
    <cellStyle name="Style 22 3 2 3 3" xfId="63486"/>
    <cellStyle name="Style 22 3 2 3 3 10" xfId="63487"/>
    <cellStyle name="Style 22 3 2 3 3 11" xfId="63488"/>
    <cellStyle name="Style 22 3 2 3 3 2" xfId="63489"/>
    <cellStyle name="Style 22 3 2 3 3 2 2" xfId="63490"/>
    <cellStyle name="Style 22 3 2 3 3 3" xfId="63491"/>
    <cellStyle name="Style 22 3 2 3 3 3 2" xfId="63492"/>
    <cellStyle name="Style 22 3 2 3 3 4" xfId="63493"/>
    <cellStyle name="Style 22 3 2 3 3 5" xfId="63494"/>
    <cellStyle name="Style 22 3 2 3 3 6" xfId="63495"/>
    <cellStyle name="Style 22 3 2 3 3 7" xfId="63496"/>
    <cellStyle name="Style 22 3 2 3 3 8" xfId="63497"/>
    <cellStyle name="Style 22 3 2 3 3 9" xfId="63498"/>
    <cellStyle name="Style 22 3 2 3 4" xfId="63499"/>
    <cellStyle name="Style 22 3 2 3 4 10" xfId="63500"/>
    <cellStyle name="Style 22 3 2 3 4 11" xfId="63501"/>
    <cellStyle name="Style 22 3 2 3 4 2" xfId="63502"/>
    <cellStyle name="Style 22 3 2 3 4 2 2" xfId="63503"/>
    <cellStyle name="Style 22 3 2 3 4 3" xfId="63504"/>
    <cellStyle name="Style 22 3 2 3 4 4" xfId="63505"/>
    <cellStyle name="Style 22 3 2 3 4 5" xfId="63506"/>
    <cellStyle name="Style 22 3 2 3 4 6" xfId="63507"/>
    <cellStyle name="Style 22 3 2 3 4 7" xfId="63508"/>
    <cellStyle name="Style 22 3 2 3 4 8" xfId="63509"/>
    <cellStyle name="Style 22 3 2 3 4 9" xfId="63510"/>
    <cellStyle name="Style 22 3 2 3 5" xfId="63511"/>
    <cellStyle name="Style 22 3 2 3 5 2" xfId="63512"/>
    <cellStyle name="Style 22 3 2 3 5 3" xfId="63513"/>
    <cellStyle name="Style 22 3 2 3 6" xfId="63514"/>
    <cellStyle name="Style 22 3 2 3 6 2" xfId="63515"/>
    <cellStyle name="Style 22 3 2 3 7" xfId="63516"/>
    <cellStyle name="Style 22 3 2 3 8" xfId="63517"/>
    <cellStyle name="Style 22 3 2 3 9" xfId="63518"/>
    <cellStyle name="Style 22 3 2 4" xfId="63519"/>
    <cellStyle name="Style 22 3 2 4 10" xfId="63520"/>
    <cellStyle name="Style 22 3 2 4 11" xfId="63521"/>
    <cellStyle name="Style 22 3 2 4 12" xfId="63522"/>
    <cellStyle name="Style 22 3 2 4 13" xfId="63523"/>
    <cellStyle name="Style 22 3 2 4 14" xfId="63524"/>
    <cellStyle name="Style 22 3 2 4 2" xfId="63525"/>
    <cellStyle name="Style 22 3 2 4 2 2" xfId="63526"/>
    <cellStyle name="Style 22 3 2 4 2 2 2" xfId="63527"/>
    <cellStyle name="Style 22 3 2 4 2 3" xfId="63528"/>
    <cellStyle name="Style 22 3 2 4 2 4" xfId="63529"/>
    <cellStyle name="Style 22 3 2 4 3" xfId="63530"/>
    <cellStyle name="Style 22 3 2 4 3 2" xfId="63531"/>
    <cellStyle name="Style 22 3 2 4 3 3" xfId="63532"/>
    <cellStyle name="Style 22 3 2 4 4" xfId="63533"/>
    <cellStyle name="Style 22 3 2 4 4 2" xfId="63534"/>
    <cellStyle name="Style 22 3 2 4 5" xfId="63535"/>
    <cellStyle name="Style 22 3 2 4 5 2" xfId="63536"/>
    <cellStyle name="Style 22 3 2 4 6" xfId="63537"/>
    <cellStyle name="Style 22 3 2 4 7" xfId="63538"/>
    <cellStyle name="Style 22 3 2 4 8" xfId="63539"/>
    <cellStyle name="Style 22 3 2 4 9" xfId="63540"/>
    <cellStyle name="Style 22 3 2 5" xfId="63541"/>
    <cellStyle name="Style 22 3 2 5 10" xfId="63542"/>
    <cellStyle name="Style 22 3 2 5 11" xfId="63543"/>
    <cellStyle name="Style 22 3 2 5 12" xfId="63544"/>
    <cellStyle name="Style 22 3 2 5 2" xfId="63545"/>
    <cellStyle name="Style 22 3 2 5 2 2" xfId="63546"/>
    <cellStyle name="Style 22 3 2 5 3" xfId="63547"/>
    <cellStyle name="Style 22 3 2 5 4" xfId="63548"/>
    <cellStyle name="Style 22 3 2 5 5" xfId="63549"/>
    <cellStyle name="Style 22 3 2 5 6" xfId="63550"/>
    <cellStyle name="Style 22 3 2 5 7" xfId="63551"/>
    <cellStyle name="Style 22 3 2 5 8" xfId="63552"/>
    <cellStyle name="Style 22 3 2 5 9" xfId="63553"/>
    <cellStyle name="Style 22 3 2 6" xfId="63554"/>
    <cellStyle name="Style 22 3 2 6 10" xfId="63555"/>
    <cellStyle name="Style 22 3 2 6 11" xfId="63556"/>
    <cellStyle name="Style 22 3 2 6 12" xfId="63557"/>
    <cellStyle name="Style 22 3 2 6 13" xfId="63558"/>
    <cellStyle name="Style 22 3 2 6 14" xfId="63559"/>
    <cellStyle name="Style 22 3 2 6 15" xfId="63560"/>
    <cellStyle name="Style 22 3 2 6 16" xfId="63561"/>
    <cellStyle name="Style 22 3 2 6 17" xfId="63562"/>
    <cellStyle name="Style 22 3 2 6 18" xfId="63563"/>
    <cellStyle name="Style 22 3 2 6 2" xfId="63564"/>
    <cellStyle name="Style 22 3 2 6 3" xfId="63565"/>
    <cellStyle name="Style 22 3 2 6 4" xfId="63566"/>
    <cellStyle name="Style 22 3 2 6 5" xfId="63567"/>
    <cellStyle name="Style 22 3 2 6 6" xfId="63568"/>
    <cellStyle name="Style 22 3 2 6 7" xfId="63569"/>
    <cellStyle name="Style 22 3 2 6 8" xfId="63570"/>
    <cellStyle name="Style 22 3 2 6 9" xfId="63571"/>
    <cellStyle name="Style 22 3 2 7" xfId="63572"/>
    <cellStyle name="Style 22 3 2 7 10" xfId="63573"/>
    <cellStyle name="Style 22 3 2 7 11" xfId="63574"/>
    <cellStyle name="Style 22 3 2 7 2" xfId="63575"/>
    <cellStyle name="Style 22 3 2 7 3" xfId="63576"/>
    <cellStyle name="Style 22 3 2 7 4" xfId="63577"/>
    <cellStyle name="Style 22 3 2 7 5" xfId="63578"/>
    <cellStyle name="Style 22 3 2 7 6" xfId="63579"/>
    <cellStyle name="Style 22 3 2 7 7" xfId="63580"/>
    <cellStyle name="Style 22 3 2 7 8" xfId="63581"/>
    <cellStyle name="Style 22 3 2 7 9" xfId="63582"/>
    <cellStyle name="Style 22 3 2 8" xfId="63583"/>
    <cellStyle name="Style 22 3 2 8 10" xfId="63584"/>
    <cellStyle name="Style 22 3 2 8 11" xfId="63585"/>
    <cellStyle name="Style 22 3 2 8 2" xfId="63586"/>
    <cellStyle name="Style 22 3 2 8 3" xfId="63587"/>
    <cellStyle name="Style 22 3 2 8 4" xfId="63588"/>
    <cellStyle name="Style 22 3 2 8 5" xfId="63589"/>
    <cellStyle name="Style 22 3 2 8 6" xfId="63590"/>
    <cellStyle name="Style 22 3 2 8 7" xfId="63591"/>
    <cellStyle name="Style 22 3 2 8 8" xfId="63592"/>
    <cellStyle name="Style 22 3 2 8 9" xfId="63593"/>
    <cellStyle name="Style 22 3 2 9" xfId="63594"/>
    <cellStyle name="Style 22 3 3" xfId="9813"/>
    <cellStyle name="Style 22 3 3 10" xfId="63595"/>
    <cellStyle name="Style 22 3 3 11" xfId="63596"/>
    <cellStyle name="Style 22 3 3 2" xfId="63597"/>
    <cellStyle name="Style 22 3 3 2 10" xfId="63598"/>
    <cellStyle name="Style 22 3 3 2 11" xfId="63599"/>
    <cellStyle name="Style 22 3 3 2 12" xfId="63600"/>
    <cellStyle name="Style 22 3 3 2 13" xfId="63601"/>
    <cellStyle name="Style 22 3 3 2 2" xfId="63602"/>
    <cellStyle name="Style 22 3 3 2 2 2" xfId="63603"/>
    <cellStyle name="Style 22 3 3 2 2 2 2" xfId="63604"/>
    <cellStyle name="Style 22 3 3 2 2 3" xfId="63605"/>
    <cellStyle name="Style 22 3 3 2 2 4" xfId="63606"/>
    <cellStyle name="Style 22 3 3 2 3" xfId="63607"/>
    <cellStyle name="Style 22 3 3 2 3 2" xfId="63608"/>
    <cellStyle name="Style 22 3 3 2 3 3" xfId="63609"/>
    <cellStyle name="Style 22 3 3 2 4" xfId="63610"/>
    <cellStyle name="Style 22 3 3 2 4 2" xfId="63611"/>
    <cellStyle name="Style 22 3 3 2 5" xfId="63612"/>
    <cellStyle name="Style 22 3 3 2 5 2" xfId="63613"/>
    <cellStyle name="Style 22 3 3 2 6" xfId="63614"/>
    <cellStyle name="Style 22 3 3 2 7" xfId="63615"/>
    <cellStyle name="Style 22 3 3 2 8" xfId="63616"/>
    <cellStyle name="Style 22 3 3 2 9" xfId="63617"/>
    <cellStyle name="Style 22 3 3 3" xfId="63618"/>
    <cellStyle name="Style 22 3 3 3 10" xfId="63619"/>
    <cellStyle name="Style 22 3 3 3 11" xfId="63620"/>
    <cellStyle name="Style 22 3 3 3 2" xfId="63621"/>
    <cellStyle name="Style 22 3 3 3 2 2" xfId="63622"/>
    <cellStyle name="Style 22 3 3 3 3" xfId="63623"/>
    <cellStyle name="Style 22 3 3 3 3 2" xfId="63624"/>
    <cellStyle name="Style 22 3 3 3 4" xfId="63625"/>
    <cellStyle name="Style 22 3 3 3 5" xfId="63626"/>
    <cellStyle name="Style 22 3 3 3 6" xfId="63627"/>
    <cellStyle name="Style 22 3 3 3 7" xfId="63628"/>
    <cellStyle name="Style 22 3 3 3 8" xfId="63629"/>
    <cellStyle name="Style 22 3 3 3 9" xfId="63630"/>
    <cellStyle name="Style 22 3 3 4" xfId="63631"/>
    <cellStyle name="Style 22 3 3 4 10" xfId="63632"/>
    <cellStyle name="Style 22 3 3 4 11" xfId="63633"/>
    <cellStyle name="Style 22 3 3 4 2" xfId="63634"/>
    <cellStyle name="Style 22 3 3 4 2 2" xfId="63635"/>
    <cellStyle name="Style 22 3 3 4 3" xfId="63636"/>
    <cellStyle name="Style 22 3 3 4 4" xfId="63637"/>
    <cellStyle name="Style 22 3 3 4 5" xfId="63638"/>
    <cellStyle name="Style 22 3 3 4 6" xfId="63639"/>
    <cellStyle name="Style 22 3 3 4 7" xfId="63640"/>
    <cellStyle name="Style 22 3 3 4 8" xfId="63641"/>
    <cellStyle name="Style 22 3 3 4 9" xfId="63642"/>
    <cellStyle name="Style 22 3 3 5" xfId="63643"/>
    <cellStyle name="Style 22 3 3 5 2" xfId="63644"/>
    <cellStyle name="Style 22 3 3 5 3" xfId="63645"/>
    <cellStyle name="Style 22 3 3 6" xfId="63646"/>
    <cellStyle name="Style 22 3 3 6 2" xfId="63647"/>
    <cellStyle name="Style 22 3 3 7" xfId="63648"/>
    <cellStyle name="Style 22 3 3 8" xfId="63649"/>
    <cellStyle name="Style 22 3 3 9" xfId="63650"/>
    <cellStyle name="Style 22 3 4" xfId="63651"/>
    <cellStyle name="Style 22 3 4 10" xfId="63652"/>
    <cellStyle name="Style 22 3 4 2" xfId="63653"/>
    <cellStyle name="Style 22 3 4 2 10" xfId="63654"/>
    <cellStyle name="Style 22 3 4 2 11" xfId="63655"/>
    <cellStyle name="Style 22 3 4 2 12" xfId="63656"/>
    <cellStyle name="Style 22 3 4 2 13" xfId="63657"/>
    <cellStyle name="Style 22 3 4 2 2" xfId="63658"/>
    <cellStyle name="Style 22 3 4 2 2 2" xfId="63659"/>
    <cellStyle name="Style 22 3 4 2 2 2 2" xfId="63660"/>
    <cellStyle name="Style 22 3 4 2 2 3" xfId="63661"/>
    <cellStyle name="Style 22 3 4 2 2 4" xfId="63662"/>
    <cellStyle name="Style 22 3 4 2 3" xfId="63663"/>
    <cellStyle name="Style 22 3 4 2 3 2" xfId="63664"/>
    <cellStyle name="Style 22 3 4 2 3 3" xfId="63665"/>
    <cellStyle name="Style 22 3 4 2 4" xfId="63666"/>
    <cellStyle name="Style 22 3 4 2 4 2" xfId="63667"/>
    <cellStyle name="Style 22 3 4 2 5" xfId="63668"/>
    <cellStyle name="Style 22 3 4 2 5 2" xfId="63669"/>
    <cellStyle name="Style 22 3 4 2 6" xfId="63670"/>
    <cellStyle name="Style 22 3 4 2 7" xfId="63671"/>
    <cellStyle name="Style 22 3 4 2 8" xfId="63672"/>
    <cellStyle name="Style 22 3 4 2 9" xfId="63673"/>
    <cellStyle name="Style 22 3 4 3" xfId="63674"/>
    <cellStyle name="Style 22 3 4 3 10" xfId="63675"/>
    <cellStyle name="Style 22 3 4 3 11" xfId="63676"/>
    <cellStyle name="Style 22 3 4 3 12" xfId="63677"/>
    <cellStyle name="Style 22 3 4 3 2" xfId="63678"/>
    <cellStyle name="Style 22 3 4 3 2 2" xfId="63679"/>
    <cellStyle name="Style 22 3 4 3 3" xfId="63680"/>
    <cellStyle name="Style 22 3 4 3 3 2" xfId="63681"/>
    <cellStyle name="Style 22 3 4 3 4" xfId="63682"/>
    <cellStyle name="Style 22 3 4 3 5" xfId="63683"/>
    <cellStyle name="Style 22 3 4 3 6" xfId="63684"/>
    <cellStyle name="Style 22 3 4 3 7" xfId="63685"/>
    <cellStyle name="Style 22 3 4 3 8" xfId="63686"/>
    <cellStyle name="Style 22 3 4 3 9" xfId="63687"/>
    <cellStyle name="Style 22 3 4 4" xfId="63688"/>
    <cellStyle name="Style 22 3 4 4 10" xfId="63689"/>
    <cellStyle name="Style 22 3 4 4 11" xfId="63690"/>
    <cellStyle name="Style 22 3 4 4 2" xfId="63691"/>
    <cellStyle name="Style 22 3 4 4 2 2" xfId="63692"/>
    <cellStyle name="Style 22 3 4 4 3" xfId="63693"/>
    <cellStyle name="Style 22 3 4 4 4" xfId="63694"/>
    <cellStyle name="Style 22 3 4 4 5" xfId="63695"/>
    <cellStyle name="Style 22 3 4 4 6" xfId="63696"/>
    <cellStyle name="Style 22 3 4 4 7" xfId="63697"/>
    <cellStyle name="Style 22 3 4 4 8" xfId="63698"/>
    <cellStyle name="Style 22 3 4 4 9" xfId="63699"/>
    <cellStyle name="Style 22 3 4 5" xfId="63700"/>
    <cellStyle name="Style 22 3 4 5 2" xfId="63701"/>
    <cellStyle name="Style 22 3 4 5 3" xfId="63702"/>
    <cellStyle name="Style 22 3 4 6" xfId="63703"/>
    <cellStyle name="Style 22 3 4 6 2" xfId="63704"/>
    <cellStyle name="Style 22 3 4 7" xfId="63705"/>
    <cellStyle name="Style 22 3 4 8" xfId="63706"/>
    <cellStyle name="Style 22 3 4 9" xfId="63707"/>
    <cellStyle name="Style 22 3 5" xfId="63708"/>
    <cellStyle name="Style 22 3 5 2" xfId="63709"/>
    <cellStyle name="Style 22 3 5 2 2" xfId="63710"/>
    <cellStyle name="Style 22 3 5 2 2 2" xfId="63711"/>
    <cellStyle name="Style 22 3 5 2 3" xfId="63712"/>
    <cellStyle name="Style 22 3 5 2 4" xfId="63713"/>
    <cellStyle name="Style 22 3 5 3" xfId="63714"/>
    <cellStyle name="Style 22 3 5 3 2" xfId="63715"/>
    <cellStyle name="Style 22 3 5 3 3" xfId="63716"/>
    <cellStyle name="Style 22 3 5 4" xfId="63717"/>
    <cellStyle name="Style 22 3 5 5" xfId="63718"/>
    <cellStyle name="Style 22 3 5 6" xfId="63719"/>
    <cellStyle name="Style 22 3 6" xfId="63720"/>
    <cellStyle name="Style 22 3 6 2" xfId="63721"/>
    <cellStyle name="Style 22 3 7" xfId="63722"/>
    <cellStyle name="Style 22 3 7 2" xfId="63723"/>
    <cellStyle name="Style 22 3 7 3" xfId="63724"/>
    <cellStyle name="Style 22 3 7 4" xfId="63725"/>
    <cellStyle name="Style 22 3 7 5" xfId="63726"/>
    <cellStyle name="Style 22 3 7 6" xfId="63727"/>
    <cellStyle name="Style 22 3 7 7" xfId="63728"/>
    <cellStyle name="Style 22 3 7 8" xfId="63729"/>
    <cellStyle name="Style 22 3 8" xfId="63730"/>
    <cellStyle name="Style 22 3 8 2" xfId="63731"/>
    <cellStyle name="Style 22 3 9" xfId="63732"/>
    <cellStyle name="Style 22 4" xfId="4936"/>
    <cellStyle name="Style 22 4 10" xfId="63733"/>
    <cellStyle name="Style 22 4 11" xfId="63734"/>
    <cellStyle name="Style 22 4 12" xfId="63735"/>
    <cellStyle name="Style 22 4 13" xfId="63736"/>
    <cellStyle name="Style 22 4 14" xfId="63737"/>
    <cellStyle name="Style 22 4 15" xfId="63738"/>
    <cellStyle name="Style 22 4 16" xfId="63739"/>
    <cellStyle name="Style 22 4 17" xfId="63740"/>
    <cellStyle name="Style 22 4 18" xfId="63741"/>
    <cellStyle name="Style 22 4 19" xfId="63742"/>
    <cellStyle name="Style 22 4 2" xfId="63743"/>
    <cellStyle name="Style 22 4 2 10" xfId="63744"/>
    <cellStyle name="Style 22 4 2 11" xfId="63745"/>
    <cellStyle name="Style 22 4 2 2" xfId="63746"/>
    <cellStyle name="Style 22 4 2 2 10" xfId="63747"/>
    <cellStyle name="Style 22 4 2 2 11" xfId="63748"/>
    <cellStyle name="Style 22 4 2 2 12" xfId="63749"/>
    <cellStyle name="Style 22 4 2 2 13" xfId="63750"/>
    <cellStyle name="Style 22 4 2 2 2" xfId="63751"/>
    <cellStyle name="Style 22 4 2 2 2 2" xfId="63752"/>
    <cellStyle name="Style 22 4 2 2 2 2 2" xfId="63753"/>
    <cellStyle name="Style 22 4 2 2 2 3" xfId="63754"/>
    <cellStyle name="Style 22 4 2 2 2 4" xfId="63755"/>
    <cellStyle name="Style 22 4 2 2 3" xfId="63756"/>
    <cellStyle name="Style 22 4 2 2 3 2" xfId="63757"/>
    <cellStyle name="Style 22 4 2 2 3 3" xfId="63758"/>
    <cellStyle name="Style 22 4 2 2 4" xfId="63759"/>
    <cellStyle name="Style 22 4 2 2 4 2" xfId="63760"/>
    <cellStyle name="Style 22 4 2 2 5" xfId="63761"/>
    <cellStyle name="Style 22 4 2 2 5 2" xfId="63762"/>
    <cellStyle name="Style 22 4 2 2 6" xfId="63763"/>
    <cellStyle name="Style 22 4 2 2 7" xfId="63764"/>
    <cellStyle name="Style 22 4 2 2 8" xfId="63765"/>
    <cellStyle name="Style 22 4 2 2 9" xfId="63766"/>
    <cellStyle name="Style 22 4 2 3" xfId="63767"/>
    <cellStyle name="Style 22 4 2 3 10" xfId="63768"/>
    <cellStyle name="Style 22 4 2 3 11" xfId="63769"/>
    <cellStyle name="Style 22 4 2 3 2" xfId="63770"/>
    <cellStyle name="Style 22 4 2 3 2 2" xfId="63771"/>
    <cellStyle name="Style 22 4 2 3 3" xfId="63772"/>
    <cellStyle name="Style 22 4 2 3 3 2" xfId="63773"/>
    <cellStyle name="Style 22 4 2 3 4" xfId="63774"/>
    <cellStyle name="Style 22 4 2 3 5" xfId="63775"/>
    <cellStyle name="Style 22 4 2 3 6" xfId="63776"/>
    <cellStyle name="Style 22 4 2 3 7" xfId="63777"/>
    <cellStyle name="Style 22 4 2 3 8" xfId="63778"/>
    <cellStyle name="Style 22 4 2 3 9" xfId="63779"/>
    <cellStyle name="Style 22 4 2 4" xfId="63780"/>
    <cellStyle name="Style 22 4 2 4 10" xfId="63781"/>
    <cellStyle name="Style 22 4 2 4 11" xfId="63782"/>
    <cellStyle name="Style 22 4 2 4 2" xfId="63783"/>
    <cellStyle name="Style 22 4 2 4 2 2" xfId="63784"/>
    <cellStyle name="Style 22 4 2 4 3" xfId="63785"/>
    <cellStyle name="Style 22 4 2 4 4" xfId="63786"/>
    <cellStyle name="Style 22 4 2 4 5" xfId="63787"/>
    <cellStyle name="Style 22 4 2 4 6" xfId="63788"/>
    <cellStyle name="Style 22 4 2 4 7" xfId="63789"/>
    <cellStyle name="Style 22 4 2 4 8" xfId="63790"/>
    <cellStyle name="Style 22 4 2 4 9" xfId="63791"/>
    <cellStyle name="Style 22 4 2 5" xfId="63792"/>
    <cellStyle name="Style 22 4 2 5 2" xfId="63793"/>
    <cellStyle name="Style 22 4 2 5 3" xfId="63794"/>
    <cellStyle name="Style 22 4 2 6" xfId="63795"/>
    <cellStyle name="Style 22 4 2 6 2" xfId="63796"/>
    <cellStyle name="Style 22 4 2 7" xfId="63797"/>
    <cellStyle name="Style 22 4 2 8" xfId="63798"/>
    <cellStyle name="Style 22 4 2 9" xfId="63799"/>
    <cellStyle name="Style 22 4 20" xfId="63800"/>
    <cellStyle name="Style 22 4 21" xfId="63801"/>
    <cellStyle name="Style 22 4 22" xfId="63802"/>
    <cellStyle name="Style 22 4 23" xfId="63803"/>
    <cellStyle name="Style 22 4 24" xfId="63804"/>
    <cellStyle name="Style 22 4 25" xfId="63805"/>
    <cellStyle name="Style 22 4 3" xfId="63806"/>
    <cellStyle name="Style 22 4 3 10" xfId="63807"/>
    <cellStyle name="Style 22 4 3 11" xfId="63808"/>
    <cellStyle name="Style 22 4 3 2" xfId="63809"/>
    <cellStyle name="Style 22 4 3 2 10" xfId="63810"/>
    <cellStyle name="Style 22 4 3 2 11" xfId="63811"/>
    <cellStyle name="Style 22 4 3 2 12" xfId="63812"/>
    <cellStyle name="Style 22 4 3 2 13" xfId="63813"/>
    <cellStyle name="Style 22 4 3 2 2" xfId="63814"/>
    <cellStyle name="Style 22 4 3 2 2 2" xfId="63815"/>
    <cellStyle name="Style 22 4 3 2 2 2 2" xfId="63816"/>
    <cellStyle name="Style 22 4 3 2 2 3" xfId="63817"/>
    <cellStyle name="Style 22 4 3 2 2 4" xfId="63818"/>
    <cellStyle name="Style 22 4 3 2 3" xfId="63819"/>
    <cellStyle name="Style 22 4 3 2 3 2" xfId="63820"/>
    <cellStyle name="Style 22 4 3 2 3 3" xfId="63821"/>
    <cellStyle name="Style 22 4 3 2 4" xfId="63822"/>
    <cellStyle name="Style 22 4 3 2 4 2" xfId="63823"/>
    <cellStyle name="Style 22 4 3 2 5" xfId="63824"/>
    <cellStyle name="Style 22 4 3 2 5 2" xfId="63825"/>
    <cellStyle name="Style 22 4 3 2 6" xfId="63826"/>
    <cellStyle name="Style 22 4 3 2 7" xfId="63827"/>
    <cellStyle name="Style 22 4 3 2 8" xfId="63828"/>
    <cellStyle name="Style 22 4 3 2 9" xfId="63829"/>
    <cellStyle name="Style 22 4 3 3" xfId="63830"/>
    <cellStyle name="Style 22 4 3 3 10" xfId="63831"/>
    <cellStyle name="Style 22 4 3 3 11" xfId="63832"/>
    <cellStyle name="Style 22 4 3 3 2" xfId="63833"/>
    <cellStyle name="Style 22 4 3 3 2 2" xfId="63834"/>
    <cellStyle name="Style 22 4 3 3 3" xfId="63835"/>
    <cellStyle name="Style 22 4 3 3 3 2" xfId="63836"/>
    <cellStyle name="Style 22 4 3 3 4" xfId="63837"/>
    <cellStyle name="Style 22 4 3 3 5" xfId="63838"/>
    <cellStyle name="Style 22 4 3 3 6" xfId="63839"/>
    <cellStyle name="Style 22 4 3 3 7" xfId="63840"/>
    <cellStyle name="Style 22 4 3 3 8" xfId="63841"/>
    <cellStyle name="Style 22 4 3 3 9" xfId="63842"/>
    <cellStyle name="Style 22 4 3 4" xfId="63843"/>
    <cellStyle name="Style 22 4 3 4 10" xfId="63844"/>
    <cellStyle name="Style 22 4 3 4 11" xfId="63845"/>
    <cellStyle name="Style 22 4 3 4 2" xfId="63846"/>
    <cellStyle name="Style 22 4 3 4 2 2" xfId="63847"/>
    <cellStyle name="Style 22 4 3 4 3" xfId="63848"/>
    <cellStyle name="Style 22 4 3 4 4" xfId="63849"/>
    <cellStyle name="Style 22 4 3 4 5" xfId="63850"/>
    <cellStyle name="Style 22 4 3 4 6" xfId="63851"/>
    <cellStyle name="Style 22 4 3 4 7" xfId="63852"/>
    <cellStyle name="Style 22 4 3 4 8" xfId="63853"/>
    <cellStyle name="Style 22 4 3 4 9" xfId="63854"/>
    <cellStyle name="Style 22 4 3 5" xfId="63855"/>
    <cellStyle name="Style 22 4 3 5 2" xfId="63856"/>
    <cellStyle name="Style 22 4 3 5 3" xfId="63857"/>
    <cellStyle name="Style 22 4 3 6" xfId="63858"/>
    <cellStyle name="Style 22 4 3 6 2" xfId="63859"/>
    <cellStyle name="Style 22 4 3 7" xfId="63860"/>
    <cellStyle name="Style 22 4 3 8" xfId="63861"/>
    <cellStyle name="Style 22 4 3 9" xfId="63862"/>
    <cellStyle name="Style 22 4 4" xfId="63863"/>
    <cellStyle name="Style 22 4 4 10" xfId="63864"/>
    <cellStyle name="Style 22 4 4 11" xfId="63865"/>
    <cellStyle name="Style 22 4 4 12" xfId="63866"/>
    <cellStyle name="Style 22 4 4 13" xfId="63867"/>
    <cellStyle name="Style 22 4 4 14" xfId="63868"/>
    <cellStyle name="Style 22 4 4 2" xfId="63869"/>
    <cellStyle name="Style 22 4 4 2 2" xfId="63870"/>
    <cellStyle name="Style 22 4 4 2 2 2" xfId="63871"/>
    <cellStyle name="Style 22 4 4 2 3" xfId="63872"/>
    <cellStyle name="Style 22 4 4 2 4" xfId="63873"/>
    <cellStyle name="Style 22 4 4 3" xfId="63874"/>
    <cellStyle name="Style 22 4 4 3 2" xfId="63875"/>
    <cellStyle name="Style 22 4 4 3 3" xfId="63876"/>
    <cellStyle name="Style 22 4 4 4" xfId="63877"/>
    <cellStyle name="Style 22 4 4 4 2" xfId="63878"/>
    <cellStyle name="Style 22 4 4 5" xfId="63879"/>
    <cellStyle name="Style 22 4 4 5 2" xfId="63880"/>
    <cellStyle name="Style 22 4 4 6" xfId="63881"/>
    <cellStyle name="Style 22 4 4 7" xfId="63882"/>
    <cellStyle name="Style 22 4 4 8" xfId="63883"/>
    <cellStyle name="Style 22 4 4 9" xfId="63884"/>
    <cellStyle name="Style 22 4 5" xfId="63885"/>
    <cellStyle name="Style 22 4 5 10" xfId="63886"/>
    <cellStyle name="Style 22 4 5 11" xfId="63887"/>
    <cellStyle name="Style 22 4 5 12" xfId="63888"/>
    <cellStyle name="Style 22 4 5 2" xfId="63889"/>
    <cellStyle name="Style 22 4 5 2 2" xfId="63890"/>
    <cellStyle name="Style 22 4 5 3" xfId="63891"/>
    <cellStyle name="Style 22 4 5 4" xfId="63892"/>
    <cellStyle name="Style 22 4 5 5" xfId="63893"/>
    <cellStyle name="Style 22 4 5 6" xfId="63894"/>
    <cellStyle name="Style 22 4 5 7" xfId="63895"/>
    <cellStyle name="Style 22 4 5 8" xfId="63896"/>
    <cellStyle name="Style 22 4 5 9" xfId="63897"/>
    <cellStyle name="Style 22 4 6" xfId="63898"/>
    <cellStyle name="Style 22 4 6 10" xfId="63899"/>
    <cellStyle name="Style 22 4 6 11" xfId="63900"/>
    <cellStyle name="Style 22 4 6 12" xfId="63901"/>
    <cellStyle name="Style 22 4 6 13" xfId="63902"/>
    <cellStyle name="Style 22 4 6 14" xfId="63903"/>
    <cellStyle name="Style 22 4 6 15" xfId="63904"/>
    <cellStyle name="Style 22 4 6 16" xfId="63905"/>
    <cellStyle name="Style 22 4 6 17" xfId="63906"/>
    <cellStyle name="Style 22 4 6 18" xfId="63907"/>
    <cellStyle name="Style 22 4 6 2" xfId="63908"/>
    <cellStyle name="Style 22 4 6 3" xfId="63909"/>
    <cellStyle name="Style 22 4 6 4" xfId="63910"/>
    <cellStyle name="Style 22 4 6 5" xfId="63911"/>
    <cellStyle name="Style 22 4 6 6" xfId="63912"/>
    <cellStyle name="Style 22 4 6 7" xfId="63913"/>
    <cellStyle name="Style 22 4 6 8" xfId="63914"/>
    <cellStyle name="Style 22 4 6 9" xfId="63915"/>
    <cellStyle name="Style 22 4 7" xfId="63916"/>
    <cellStyle name="Style 22 4 7 10" xfId="63917"/>
    <cellStyle name="Style 22 4 7 11" xfId="63918"/>
    <cellStyle name="Style 22 4 7 2" xfId="63919"/>
    <cellStyle name="Style 22 4 7 3" xfId="63920"/>
    <cellStyle name="Style 22 4 7 4" xfId="63921"/>
    <cellStyle name="Style 22 4 7 5" xfId="63922"/>
    <cellStyle name="Style 22 4 7 6" xfId="63923"/>
    <cellStyle name="Style 22 4 7 7" xfId="63924"/>
    <cellStyle name="Style 22 4 7 8" xfId="63925"/>
    <cellStyle name="Style 22 4 7 9" xfId="63926"/>
    <cellStyle name="Style 22 4 8" xfId="63927"/>
    <cellStyle name="Style 22 4 8 10" xfId="63928"/>
    <cellStyle name="Style 22 4 8 11" xfId="63929"/>
    <cellStyle name="Style 22 4 8 2" xfId="63930"/>
    <cellStyle name="Style 22 4 8 3" xfId="63931"/>
    <cellStyle name="Style 22 4 8 4" xfId="63932"/>
    <cellStyle name="Style 22 4 8 5" xfId="63933"/>
    <cellStyle name="Style 22 4 8 6" xfId="63934"/>
    <cellStyle name="Style 22 4 8 7" xfId="63935"/>
    <cellStyle name="Style 22 4 8 8" xfId="63936"/>
    <cellStyle name="Style 22 4 8 9" xfId="63937"/>
    <cellStyle name="Style 22 4 9" xfId="63938"/>
    <cellStyle name="Style 22 5" xfId="9901"/>
    <cellStyle name="Style 22 5 10" xfId="63939"/>
    <cellStyle name="Style 22 5 11" xfId="63940"/>
    <cellStyle name="Style 22 5 12" xfId="63941"/>
    <cellStyle name="Style 22 5 2" xfId="63942"/>
    <cellStyle name="Style 22 5 2 10" xfId="63943"/>
    <cellStyle name="Style 22 5 2 11" xfId="63944"/>
    <cellStyle name="Style 22 5 2 12" xfId="63945"/>
    <cellStyle name="Style 22 5 2 13" xfId="63946"/>
    <cellStyle name="Style 22 5 2 2" xfId="63947"/>
    <cellStyle name="Style 22 5 2 2 2" xfId="63948"/>
    <cellStyle name="Style 22 5 2 2 2 2" xfId="63949"/>
    <cellStyle name="Style 22 5 2 2 3" xfId="63950"/>
    <cellStyle name="Style 22 5 2 2 4" xfId="63951"/>
    <cellStyle name="Style 22 5 2 3" xfId="63952"/>
    <cellStyle name="Style 22 5 2 3 2" xfId="63953"/>
    <cellStyle name="Style 22 5 2 3 3" xfId="63954"/>
    <cellStyle name="Style 22 5 2 4" xfId="63955"/>
    <cellStyle name="Style 22 5 2 4 2" xfId="63956"/>
    <cellStyle name="Style 22 5 2 5" xfId="63957"/>
    <cellStyle name="Style 22 5 2 5 2" xfId="63958"/>
    <cellStyle name="Style 22 5 2 6" xfId="63959"/>
    <cellStyle name="Style 22 5 2 7" xfId="63960"/>
    <cellStyle name="Style 22 5 2 8" xfId="63961"/>
    <cellStyle name="Style 22 5 2 9" xfId="63962"/>
    <cellStyle name="Style 22 5 3" xfId="63963"/>
    <cellStyle name="Style 22 5 3 10" xfId="63964"/>
    <cellStyle name="Style 22 5 3 11" xfId="63965"/>
    <cellStyle name="Style 22 5 3 2" xfId="63966"/>
    <cellStyle name="Style 22 5 3 2 2" xfId="63967"/>
    <cellStyle name="Style 22 5 3 3" xfId="63968"/>
    <cellStyle name="Style 22 5 3 3 2" xfId="63969"/>
    <cellStyle name="Style 22 5 3 4" xfId="63970"/>
    <cellStyle name="Style 22 5 3 5" xfId="63971"/>
    <cellStyle name="Style 22 5 3 6" xfId="63972"/>
    <cellStyle name="Style 22 5 3 7" xfId="63973"/>
    <cellStyle name="Style 22 5 3 8" xfId="63974"/>
    <cellStyle name="Style 22 5 3 9" xfId="63975"/>
    <cellStyle name="Style 22 5 4" xfId="63976"/>
    <cellStyle name="Style 22 5 4 10" xfId="63977"/>
    <cellStyle name="Style 22 5 4 11" xfId="63978"/>
    <cellStyle name="Style 22 5 4 2" xfId="63979"/>
    <cellStyle name="Style 22 5 4 2 2" xfId="63980"/>
    <cellStyle name="Style 22 5 4 3" xfId="63981"/>
    <cellStyle name="Style 22 5 4 4" xfId="63982"/>
    <cellStyle name="Style 22 5 4 5" xfId="63983"/>
    <cellStyle name="Style 22 5 4 6" xfId="63984"/>
    <cellStyle name="Style 22 5 4 7" xfId="63985"/>
    <cellStyle name="Style 22 5 4 8" xfId="63986"/>
    <cellStyle name="Style 22 5 4 9" xfId="63987"/>
    <cellStyle name="Style 22 5 5" xfId="63988"/>
    <cellStyle name="Style 22 5 5 2" xfId="63989"/>
    <cellStyle name="Style 22 5 5 3" xfId="63990"/>
    <cellStyle name="Style 22 5 6" xfId="63991"/>
    <cellStyle name="Style 22 5 6 2" xfId="63992"/>
    <cellStyle name="Style 22 5 7" xfId="63993"/>
    <cellStyle name="Style 22 5 8" xfId="63994"/>
    <cellStyle name="Style 22 5 9" xfId="63995"/>
    <cellStyle name="Style 22 6" xfId="9815"/>
    <cellStyle name="Style 22 6 10" xfId="63996"/>
    <cellStyle name="Style 22 6 11" xfId="63997"/>
    <cellStyle name="Style 22 6 2" xfId="63998"/>
    <cellStyle name="Style 22 6 2 10" xfId="63999"/>
    <cellStyle name="Style 22 6 2 11" xfId="64000"/>
    <cellStyle name="Style 22 6 2 12" xfId="64001"/>
    <cellStyle name="Style 22 6 2 13" xfId="64002"/>
    <cellStyle name="Style 22 6 2 2" xfId="64003"/>
    <cellStyle name="Style 22 6 2 2 2" xfId="64004"/>
    <cellStyle name="Style 22 6 2 2 2 2" xfId="64005"/>
    <cellStyle name="Style 22 6 2 2 3" xfId="64006"/>
    <cellStyle name="Style 22 6 2 2 4" xfId="64007"/>
    <cellStyle name="Style 22 6 2 3" xfId="64008"/>
    <cellStyle name="Style 22 6 2 3 2" xfId="64009"/>
    <cellStyle name="Style 22 6 2 3 3" xfId="64010"/>
    <cellStyle name="Style 22 6 2 4" xfId="64011"/>
    <cellStyle name="Style 22 6 2 4 2" xfId="64012"/>
    <cellStyle name="Style 22 6 2 5" xfId="64013"/>
    <cellStyle name="Style 22 6 2 5 2" xfId="64014"/>
    <cellStyle name="Style 22 6 2 6" xfId="64015"/>
    <cellStyle name="Style 22 6 2 7" xfId="64016"/>
    <cellStyle name="Style 22 6 2 8" xfId="64017"/>
    <cellStyle name="Style 22 6 2 9" xfId="64018"/>
    <cellStyle name="Style 22 6 3" xfId="64019"/>
    <cellStyle name="Style 22 6 3 10" xfId="64020"/>
    <cellStyle name="Style 22 6 3 11" xfId="64021"/>
    <cellStyle name="Style 22 6 3 12" xfId="64022"/>
    <cellStyle name="Style 22 6 3 2" xfId="64023"/>
    <cellStyle name="Style 22 6 3 2 2" xfId="64024"/>
    <cellStyle name="Style 22 6 3 3" xfId="64025"/>
    <cellStyle name="Style 22 6 3 3 2" xfId="64026"/>
    <cellStyle name="Style 22 6 3 4" xfId="64027"/>
    <cellStyle name="Style 22 6 3 5" xfId="64028"/>
    <cellStyle name="Style 22 6 3 6" xfId="64029"/>
    <cellStyle name="Style 22 6 3 7" xfId="64030"/>
    <cellStyle name="Style 22 6 3 8" xfId="64031"/>
    <cellStyle name="Style 22 6 3 9" xfId="64032"/>
    <cellStyle name="Style 22 6 4" xfId="64033"/>
    <cellStyle name="Style 22 6 4 10" xfId="64034"/>
    <cellStyle name="Style 22 6 4 11" xfId="64035"/>
    <cellStyle name="Style 22 6 4 2" xfId="64036"/>
    <cellStyle name="Style 22 6 4 2 2" xfId="64037"/>
    <cellStyle name="Style 22 6 4 3" xfId="64038"/>
    <cellStyle name="Style 22 6 4 4" xfId="64039"/>
    <cellStyle name="Style 22 6 4 5" xfId="64040"/>
    <cellStyle name="Style 22 6 4 6" xfId="64041"/>
    <cellStyle name="Style 22 6 4 7" xfId="64042"/>
    <cellStyle name="Style 22 6 4 8" xfId="64043"/>
    <cellStyle name="Style 22 6 4 9" xfId="64044"/>
    <cellStyle name="Style 22 6 5" xfId="64045"/>
    <cellStyle name="Style 22 6 5 2" xfId="64046"/>
    <cellStyle name="Style 22 6 5 3" xfId="64047"/>
    <cellStyle name="Style 22 6 6" xfId="64048"/>
    <cellStyle name="Style 22 6 6 2" xfId="64049"/>
    <cellStyle name="Style 22 6 7" xfId="64050"/>
    <cellStyle name="Style 22 6 8" xfId="64051"/>
    <cellStyle name="Style 22 6 9" xfId="64052"/>
    <cellStyle name="Style 22 7" xfId="64053"/>
    <cellStyle name="Style 22 7 2" xfId="64054"/>
    <cellStyle name="Style 22 7 2 2" xfId="64055"/>
    <cellStyle name="Style 22 7 2 2 2" xfId="64056"/>
    <cellStyle name="Style 22 7 2 3" xfId="64057"/>
    <cellStyle name="Style 22 7 2 4" xfId="64058"/>
    <cellStyle name="Style 22 7 3" xfId="64059"/>
    <cellStyle name="Style 22 7 3 2" xfId="64060"/>
    <cellStyle name="Style 22 7 3 3" xfId="64061"/>
    <cellStyle name="Style 22 7 4" xfId="64062"/>
    <cellStyle name="Style 22 7 5" xfId="64063"/>
    <cellStyle name="Style 22 7 6" xfId="64064"/>
    <cellStyle name="Style 22 7 7" xfId="64065"/>
    <cellStyle name="Style 22 8" xfId="64066"/>
    <cellStyle name="Style 22 8 2" xfId="64067"/>
    <cellStyle name="Style 22 9" xfId="64068"/>
    <cellStyle name="Style 22 9 2" xfId="64069"/>
    <cellStyle name="Style 22 9 3" xfId="64070"/>
    <cellStyle name="Style 22 9 4" xfId="64071"/>
    <cellStyle name="Style 22 9 5" xfId="64072"/>
    <cellStyle name="Style 22 9 6" xfId="64073"/>
    <cellStyle name="Style 22 9 7" xfId="64074"/>
    <cellStyle name="Style 22 9 8" xfId="64075"/>
    <cellStyle name="Style 23" xfId="59"/>
    <cellStyle name="Style 23 10" xfId="64076"/>
    <cellStyle name="Style 23 11" xfId="64077"/>
    <cellStyle name="Style 23 12" xfId="64078"/>
    <cellStyle name="Style 23 2" xfId="60"/>
    <cellStyle name="Style 23 2 10" xfId="64079"/>
    <cellStyle name="Style 23 2 11" xfId="64080"/>
    <cellStyle name="Style 23 2 2" xfId="76"/>
    <cellStyle name="Style 23 2 2 10" xfId="64081"/>
    <cellStyle name="Style 23 2 2 11" xfId="64082"/>
    <cellStyle name="Style 23 2 2 12" xfId="64083"/>
    <cellStyle name="Style 23 2 2 13" xfId="64084"/>
    <cellStyle name="Style 23 2 2 14" xfId="64085"/>
    <cellStyle name="Style 23 2 2 15" xfId="64086"/>
    <cellStyle name="Style 23 2 2 16" xfId="64087"/>
    <cellStyle name="Style 23 2 2 17" xfId="64088"/>
    <cellStyle name="Style 23 2 2 18" xfId="64089"/>
    <cellStyle name="Style 23 2 2 19" xfId="64090"/>
    <cellStyle name="Style 23 2 2 2" xfId="121"/>
    <cellStyle name="Style 23 2 2 2 10" xfId="64091"/>
    <cellStyle name="Style 23 2 2 2 11" xfId="64092"/>
    <cellStyle name="Style 23 2 2 2 2" xfId="64093"/>
    <cellStyle name="Style 23 2 2 2 2 10" xfId="64094"/>
    <cellStyle name="Style 23 2 2 2 2 11" xfId="64095"/>
    <cellStyle name="Style 23 2 2 2 2 12" xfId="64096"/>
    <cellStyle name="Style 23 2 2 2 2 13" xfId="64097"/>
    <cellStyle name="Style 23 2 2 2 2 2" xfId="64098"/>
    <cellStyle name="Style 23 2 2 2 2 2 2" xfId="64099"/>
    <cellStyle name="Style 23 2 2 2 2 2 2 2" xfId="64100"/>
    <cellStyle name="Style 23 2 2 2 2 2 3" xfId="64101"/>
    <cellStyle name="Style 23 2 2 2 2 2 4" xfId="64102"/>
    <cellStyle name="Style 23 2 2 2 2 3" xfId="64103"/>
    <cellStyle name="Style 23 2 2 2 2 3 2" xfId="64104"/>
    <cellStyle name="Style 23 2 2 2 2 3 3" xfId="64105"/>
    <cellStyle name="Style 23 2 2 2 2 4" xfId="64106"/>
    <cellStyle name="Style 23 2 2 2 2 4 2" xfId="64107"/>
    <cellStyle name="Style 23 2 2 2 2 5" xfId="64108"/>
    <cellStyle name="Style 23 2 2 2 2 5 2" xfId="64109"/>
    <cellStyle name="Style 23 2 2 2 2 6" xfId="64110"/>
    <cellStyle name="Style 23 2 2 2 2 7" xfId="64111"/>
    <cellStyle name="Style 23 2 2 2 2 8" xfId="64112"/>
    <cellStyle name="Style 23 2 2 2 2 9" xfId="64113"/>
    <cellStyle name="Style 23 2 2 2 3" xfId="64114"/>
    <cellStyle name="Style 23 2 2 2 3 10" xfId="64115"/>
    <cellStyle name="Style 23 2 2 2 3 11" xfId="64116"/>
    <cellStyle name="Style 23 2 2 2 3 2" xfId="64117"/>
    <cellStyle name="Style 23 2 2 2 3 2 2" xfId="64118"/>
    <cellStyle name="Style 23 2 2 2 3 3" xfId="64119"/>
    <cellStyle name="Style 23 2 2 2 3 3 2" xfId="64120"/>
    <cellStyle name="Style 23 2 2 2 3 4" xfId="64121"/>
    <cellStyle name="Style 23 2 2 2 3 5" xfId="64122"/>
    <cellStyle name="Style 23 2 2 2 3 6" xfId="64123"/>
    <cellStyle name="Style 23 2 2 2 3 7" xfId="64124"/>
    <cellStyle name="Style 23 2 2 2 3 8" xfId="64125"/>
    <cellStyle name="Style 23 2 2 2 3 9" xfId="64126"/>
    <cellStyle name="Style 23 2 2 2 4" xfId="64127"/>
    <cellStyle name="Style 23 2 2 2 4 10" xfId="64128"/>
    <cellStyle name="Style 23 2 2 2 4 11" xfId="64129"/>
    <cellStyle name="Style 23 2 2 2 4 2" xfId="64130"/>
    <cellStyle name="Style 23 2 2 2 4 2 2" xfId="64131"/>
    <cellStyle name="Style 23 2 2 2 4 3" xfId="64132"/>
    <cellStyle name="Style 23 2 2 2 4 4" xfId="64133"/>
    <cellStyle name="Style 23 2 2 2 4 5" xfId="64134"/>
    <cellStyle name="Style 23 2 2 2 4 6" xfId="64135"/>
    <cellStyle name="Style 23 2 2 2 4 7" xfId="64136"/>
    <cellStyle name="Style 23 2 2 2 4 8" xfId="64137"/>
    <cellStyle name="Style 23 2 2 2 4 9" xfId="64138"/>
    <cellStyle name="Style 23 2 2 2 5" xfId="64139"/>
    <cellStyle name="Style 23 2 2 2 5 2" xfId="64140"/>
    <cellStyle name="Style 23 2 2 2 5 3" xfId="64141"/>
    <cellStyle name="Style 23 2 2 2 6" xfId="64142"/>
    <cellStyle name="Style 23 2 2 2 6 2" xfId="64143"/>
    <cellStyle name="Style 23 2 2 2 7" xfId="64144"/>
    <cellStyle name="Style 23 2 2 2 8" xfId="64145"/>
    <cellStyle name="Style 23 2 2 2 9" xfId="64146"/>
    <cellStyle name="Style 23 2 2 20" xfId="64147"/>
    <cellStyle name="Style 23 2 2 21" xfId="64148"/>
    <cellStyle name="Style 23 2 2 22" xfId="64149"/>
    <cellStyle name="Style 23 2 2 23" xfId="64150"/>
    <cellStyle name="Style 23 2 2 24" xfId="64151"/>
    <cellStyle name="Style 23 2 2 25" xfId="64152"/>
    <cellStyle name="Style 23 2 2 26" xfId="64153"/>
    <cellStyle name="Style 23 2 2 3" xfId="9758"/>
    <cellStyle name="Style 23 2 2 3 10" xfId="64154"/>
    <cellStyle name="Style 23 2 2 3 11" xfId="64155"/>
    <cellStyle name="Style 23 2 2 3 2" xfId="64156"/>
    <cellStyle name="Style 23 2 2 3 2 10" xfId="64157"/>
    <cellStyle name="Style 23 2 2 3 2 11" xfId="64158"/>
    <cellStyle name="Style 23 2 2 3 2 12" xfId="64159"/>
    <cellStyle name="Style 23 2 2 3 2 13" xfId="64160"/>
    <cellStyle name="Style 23 2 2 3 2 2" xfId="64161"/>
    <cellStyle name="Style 23 2 2 3 2 2 2" xfId="64162"/>
    <cellStyle name="Style 23 2 2 3 2 2 2 2" xfId="64163"/>
    <cellStyle name="Style 23 2 2 3 2 2 3" xfId="64164"/>
    <cellStyle name="Style 23 2 2 3 2 2 4" xfId="64165"/>
    <cellStyle name="Style 23 2 2 3 2 3" xfId="64166"/>
    <cellStyle name="Style 23 2 2 3 2 3 2" xfId="64167"/>
    <cellStyle name="Style 23 2 2 3 2 3 3" xfId="64168"/>
    <cellStyle name="Style 23 2 2 3 2 4" xfId="64169"/>
    <cellStyle name="Style 23 2 2 3 2 4 2" xfId="64170"/>
    <cellStyle name="Style 23 2 2 3 2 5" xfId="64171"/>
    <cellStyle name="Style 23 2 2 3 2 5 2" xfId="64172"/>
    <cellStyle name="Style 23 2 2 3 2 6" xfId="64173"/>
    <cellStyle name="Style 23 2 2 3 2 7" xfId="64174"/>
    <cellStyle name="Style 23 2 2 3 2 8" xfId="64175"/>
    <cellStyle name="Style 23 2 2 3 2 9" xfId="64176"/>
    <cellStyle name="Style 23 2 2 3 3" xfId="64177"/>
    <cellStyle name="Style 23 2 2 3 3 10" xfId="64178"/>
    <cellStyle name="Style 23 2 2 3 3 11" xfId="64179"/>
    <cellStyle name="Style 23 2 2 3 3 2" xfId="64180"/>
    <cellStyle name="Style 23 2 2 3 3 2 2" xfId="64181"/>
    <cellStyle name="Style 23 2 2 3 3 3" xfId="64182"/>
    <cellStyle name="Style 23 2 2 3 3 3 2" xfId="64183"/>
    <cellStyle name="Style 23 2 2 3 3 4" xfId="64184"/>
    <cellStyle name="Style 23 2 2 3 3 5" xfId="64185"/>
    <cellStyle name="Style 23 2 2 3 3 6" xfId="64186"/>
    <cellStyle name="Style 23 2 2 3 3 7" xfId="64187"/>
    <cellStyle name="Style 23 2 2 3 3 8" xfId="64188"/>
    <cellStyle name="Style 23 2 2 3 3 9" xfId="64189"/>
    <cellStyle name="Style 23 2 2 3 4" xfId="64190"/>
    <cellStyle name="Style 23 2 2 3 4 10" xfId="64191"/>
    <cellStyle name="Style 23 2 2 3 4 11" xfId="64192"/>
    <cellStyle name="Style 23 2 2 3 4 2" xfId="64193"/>
    <cellStyle name="Style 23 2 2 3 4 2 2" xfId="64194"/>
    <cellStyle name="Style 23 2 2 3 4 3" xfId="64195"/>
    <cellStyle name="Style 23 2 2 3 4 4" xfId="64196"/>
    <cellStyle name="Style 23 2 2 3 4 5" xfId="64197"/>
    <cellStyle name="Style 23 2 2 3 4 6" xfId="64198"/>
    <cellStyle name="Style 23 2 2 3 4 7" xfId="64199"/>
    <cellStyle name="Style 23 2 2 3 4 8" xfId="64200"/>
    <cellStyle name="Style 23 2 2 3 4 9" xfId="64201"/>
    <cellStyle name="Style 23 2 2 3 5" xfId="64202"/>
    <cellStyle name="Style 23 2 2 3 5 2" xfId="64203"/>
    <cellStyle name="Style 23 2 2 3 5 3" xfId="64204"/>
    <cellStyle name="Style 23 2 2 3 6" xfId="64205"/>
    <cellStyle name="Style 23 2 2 3 6 2" xfId="64206"/>
    <cellStyle name="Style 23 2 2 3 7" xfId="64207"/>
    <cellStyle name="Style 23 2 2 3 8" xfId="64208"/>
    <cellStyle name="Style 23 2 2 3 9" xfId="64209"/>
    <cellStyle name="Style 23 2 2 4" xfId="9787"/>
    <cellStyle name="Style 23 2 2 4 10" xfId="64210"/>
    <cellStyle name="Style 23 2 2 4 11" xfId="64211"/>
    <cellStyle name="Style 23 2 2 4 12" xfId="64212"/>
    <cellStyle name="Style 23 2 2 4 13" xfId="64213"/>
    <cellStyle name="Style 23 2 2 4 14" xfId="64214"/>
    <cellStyle name="Style 23 2 2 4 2" xfId="64215"/>
    <cellStyle name="Style 23 2 2 4 2 2" xfId="64216"/>
    <cellStyle name="Style 23 2 2 4 2 2 2" xfId="64217"/>
    <cellStyle name="Style 23 2 2 4 2 3" xfId="64218"/>
    <cellStyle name="Style 23 2 2 4 2 4" xfId="64219"/>
    <cellStyle name="Style 23 2 2 4 3" xfId="64220"/>
    <cellStyle name="Style 23 2 2 4 3 2" xfId="64221"/>
    <cellStyle name="Style 23 2 2 4 3 3" xfId="64222"/>
    <cellStyle name="Style 23 2 2 4 4" xfId="64223"/>
    <cellStyle name="Style 23 2 2 4 4 2" xfId="64224"/>
    <cellStyle name="Style 23 2 2 4 5" xfId="64225"/>
    <cellStyle name="Style 23 2 2 4 5 2" xfId="64226"/>
    <cellStyle name="Style 23 2 2 4 6" xfId="64227"/>
    <cellStyle name="Style 23 2 2 4 7" xfId="64228"/>
    <cellStyle name="Style 23 2 2 4 8" xfId="64229"/>
    <cellStyle name="Style 23 2 2 4 9" xfId="64230"/>
    <cellStyle name="Style 23 2 2 5" xfId="64231"/>
    <cellStyle name="Style 23 2 2 5 10" xfId="64232"/>
    <cellStyle name="Style 23 2 2 5 11" xfId="64233"/>
    <cellStyle name="Style 23 2 2 5 12" xfId="64234"/>
    <cellStyle name="Style 23 2 2 5 2" xfId="64235"/>
    <cellStyle name="Style 23 2 2 5 2 2" xfId="64236"/>
    <cellStyle name="Style 23 2 2 5 3" xfId="64237"/>
    <cellStyle name="Style 23 2 2 5 4" xfId="64238"/>
    <cellStyle name="Style 23 2 2 5 5" xfId="64239"/>
    <cellStyle name="Style 23 2 2 5 6" xfId="64240"/>
    <cellStyle name="Style 23 2 2 5 7" xfId="64241"/>
    <cellStyle name="Style 23 2 2 5 8" xfId="64242"/>
    <cellStyle name="Style 23 2 2 5 9" xfId="64243"/>
    <cellStyle name="Style 23 2 2 6" xfId="64244"/>
    <cellStyle name="Style 23 2 2 6 10" xfId="64245"/>
    <cellStyle name="Style 23 2 2 6 11" xfId="64246"/>
    <cellStyle name="Style 23 2 2 6 12" xfId="64247"/>
    <cellStyle name="Style 23 2 2 6 13" xfId="64248"/>
    <cellStyle name="Style 23 2 2 6 14" xfId="64249"/>
    <cellStyle name="Style 23 2 2 6 15" xfId="64250"/>
    <cellStyle name="Style 23 2 2 6 16" xfId="64251"/>
    <cellStyle name="Style 23 2 2 6 17" xfId="64252"/>
    <cellStyle name="Style 23 2 2 6 18" xfId="64253"/>
    <cellStyle name="Style 23 2 2 6 2" xfId="64254"/>
    <cellStyle name="Style 23 2 2 6 3" xfId="64255"/>
    <cellStyle name="Style 23 2 2 6 4" xfId="64256"/>
    <cellStyle name="Style 23 2 2 6 5" xfId="64257"/>
    <cellStyle name="Style 23 2 2 6 6" xfId="64258"/>
    <cellStyle name="Style 23 2 2 6 7" xfId="64259"/>
    <cellStyle name="Style 23 2 2 6 8" xfId="64260"/>
    <cellStyle name="Style 23 2 2 6 9" xfId="64261"/>
    <cellStyle name="Style 23 2 2 7" xfId="64262"/>
    <cellStyle name="Style 23 2 2 7 10" xfId="64263"/>
    <cellStyle name="Style 23 2 2 7 11" xfId="64264"/>
    <cellStyle name="Style 23 2 2 7 2" xfId="64265"/>
    <cellStyle name="Style 23 2 2 7 3" xfId="64266"/>
    <cellStyle name="Style 23 2 2 7 4" xfId="64267"/>
    <cellStyle name="Style 23 2 2 7 5" xfId="64268"/>
    <cellStyle name="Style 23 2 2 7 6" xfId="64269"/>
    <cellStyle name="Style 23 2 2 7 7" xfId="64270"/>
    <cellStyle name="Style 23 2 2 7 8" xfId="64271"/>
    <cellStyle name="Style 23 2 2 7 9" xfId="64272"/>
    <cellStyle name="Style 23 2 2 8" xfId="64273"/>
    <cellStyle name="Style 23 2 2 8 10" xfId="64274"/>
    <cellStyle name="Style 23 2 2 8 11" xfId="64275"/>
    <cellStyle name="Style 23 2 2 8 2" xfId="64276"/>
    <cellStyle name="Style 23 2 2 8 3" xfId="64277"/>
    <cellStyle name="Style 23 2 2 8 4" xfId="64278"/>
    <cellStyle name="Style 23 2 2 8 5" xfId="64279"/>
    <cellStyle name="Style 23 2 2 8 6" xfId="64280"/>
    <cellStyle name="Style 23 2 2 8 7" xfId="64281"/>
    <cellStyle name="Style 23 2 2 8 8" xfId="64282"/>
    <cellStyle name="Style 23 2 2 8 9" xfId="64283"/>
    <cellStyle name="Style 23 2 2 9" xfId="64284"/>
    <cellStyle name="Style 23 2 3" xfId="9811"/>
    <cellStyle name="Style 23 2 3 10" xfId="64285"/>
    <cellStyle name="Style 23 2 3 11" xfId="64286"/>
    <cellStyle name="Style 23 2 3 12" xfId="64287"/>
    <cellStyle name="Style 23 2 3 2" xfId="64288"/>
    <cellStyle name="Style 23 2 3 2 10" xfId="64289"/>
    <cellStyle name="Style 23 2 3 2 11" xfId="64290"/>
    <cellStyle name="Style 23 2 3 2 12" xfId="64291"/>
    <cellStyle name="Style 23 2 3 2 13" xfId="64292"/>
    <cellStyle name="Style 23 2 3 2 2" xfId="64293"/>
    <cellStyle name="Style 23 2 3 2 2 2" xfId="64294"/>
    <cellStyle name="Style 23 2 3 2 2 2 2" xfId="64295"/>
    <cellStyle name="Style 23 2 3 2 2 3" xfId="64296"/>
    <cellStyle name="Style 23 2 3 2 2 4" xfId="64297"/>
    <cellStyle name="Style 23 2 3 2 3" xfId="64298"/>
    <cellStyle name="Style 23 2 3 2 3 2" xfId="64299"/>
    <cellStyle name="Style 23 2 3 2 3 3" xfId="64300"/>
    <cellStyle name="Style 23 2 3 2 4" xfId="64301"/>
    <cellStyle name="Style 23 2 3 2 4 2" xfId="64302"/>
    <cellStyle name="Style 23 2 3 2 5" xfId="64303"/>
    <cellStyle name="Style 23 2 3 2 5 2" xfId="64304"/>
    <cellStyle name="Style 23 2 3 2 6" xfId="64305"/>
    <cellStyle name="Style 23 2 3 2 7" xfId="64306"/>
    <cellStyle name="Style 23 2 3 2 8" xfId="64307"/>
    <cellStyle name="Style 23 2 3 2 9" xfId="64308"/>
    <cellStyle name="Style 23 2 3 3" xfId="64309"/>
    <cellStyle name="Style 23 2 3 3 10" xfId="64310"/>
    <cellStyle name="Style 23 2 3 3 11" xfId="64311"/>
    <cellStyle name="Style 23 2 3 3 2" xfId="64312"/>
    <cellStyle name="Style 23 2 3 3 2 2" xfId="64313"/>
    <cellStyle name="Style 23 2 3 3 3" xfId="64314"/>
    <cellStyle name="Style 23 2 3 3 3 2" xfId="64315"/>
    <cellStyle name="Style 23 2 3 3 4" xfId="64316"/>
    <cellStyle name="Style 23 2 3 3 5" xfId="64317"/>
    <cellStyle name="Style 23 2 3 3 6" xfId="64318"/>
    <cellStyle name="Style 23 2 3 3 7" xfId="64319"/>
    <cellStyle name="Style 23 2 3 3 8" xfId="64320"/>
    <cellStyle name="Style 23 2 3 3 9" xfId="64321"/>
    <cellStyle name="Style 23 2 3 4" xfId="64322"/>
    <cellStyle name="Style 23 2 3 4 10" xfId="64323"/>
    <cellStyle name="Style 23 2 3 4 11" xfId="64324"/>
    <cellStyle name="Style 23 2 3 4 2" xfId="64325"/>
    <cellStyle name="Style 23 2 3 4 2 2" xfId="64326"/>
    <cellStyle name="Style 23 2 3 4 3" xfId="64327"/>
    <cellStyle name="Style 23 2 3 4 4" xfId="64328"/>
    <cellStyle name="Style 23 2 3 4 5" xfId="64329"/>
    <cellStyle name="Style 23 2 3 4 6" xfId="64330"/>
    <cellStyle name="Style 23 2 3 4 7" xfId="64331"/>
    <cellStyle name="Style 23 2 3 4 8" xfId="64332"/>
    <cellStyle name="Style 23 2 3 4 9" xfId="64333"/>
    <cellStyle name="Style 23 2 3 5" xfId="64334"/>
    <cellStyle name="Style 23 2 3 5 2" xfId="64335"/>
    <cellStyle name="Style 23 2 3 5 3" xfId="64336"/>
    <cellStyle name="Style 23 2 3 6" xfId="64337"/>
    <cellStyle name="Style 23 2 3 6 2" xfId="64338"/>
    <cellStyle name="Style 23 2 3 7" xfId="64339"/>
    <cellStyle name="Style 23 2 3 8" xfId="64340"/>
    <cellStyle name="Style 23 2 3 9" xfId="64341"/>
    <cellStyle name="Style 23 2 4" xfId="64342"/>
    <cellStyle name="Style 23 2 4 10" xfId="64343"/>
    <cellStyle name="Style 23 2 4 2" xfId="64344"/>
    <cellStyle name="Style 23 2 4 2 10" xfId="64345"/>
    <cellStyle name="Style 23 2 4 2 11" xfId="64346"/>
    <cellStyle name="Style 23 2 4 2 12" xfId="64347"/>
    <cellStyle name="Style 23 2 4 2 13" xfId="64348"/>
    <cellStyle name="Style 23 2 4 2 2" xfId="64349"/>
    <cellStyle name="Style 23 2 4 2 2 2" xfId="64350"/>
    <cellStyle name="Style 23 2 4 2 2 2 2" xfId="64351"/>
    <cellStyle name="Style 23 2 4 2 2 3" xfId="64352"/>
    <cellStyle name="Style 23 2 4 2 2 4" xfId="64353"/>
    <cellStyle name="Style 23 2 4 2 3" xfId="64354"/>
    <cellStyle name="Style 23 2 4 2 3 2" xfId="64355"/>
    <cellStyle name="Style 23 2 4 2 3 3" xfId="64356"/>
    <cellStyle name="Style 23 2 4 2 4" xfId="64357"/>
    <cellStyle name="Style 23 2 4 2 4 2" xfId="64358"/>
    <cellStyle name="Style 23 2 4 2 5" xfId="64359"/>
    <cellStyle name="Style 23 2 4 2 5 2" xfId="64360"/>
    <cellStyle name="Style 23 2 4 2 6" xfId="64361"/>
    <cellStyle name="Style 23 2 4 2 7" xfId="64362"/>
    <cellStyle name="Style 23 2 4 2 8" xfId="64363"/>
    <cellStyle name="Style 23 2 4 2 9" xfId="64364"/>
    <cellStyle name="Style 23 2 4 3" xfId="64365"/>
    <cellStyle name="Style 23 2 4 3 10" xfId="64366"/>
    <cellStyle name="Style 23 2 4 3 11" xfId="64367"/>
    <cellStyle name="Style 23 2 4 3 12" xfId="64368"/>
    <cellStyle name="Style 23 2 4 3 2" xfId="64369"/>
    <cellStyle name="Style 23 2 4 3 2 2" xfId="64370"/>
    <cellStyle name="Style 23 2 4 3 3" xfId="64371"/>
    <cellStyle name="Style 23 2 4 3 3 2" xfId="64372"/>
    <cellStyle name="Style 23 2 4 3 4" xfId="64373"/>
    <cellStyle name="Style 23 2 4 3 5" xfId="64374"/>
    <cellStyle name="Style 23 2 4 3 6" xfId="64375"/>
    <cellStyle name="Style 23 2 4 3 7" xfId="64376"/>
    <cellStyle name="Style 23 2 4 3 8" xfId="64377"/>
    <cellStyle name="Style 23 2 4 3 9" xfId="64378"/>
    <cellStyle name="Style 23 2 4 4" xfId="64379"/>
    <cellStyle name="Style 23 2 4 4 10" xfId="64380"/>
    <cellStyle name="Style 23 2 4 4 11" xfId="64381"/>
    <cellStyle name="Style 23 2 4 4 2" xfId="64382"/>
    <cellStyle name="Style 23 2 4 4 2 2" xfId="64383"/>
    <cellStyle name="Style 23 2 4 4 3" xfId="64384"/>
    <cellStyle name="Style 23 2 4 4 4" xfId="64385"/>
    <cellStyle name="Style 23 2 4 4 5" xfId="64386"/>
    <cellStyle name="Style 23 2 4 4 6" xfId="64387"/>
    <cellStyle name="Style 23 2 4 4 7" xfId="64388"/>
    <cellStyle name="Style 23 2 4 4 8" xfId="64389"/>
    <cellStyle name="Style 23 2 4 4 9" xfId="64390"/>
    <cellStyle name="Style 23 2 4 5" xfId="64391"/>
    <cellStyle name="Style 23 2 4 5 2" xfId="64392"/>
    <cellStyle name="Style 23 2 4 5 3" xfId="64393"/>
    <cellStyle name="Style 23 2 4 6" xfId="64394"/>
    <cellStyle name="Style 23 2 4 6 2" xfId="64395"/>
    <cellStyle name="Style 23 2 4 7" xfId="64396"/>
    <cellStyle name="Style 23 2 4 8" xfId="64397"/>
    <cellStyle name="Style 23 2 4 9" xfId="64398"/>
    <cellStyle name="Style 23 2 5" xfId="64399"/>
    <cellStyle name="Style 23 2 5 2" xfId="64400"/>
    <cellStyle name="Style 23 2 5 2 2" xfId="64401"/>
    <cellStyle name="Style 23 2 5 2 2 2" xfId="64402"/>
    <cellStyle name="Style 23 2 5 2 3" xfId="64403"/>
    <cellStyle name="Style 23 2 5 2 4" xfId="64404"/>
    <cellStyle name="Style 23 2 5 3" xfId="64405"/>
    <cellStyle name="Style 23 2 5 3 2" xfId="64406"/>
    <cellStyle name="Style 23 2 5 3 3" xfId="64407"/>
    <cellStyle name="Style 23 2 5 4" xfId="64408"/>
    <cellStyle name="Style 23 2 5 5" xfId="64409"/>
    <cellStyle name="Style 23 2 5 6" xfId="64410"/>
    <cellStyle name="Style 23 2 6" xfId="64411"/>
    <cellStyle name="Style 23 2 6 2" xfId="64412"/>
    <cellStyle name="Style 23 2 7" xfId="64413"/>
    <cellStyle name="Style 23 2 7 2" xfId="64414"/>
    <cellStyle name="Style 23 2 7 3" xfId="64415"/>
    <cellStyle name="Style 23 2 7 4" xfId="64416"/>
    <cellStyle name="Style 23 2 7 5" xfId="64417"/>
    <cellStyle name="Style 23 2 7 6" xfId="64418"/>
    <cellStyle name="Style 23 2 7 7" xfId="64419"/>
    <cellStyle name="Style 23 2 7 8" xfId="64420"/>
    <cellStyle name="Style 23 2 8" xfId="64421"/>
    <cellStyle name="Style 23 2 8 2" xfId="64422"/>
    <cellStyle name="Style 23 2 9" xfId="64423"/>
    <cellStyle name="Style 23 3" xfId="77"/>
    <cellStyle name="Style 23 3 10" xfId="64424"/>
    <cellStyle name="Style 23 3 11" xfId="64425"/>
    <cellStyle name="Style 23 3 12" xfId="64426"/>
    <cellStyle name="Style 23 3 13" xfId="64427"/>
    <cellStyle name="Style 23 3 14" xfId="64428"/>
    <cellStyle name="Style 23 3 15" xfId="64429"/>
    <cellStyle name="Style 23 3 16" xfId="64430"/>
    <cellStyle name="Style 23 3 17" xfId="64431"/>
    <cellStyle name="Style 23 3 18" xfId="64432"/>
    <cellStyle name="Style 23 3 19" xfId="64433"/>
    <cellStyle name="Style 23 3 2" xfId="120"/>
    <cellStyle name="Style 23 3 2 10" xfId="64434"/>
    <cellStyle name="Style 23 3 2 11" xfId="64435"/>
    <cellStyle name="Style 23 3 2 2" xfId="64436"/>
    <cellStyle name="Style 23 3 2 2 10" xfId="64437"/>
    <cellStyle name="Style 23 3 2 2 11" xfId="64438"/>
    <cellStyle name="Style 23 3 2 2 12" xfId="64439"/>
    <cellStyle name="Style 23 3 2 2 13" xfId="64440"/>
    <cellStyle name="Style 23 3 2 2 2" xfId="64441"/>
    <cellStyle name="Style 23 3 2 2 2 2" xfId="64442"/>
    <cellStyle name="Style 23 3 2 2 2 2 2" xfId="64443"/>
    <cellStyle name="Style 23 3 2 2 2 3" xfId="64444"/>
    <cellStyle name="Style 23 3 2 2 2 4" xfId="64445"/>
    <cellStyle name="Style 23 3 2 2 3" xfId="64446"/>
    <cellStyle name="Style 23 3 2 2 3 2" xfId="64447"/>
    <cellStyle name="Style 23 3 2 2 3 3" xfId="64448"/>
    <cellStyle name="Style 23 3 2 2 4" xfId="64449"/>
    <cellStyle name="Style 23 3 2 2 4 2" xfId="64450"/>
    <cellStyle name="Style 23 3 2 2 5" xfId="64451"/>
    <cellStyle name="Style 23 3 2 2 5 2" xfId="64452"/>
    <cellStyle name="Style 23 3 2 2 6" xfId="64453"/>
    <cellStyle name="Style 23 3 2 2 7" xfId="64454"/>
    <cellStyle name="Style 23 3 2 2 8" xfId="64455"/>
    <cellStyle name="Style 23 3 2 2 9" xfId="64456"/>
    <cellStyle name="Style 23 3 2 3" xfId="64457"/>
    <cellStyle name="Style 23 3 2 3 10" xfId="64458"/>
    <cellStyle name="Style 23 3 2 3 11" xfId="64459"/>
    <cellStyle name="Style 23 3 2 3 2" xfId="64460"/>
    <cellStyle name="Style 23 3 2 3 2 2" xfId="64461"/>
    <cellStyle name="Style 23 3 2 3 3" xfId="64462"/>
    <cellStyle name="Style 23 3 2 3 3 2" xfId="64463"/>
    <cellStyle name="Style 23 3 2 3 4" xfId="64464"/>
    <cellStyle name="Style 23 3 2 3 5" xfId="64465"/>
    <cellStyle name="Style 23 3 2 3 6" xfId="64466"/>
    <cellStyle name="Style 23 3 2 3 7" xfId="64467"/>
    <cellStyle name="Style 23 3 2 3 8" xfId="64468"/>
    <cellStyle name="Style 23 3 2 3 9" xfId="64469"/>
    <cellStyle name="Style 23 3 2 4" xfId="64470"/>
    <cellStyle name="Style 23 3 2 4 10" xfId="64471"/>
    <cellStyle name="Style 23 3 2 4 11" xfId="64472"/>
    <cellStyle name="Style 23 3 2 4 2" xfId="64473"/>
    <cellStyle name="Style 23 3 2 4 2 2" xfId="64474"/>
    <cellStyle name="Style 23 3 2 4 3" xfId="64475"/>
    <cellStyle name="Style 23 3 2 4 4" xfId="64476"/>
    <cellStyle name="Style 23 3 2 4 5" xfId="64477"/>
    <cellStyle name="Style 23 3 2 4 6" xfId="64478"/>
    <cellStyle name="Style 23 3 2 4 7" xfId="64479"/>
    <cellStyle name="Style 23 3 2 4 8" xfId="64480"/>
    <cellStyle name="Style 23 3 2 4 9" xfId="64481"/>
    <cellStyle name="Style 23 3 2 5" xfId="64482"/>
    <cellStyle name="Style 23 3 2 5 2" xfId="64483"/>
    <cellStyle name="Style 23 3 2 5 3" xfId="64484"/>
    <cellStyle name="Style 23 3 2 6" xfId="64485"/>
    <cellStyle name="Style 23 3 2 6 2" xfId="64486"/>
    <cellStyle name="Style 23 3 2 7" xfId="64487"/>
    <cellStyle name="Style 23 3 2 8" xfId="64488"/>
    <cellStyle name="Style 23 3 2 9" xfId="64489"/>
    <cellStyle name="Style 23 3 20" xfId="64490"/>
    <cellStyle name="Style 23 3 21" xfId="64491"/>
    <cellStyle name="Style 23 3 22" xfId="64492"/>
    <cellStyle name="Style 23 3 23" xfId="64493"/>
    <cellStyle name="Style 23 3 24" xfId="64494"/>
    <cellStyle name="Style 23 3 25" xfId="64495"/>
    <cellStyle name="Style 23 3 3" xfId="9759"/>
    <cellStyle name="Style 23 3 3 10" xfId="64496"/>
    <cellStyle name="Style 23 3 3 11" xfId="64497"/>
    <cellStyle name="Style 23 3 3 2" xfId="64498"/>
    <cellStyle name="Style 23 3 3 2 10" xfId="64499"/>
    <cellStyle name="Style 23 3 3 2 11" xfId="64500"/>
    <cellStyle name="Style 23 3 3 2 12" xfId="64501"/>
    <cellStyle name="Style 23 3 3 2 13" xfId="64502"/>
    <cellStyle name="Style 23 3 3 2 2" xfId="64503"/>
    <cellStyle name="Style 23 3 3 2 2 2" xfId="64504"/>
    <cellStyle name="Style 23 3 3 2 2 2 2" xfId="64505"/>
    <cellStyle name="Style 23 3 3 2 2 3" xfId="64506"/>
    <cellStyle name="Style 23 3 3 2 2 4" xfId="64507"/>
    <cellStyle name="Style 23 3 3 2 3" xfId="64508"/>
    <cellStyle name="Style 23 3 3 2 3 2" xfId="64509"/>
    <cellStyle name="Style 23 3 3 2 3 3" xfId="64510"/>
    <cellStyle name="Style 23 3 3 2 4" xfId="64511"/>
    <cellStyle name="Style 23 3 3 2 4 2" xfId="64512"/>
    <cellStyle name="Style 23 3 3 2 5" xfId="64513"/>
    <cellStyle name="Style 23 3 3 2 5 2" xfId="64514"/>
    <cellStyle name="Style 23 3 3 2 6" xfId="64515"/>
    <cellStyle name="Style 23 3 3 2 7" xfId="64516"/>
    <cellStyle name="Style 23 3 3 2 8" xfId="64517"/>
    <cellStyle name="Style 23 3 3 2 9" xfId="64518"/>
    <cellStyle name="Style 23 3 3 3" xfId="64519"/>
    <cellStyle name="Style 23 3 3 3 10" xfId="64520"/>
    <cellStyle name="Style 23 3 3 3 11" xfId="64521"/>
    <cellStyle name="Style 23 3 3 3 2" xfId="64522"/>
    <cellStyle name="Style 23 3 3 3 2 2" xfId="64523"/>
    <cellStyle name="Style 23 3 3 3 3" xfId="64524"/>
    <cellStyle name="Style 23 3 3 3 3 2" xfId="64525"/>
    <cellStyle name="Style 23 3 3 3 4" xfId="64526"/>
    <cellStyle name="Style 23 3 3 3 5" xfId="64527"/>
    <cellStyle name="Style 23 3 3 3 6" xfId="64528"/>
    <cellStyle name="Style 23 3 3 3 7" xfId="64529"/>
    <cellStyle name="Style 23 3 3 3 8" xfId="64530"/>
    <cellStyle name="Style 23 3 3 3 9" xfId="64531"/>
    <cellStyle name="Style 23 3 3 4" xfId="64532"/>
    <cellStyle name="Style 23 3 3 4 10" xfId="64533"/>
    <cellStyle name="Style 23 3 3 4 11" xfId="64534"/>
    <cellStyle name="Style 23 3 3 4 2" xfId="64535"/>
    <cellStyle name="Style 23 3 3 4 2 2" xfId="64536"/>
    <cellStyle name="Style 23 3 3 4 3" xfId="64537"/>
    <cellStyle name="Style 23 3 3 4 4" xfId="64538"/>
    <cellStyle name="Style 23 3 3 4 5" xfId="64539"/>
    <cellStyle name="Style 23 3 3 4 6" xfId="64540"/>
    <cellStyle name="Style 23 3 3 4 7" xfId="64541"/>
    <cellStyle name="Style 23 3 3 4 8" xfId="64542"/>
    <cellStyle name="Style 23 3 3 4 9" xfId="64543"/>
    <cellStyle name="Style 23 3 3 5" xfId="64544"/>
    <cellStyle name="Style 23 3 3 5 2" xfId="64545"/>
    <cellStyle name="Style 23 3 3 5 3" xfId="64546"/>
    <cellStyle name="Style 23 3 3 6" xfId="64547"/>
    <cellStyle name="Style 23 3 3 6 2" xfId="64548"/>
    <cellStyle name="Style 23 3 3 7" xfId="64549"/>
    <cellStyle name="Style 23 3 3 8" xfId="64550"/>
    <cellStyle name="Style 23 3 3 9" xfId="64551"/>
    <cellStyle name="Style 23 3 4" xfId="9786"/>
    <cellStyle name="Style 23 3 4 10" xfId="64552"/>
    <cellStyle name="Style 23 3 4 11" xfId="64553"/>
    <cellStyle name="Style 23 3 4 12" xfId="64554"/>
    <cellStyle name="Style 23 3 4 13" xfId="64555"/>
    <cellStyle name="Style 23 3 4 14" xfId="64556"/>
    <cellStyle name="Style 23 3 4 2" xfId="64557"/>
    <cellStyle name="Style 23 3 4 2 2" xfId="64558"/>
    <cellStyle name="Style 23 3 5" xfId="9904"/>
    <cellStyle name="Style 23 4" xfId="9812"/>
    <cellStyle name="Style 24" xfId="4937"/>
    <cellStyle name="Style 24 2" xfId="4938"/>
    <cellStyle name="Style 24 3" xfId="4939"/>
    <cellStyle name="Style 24 4" xfId="4940"/>
    <cellStyle name="Style 24 5" xfId="9905"/>
    <cellStyle name="Style 24 6" xfId="9810"/>
    <cellStyle name="Style 25" xfId="4941"/>
    <cellStyle name="Style 25 2" xfId="4942"/>
    <cellStyle name="Style 25 2 2" xfId="9907"/>
    <cellStyle name="Style 25 2 3" xfId="9808"/>
    <cellStyle name="Style 25 3" xfId="4943"/>
    <cellStyle name="Style 25 4" xfId="9906"/>
    <cellStyle name="Style 25 5" xfId="9809"/>
    <cellStyle name="Style 26" xfId="4944"/>
    <cellStyle name="Style 26 2" xfId="4945"/>
    <cellStyle name="Style 26 3" xfId="4946"/>
    <cellStyle name="Style 26 4" xfId="4947"/>
    <cellStyle name="Style 26 5" xfId="9908"/>
    <cellStyle name="Style 26 6" xfId="980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ColumnHeader 3" xfId="9909"/>
    <cellStyle name="TableColumnHeader 4" xfId="9921"/>
    <cellStyle name="TableHeading" xfId="5048"/>
    <cellStyle name="TableHighlight" xfId="5049"/>
    <cellStyle name="TableNote" xfId="5050"/>
    <cellStyle name="test a style" xfId="5051"/>
    <cellStyle name="test a style 2" xfId="6212"/>
    <cellStyle name="test a style 3" xfId="9910"/>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7"/>
    <cellStyle name="Total 2 13" xfId="9911"/>
    <cellStyle name="Total 2 14" xfId="9922"/>
    <cellStyle name="Total 2 2" xfId="69"/>
    <cellStyle name="Total 2 2 2" xfId="89"/>
    <cellStyle name="Total 2 2 2 2" xfId="9771"/>
    <cellStyle name="Total 2 2 2 3" xfId="9774"/>
    <cellStyle name="Total 2 2 2 4" xfId="9913"/>
    <cellStyle name="Total 2 2 3" xfId="9757"/>
    <cellStyle name="Total 2 2 4" xfId="9788"/>
    <cellStyle name="Total 2 2 5" xfId="9912"/>
    <cellStyle name="Total 2 2 6" xfId="9923"/>
    <cellStyle name="Total 2 3" xfId="83"/>
    <cellStyle name="Total 2 3 2" xfId="9765"/>
    <cellStyle name="Total 2 3 3" xfId="9780"/>
    <cellStyle name="Total 2 3 4" xfId="9914"/>
    <cellStyle name="Total 2 3 5" xfId="9924"/>
    <cellStyle name="Total 2 4" xfId="5071"/>
    <cellStyle name="Total 2 5" xfId="5072"/>
    <cellStyle name="Total 2 6" xfId="5073"/>
    <cellStyle name="Total 2 7" xfId="5074"/>
    <cellStyle name="Total 2 8" xfId="5075"/>
    <cellStyle name="Total 2 9" xfId="5076"/>
    <cellStyle name="Total 3" xfId="5077"/>
    <cellStyle name="Total 3 2" xfId="9915"/>
    <cellStyle name="Total Bold" xfId="5078"/>
    <cellStyle name="Total Bold 2" xfId="9916"/>
    <cellStyle name="Totals" xfId="5079"/>
    <cellStyle name="Totals 2" xfId="8567"/>
    <cellStyle name="Totals 3" xfId="991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arFormat 3" xfId="9920"/>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091565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723781" cy="216603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115627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50710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167062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441382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46900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2225040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8968509" cy="1976967"/>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20041658" cy="2353994"/>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960120</xdr:colOff>
          <xdr:row>52</xdr:row>
          <xdr:rowOff>22860</xdr:rowOff>
        </xdr:from>
        <xdr:to>
          <xdr:col>2</xdr:col>
          <xdr:colOff>1379220</xdr:colOff>
          <xdr:row>53</xdr:row>
          <xdr:rowOff>160020</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55</xdr:row>
          <xdr:rowOff>22860</xdr:rowOff>
        </xdr:from>
        <xdr:to>
          <xdr:col>2</xdr:col>
          <xdr:colOff>1379220</xdr:colOff>
          <xdr:row>56</xdr:row>
          <xdr:rowOff>160020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58</xdr:row>
          <xdr:rowOff>22860</xdr:rowOff>
        </xdr:from>
        <xdr:to>
          <xdr:col>2</xdr:col>
          <xdr:colOff>1379220</xdr:colOff>
          <xdr:row>59</xdr:row>
          <xdr:rowOff>160020</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61</xdr:row>
          <xdr:rowOff>22860</xdr:rowOff>
        </xdr:from>
        <xdr:to>
          <xdr:col>2</xdr:col>
          <xdr:colOff>1379220</xdr:colOff>
          <xdr:row>62</xdr:row>
          <xdr:rowOff>160020</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64</xdr:row>
          <xdr:rowOff>22860</xdr:rowOff>
        </xdr:from>
        <xdr:to>
          <xdr:col>2</xdr:col>
          <xdr:colOff>1379220</xdr:colOff>
          <xdr:row>65</xdr:row>
          <xdr:rowOff>160020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0675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23300" cy="21847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782806" cy="1528306"/>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7711" y="216648"/>
          <a:ext cx="20218999"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6918" y="134471"/>
          <a:ext cx="19780249"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workbookViewId="0">
      <selection activeCell="I3" sqref="I3"/>
    </sheetView>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756" t="s">
        <v>175</v>
      </c>
      <c r="C3" s="756"/>
    </row>
    <row r="4" spans="1:3" ht="21" customHeight="1"/>
    <row r="5" spans="1:3" s="30" customFormat="1" ht="25.5" customHeight="1">
      <c r="B5" s="62" t="s">
        <v>424</v>
      </c>
      <c r="C5" s="62" t="s">
        <v>174</v>
      </c>
    </row>
    <row r="6" spans="1:3" s="190" customFormat="1" ht="48" customHeight="1">
      <c r="A6" s="258"/>
      <c r="B6" s="665" t="s">
        <v>171</v>
      </c>
      <c r="C6" s="674" t="s">
        <v>561</v>
      </c>
    </row>
    <row r="7" spans="1:3" s="190" customFormat="1" ht="27.75" customHeight="1">
      <c r="A7" s="258"/>
      <c r="B7" s="657" t="s">
        <v>625</v>
      </c>
      <c r="C7" s="675" t="s">
        <v>656</v>
      </c>
    </row>
    <row r="8" spans="1:3" s="190" customFormat="1" ht="32.25" customHeight="1">
      <c r="B8" s="657" t="s">
        <v>371</v>
      </c>
      <c r="C8" s="259" t="s">
        <v>562</v>
      </c>
    </row>
    <row r="9" spans="1:3" s="190" customFormat="1" ht="27.75" customHeight="1">
      <c r="B9" s="657" t="s">
        <v>170</v>
      </c>
      <c r="C9" s="259" t="s">
        <v>563</v>
      </c>
    </row>
    <row r="10" spans="1:3" s="190" customFormat="1" ht="26.25" customHeight="1">
      <c r="B10" s="676" t="s">
        <v>372</v>
      </c>
      <c r="C10" s="260" t="s">
        <v>564</v>
      </c>
    </row>
    <row r="11" spans="1:3" s="190" customFormat="1" ht="39.75" customHeight="1">
      <c r="B11" s="657" t="s">
        <v>373</v>
      </c>
      <c r="C11" s="259" t="s">
        <v>565</v>
      </c>
    </row>
    <row r="12" spans="1:3" s="190" customFormat="1" ht="18" customHeight="1">
      <c r="B12" s="657" t="s">
        <v>374</v>
      </c>
      <c r="C12" s="259" t="s">
        <v>541</v>
      </c>
    </row>
    <row r="13" spans="1:3" s="190" customFormat="1" ht="13.5" customHeight="1">
      <c r="B13" s="657"/>
      <c r="C13" s="577"/>
    </row>
    <row r="14" spans="1:3" s="190" customFormat="1" ht="18" customHeight="1">
      <c r="B14" s="657" t="s">
        <v>553</v>
      </c>
      <c r="C14" s="577" t="s">
        <v>609</v>
      </c>
    </row>
    <row r="15" spans="1:3" s="190" customFormat="1" ht="15">
      <c r="B15" s="257"/>
      <c r="C15" s="257"/>
    </row>
    <row r="16" spans="1:3" s="105" customFormat="1" ht="15.6">
      <c r="B16" s="190"/>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zoomScale="90" zoomScaleNormal="90" workbookViewId="0">
      <selection activeCell="C173" sqref="C173"/>
    </sheetView>
  </sheetViews>
  <sheetFormatPr defaultColWidth="9.109375" defaultRowHeight="14.4"/>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10" width="14" style="12"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customWidth="1"/>
    <col min="17" max="17" width="14" style="12" customWidth="1"/>
    <col min="18" max="18" width="15.6640625" style="12" customWidth="1"/>
    <col min="19" max="19" width="14.109375" style="12" customWidth="1"/>
    <col min="20" max="22" width="15" style="12" customWidth="1"/>
    <col min="23" max="23" width="13.44140625" style="12" customWidth="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49"/>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55"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519</v>
      </c>
      <c r="C8" s="806" t="s">
        <v>666</v>
      </c>
      <c r="D8" s="806"/>
      <c r="E8" s="806"/>
      <c r="F8" s="806"/>
      <c r="G8" s="806"/>
      <c r="H8" s="806"/>
      <c r="I8" s="806"/>
      <c r="J8" s="806"/>
      <c r="K8" s="806"/>
      <c r="L8" s="806"/>
      <c r="M8" s="806"/>
      <c r="N8" s="806"/>
      <c r="O8" s="806"/>
      <c r="P8" s="806"/>
      <c r="Q8" s="806"/>
      <c r="R8" s="806"/>
      <c r="S8" s="806"/>
      <c r="T8" s="107"/>
      <c r="U8" s="107"/>
      <c r="V8" s="107"/>
      <c r="W8" s="107"/>
    </row>
    <row r="9" spans="1:28" s="9" customFormat="1" ht="45" customHeight="1">
      <c r="B9" s="57"/>
      <c r="C9" s="806" t="s">
        <v>655</v>
      </c>
      <c r="D9" s="806"/>
      <c r="E9" s="806"/>
      <c r="F9" s="806"/>
      <c r="G9" s="806"/>
      <c r="H9" s="806"/>
      <c r="I9" s="806"/>
      <c r="J9" s="806"/>
      <c r="K9" s="806"/>
      <c r="L9" s="806"/>
      <c r="M9" s="806"/>
      <c r="N9" s="806"/>
      <c r="O9" s="806"/>
      <c r="P9" s="806"/>
      <c r="Q9" s="806"/>
      <c r="R9" s="806"/>
      <c r="S9" s="806"/>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05" t="s">
        <v>238</v>
      </c>
      <c r="C12" s="805"/>
      <c r="D12" s="195"/>
      <c r="E12" s="196" t="s">
        <v>239</v>
      </c>
      <c r="F12" s="52"/>
      <c r="G12" s="52"/>
      <c r="H12" s="45"/>
      <c r="I12" s="52"/>
      <c r="K12" s="628"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7" t="s">
        <v>63</v>
      </c>
      <c r="C14" s="218" t="s">
        <v>477</v>
      </c>
      <c r="D14" s="219"/>
      <c r="E14" s="220" t="s">
        <v>62</v>
      </c>
      <c r="F14" s="220" t="s">
        <v>507</v>
      </c>
      <c r="G14" s="220" t="s">
        <v>63</v>
      </c>
      <c r="H14" s="220" t="s">
        <v>64</v>
      </c>
      <c r="I14" s="220" t="str">
        <f>'1.  LRAMVA Summary'!D51</f>
        <v>Residential</v>
      </c>
      <c r="J14" s="220" t="str">
        <f>'1.  LRAMVA Summary'!E51</f>
        <v>GS&lt;50 kW</v>
      </c>
      <c r="K14" s="220" t="str">
        <f>'1.  LRAMVA Summary'!F51</f>
        <v>General Service 50 to 499 kW</v>
      </c>
      <c r="L14" s="220" t="str">
        <f>'1.  LRAMVA Summary'!G51</f>
        <v>General Service 500 to 4,999 kW</v>
      </c>
      <c r="M14" s="220" t="str">
        <f>'1.  LRAMVA Summary'!H51</f>
        <v>Large Use</v>
      </c>
      <c r="N14" s="220" t="str">
        <f>'1.  LRAMVA Summary'!I51</f>
        <v>Street Lighting</v>
      </c>
      <c r="O14" s="220" t="str">
        <f>'1.  LRAMVA Summary'!J51</f>
        <v/>
      </c>
      <c r="P14" s="220" t="str">
        <f>'1.  LRAMVA Summary'!K51</f>
        <v/>
      </c>
      <c r="Q14" s="220" t="str">
        <f>'1.  LRAMVA Summary'!L51</f>
        <v/>
      </c>
      <c r="R14" s="220" t="str">
        <f>'1.  LRAMVA Summary'!M51</f>
        <v/>
      </c>
      <c r="S14" s="220" t="str">
        <f>'1.  LRAMVA Summary'!N51</f>
        <v/>
      </c>
      <c r="T14" s="220" t="str">
        <f>'1.  LRAMVA Summary'!O51</f>
        <v/>
      </c>
      <c r="U14" s="220" t="str">
        <f>'1.  LRAMVA Summary'!P51</f>
        <v/>
      </c>
      <c r="V14" s="220" t="str">
        <f>'1.  LRAMVA Summary'!Q51</f>
        <v/>
      </c>
      <c r="W14" s="220" t="str">
        <f>'1.  LRAMVA Summary'!R51</f>
        <v>Total</v>
      </c>
    </row>
    <row r="15" spans="1:28" s="9" customFormat="1">
      <c r="B15" s="221" t="s">
        <v>44</v>
      </c>
      <c r="C15" s="221">
        <v>1.47E-2</v>
      </c>
      <c r="D15" s="222"/>
      <c r="E15" s="223">
        <v>40544</v>
      </c>
      <c r="F15" s="224">
        <v>2011</v>
      </c>
      <c r="G15" s="225" t="s">
        <v>65</v>
      </c>
      <c r="H15" s="226">
        <f>C$15/12</f>
        <v>1.225E-3</v>
      </c>
      <c r="I15" s="227">
        <f>SUM('1.  LRAMVA Summary'!D$53:D$54)*(MONTH($E15)-1)/12*$H15</f>
        <v>0</v>
      </c>
      <c r="J15" s="227">
        <f>SUM('1.  LRAMVA Summary'!E$53:E$54)*(MONTH($E15)-1)/12*$H15</f>
        <v>0</v>
      </c>
      <c r="K15" s="227">
        <f>SUM('1.  LRAMVA Summary'!F$53:F$54)*(MONTH($E15)-1)/12*$H15</f>
        <v>0</v>
      </c>
      <c r="L15" s="227">
        <f>SUM('1.  LRAMVA Summary'!G$53:G$54)*(MONTH($E15)-1)/12*$H15</f>
        <v>0</v>
      </c>
      <c r="M15" s="227">
        <f>SUM('1.  LRAMVA Summary'!H$53:H$54)*(MONTH($E15)-1)/12*$H15</f>
        <v>0</v>
      </c>
      <c r="N15" s="227">
        <f>SUM('1.  LRAMVA Summary'!I$53:I$54)*(MONTH($E15)-1)/12*$H15</f>
        <v>0</v>
      </c>
      <c r="O15" s="227">
        <f>SUM('1.  LRAMVA Summary'!J$53:J$54)*(MONTH($E15)-1)/12*$H15</f>
        <v>0</v>
      </c>
      <c r="P15" s="227">
        <f>SUM('1.  LRAMVA Summary'!K$53:K$54)*(MONTH($E15)-1)/12*$H15</f>
        <v>0</v>
      </c>
      <c r="Q15" s="227">
        <f>SUM('1.  LRAMVA Summary'!L$53:L$54)*(MONTH($E15)-1)/12*$H15</f>
        <v>0</v>
      </c>
      <c r="R15" s="227">
        <f>SUM('1.  LRAMVA Summary'!M$53:M$54)*(MONTH($E15)-1)/12*$H15</f>
        <v>0</v>
      </c>
      <c r="S15" s="227">
        <f>SUM('1.  LRAMVA Summary'!N$53:N$54)*(MONTH($E15)-1)/12*$H15</f>
        <v>0</v>
      </c>
      <c r="T15" s="227">
        <f>SUM('1.  LRAMVA Summary'!O$53:O$54)*(MONTH($E15)-1)/12*$H15</f>
        <v>0</v>
      </c>
      <c r="U15" s="227">
        <f>SUM('1.  LRAMVA Summary'!P$53:P$54)*(MONTH($E15)-1)/12*$H15</f>
        <v>0</v>
      </c>
      <c r="V15" s="227">
        <f>SUM('1.  LRAMVA Summary'!Q$53:Q$54)*(MONTH($E15)-1)/12*$H15</f>
        <v>0</v>
      </c>
      <c r="W15" s="228">
        <f>SUM(I15:V15)</f>
        <v>0</v>
      </c>
    </row>
    <row r="16" spans="1:28" s="9" customFormat="1">
      <c r="B16" s="229" t="s">
        <v>45</v>
      </c>
      <c r="C16" s="229">
        <v>1.47E-2</v>
      </c>
      <c r="D16" s="222"/>
      <c r="E16" s="223">
        <v>40575</v>
      </c>
      <c r="F16" s="224">
        <v>2011</v>
      </c>
      <c r="G16" s="225" t="s">
        <v>65</v>
      </c>
      <c r="H16" s="226">
        <f>C$15/12</f>
        <v>1.225E-3</v>
      </c>
      <c r="I16" s="227">
        <f>SUM('1.  LRAMVA Summary'!D$53:D$54)*(MONTH($E16)-1)/12*$H16</f>
        <v>6.879259654166666</v>
      </c>
      <c r="J16" s="227">
        <f>SUM('1.  LRAMVA Summary'!E$53:E$54)*(MONTH($E16)-1)/12*$H16</f>
        <v>16.018914089981248</v>
      </c>
      <c r="K16" s="227">
        <f>SUM('1.  LRAMVA Summary'!F$53:F$54)*(MONTH($E16)-1)/12*$H16</f>
        <v>16.616031302850001</v>
      </c>
      <c r="L16" s="227">
        <f>SUM('1.  LRAMVA Summary'!G$53:G$54)*(MONTH($E16)-1)/12*$H16</f>
        <v>3.7852810904999994</v>
      </c>
      <c r="M16" s="227">
        <f>SUM('1.  LRAMVA Summary'!H$53:H$54)*(MONTH($E16)-1)/12*$H16</f>
        <v>0.10936779664999999</v>
      </c>
      <c r="N16" s="227">
        <f>SUM('1.  LRAMVA Summary'!I$53:I$54)*(MONTH($E16)-1)/12*$H16</f>
        <v>0</v>
      </c>
      <c r="O16" s="227">
        <f>SUM('1.  LRAMVA Summary'!J$53:J$54)*(MONTH($E16)-1)/12*$H16</f>
        <v>0</v>
      </c>
      <c r="P16" s="227">
        <f>SUM('1.  LRAMVA Summary'!K$53:K$54)*(MONTH($E16)-1)/12*$H16</f>
        <v>0</v>
      </c>
      <c r="Q16" s="227">
        <f>SUM('1.  LRAMVA Summary'!L$53:L$54)*(MONTH($E16)-1)/12*$H16</f>
        <v>0</v>
      </c>
      <c r="R16" s="227">
        <f>SUM('1.  LRAMVA Summary'!M$53:M$54)*(MONTH($E16)-1)/12*$H16</f>
        <v>0</v>
      </c>
      <c r="S16" s="227">
        <f>SUM('1.  LRAMVA Summary'!N$53:N$54)*(MONTH($E16)-1)/12*$H16</f>
        <v>0</v>
      </c>
      <c r="T16" s="227">
        <f>SUM('1.  LRAMVA Summary'!O$53:O$54)*(MONTH($E16)-1)/12*$H16</f>
        <v>0</v>
      </c>
      <c r="U16" s="227">
        <f>SUM('1.  LRAMVA Summary'!P$53:P$54)*(MONTH($E16)-1)/12*$H16</f>
        <v>0</v>
      </c>
      <c r="V16" s="227">
        <f>SUM('1.  LRAMVA Summary'!Q$53:Q$54)*(MONTH($E16)-1)/12*$H16</f>
        <v>0</v>
      </c>
      <c r="W16" s="228">
        <f t="shared" ref="W16:W25" si="0">SUM(I16:V16)</f>
        <v>43.408853934147913</v>
      </c>
    </row>
    <row r="17" spans="2:23" s="9" customFormat="1">
      <c r="B17" s="229" t="s">
        <v>46</v>
      </c>
      <c r="C17" s="229">
        <v>1.47E-2</v>
      </c>
      <c r="D17" s="222"/>
      <c r="E17" s="223">
        <v>40603</v>
      </c>
      <c r="F17" s="224">
        <v>2011</v>
      </c>
      <c r="G17" s="225" t="s">
        <v>65</v>
      </c>
      <c r="H17" s="226">
        <f>C$15/12</f>
        <v>1.225E-3</v>
      </c>
      <c r="I17" s="227">
        <f>SUM('1.  LRAMVA Summary'!D$53:D$54)*(MONTH($E17)-1)/12*$H17</f>
        <v>13.758519308333332</v>
      </c>
      <c r="J17" s="227">
        <f>SUM('1.  LRAMVA Summary'!E$53:E$54)*(MONTH($E17)-1)/12*$H17</f>
        <v>32.037828179962496</v>
      </c>
      <c r="K17" s="227">
        <f>SUM('1.  LRAMVA Summary'!F$53:F$54)*(MONTH($E17)-1)/12*$H17</f>
        <v>33.232062605700001</v>
      </c>
      <c r="L17" s="227">
        <f>SUM('1.  LRAMVA Summary'!G$53:G$54)*(MONTH($E17)-1)/12*$H17</f>
        <v>7.5705621809999988</v>
      </c>
      <c r="M17" s="227">
        <f>SUM('1.  LRAMVA Summary'!H$53:H$54)*(MONTH($E17)-1)/12*$H17</f>
        <v>0.21873559329999998</v>
      </c>
      <c r="N17" s="227">
        <f>SUM('1.  LRAMVA Summary'!I$53:I$54)*(MONTH($E17)-1)/12*$H17</f>
        <v>0</v>
      </c>
      <c r="O17" s="227">
        <f>SUM('1.  LRAMVA Summary'!J$53:J$54)*(MONTH($E17)-1)/12*$H17</f>
        <v>0</v>
      </c>
      <c r="P17" s="227">
        <f>SUM('1.  LRAMVA Summary'!K$53:K$54)*(MONTH($E17)-1)/12*$H17</f>
        <v>0</v>
      </c>
      <c r="Q17" s="227">
        <f>SUM('1.  LRAMVA Summary'!L$53:L$54)*(MONTH($E17)-1)/12*$H17</f>
        <v>0</v>
      </c>
      <c r="R17" s="227">
        <f>SUM('1.  LRAMVA Summary'!M$53:M$54)*(MONTH($E17)-1)/12*$H17</f>
        <v>0</v>
      </c>
      <c r="S17" s="227">
        <f>SUM('1.  LRAMVA Summary'!N$53:N$54)*(MONTH($E17)-1)/12*$H17</f>
        <v>0</v>
      </c>
      <c r="T17" s="227">
        <f>SUM('1.  LRAMVA Summary'!O$53:O$54)*(MONTH($E17)-1)/12*$H17</f>
        <v>0</v>
      </c>
      <c r="U17" s="227">
        <f>SUM('1.  LRAMVA Summary'!P$53:P$54)*(MONTH($E17)-1)/12*$H17</f>
        <v>0</v>
      </c>
      <c r="V17" s="227">
        <f>SUM('1.  LRAMVA Summary'!Q$53:Q$54)*(MONTH($E17)-1)/12*$H17</f>
        <v>0</v>
      </c>
      <c r="W17" s="228">
        <f>SUM(I17:V17)</f>
        <v>86.817707868295827</v>
      </c>
    </row>
    <row r="18" spans="2:23" s="9" customFormat="1">
      <c r="B18" s="229" t="s">
        <v>47</v>
      </c>
      <c r="C18" s="229">
        <v>1.47E-2</v>
      </c>
      <c r="D18" s="222"/>
      <c r="E18" s="230">
        <v>40634</v>
      </c>
      <c r="F18" s="224">
        <v>2011</v>
      </c>
      <c r="G18" s="231" t="s">
        <v>66</v>
      </c>
      <c r="H18" s="226">
        <f>C$16/12</f>
        <v>1.225E-3</v>
      </c>
      <c r="I18" s="227">
        <f>SUM('1.  LRAMVA Summary'!D$53:D$54)*(MONTH($E18)-1)/12*$H18</f>
        <v>20.637778962499997</v>
      </c>
      <c r="J18" s="227">
        <f>SUM('1.  LRAMVA Summary'!E$53:E$54)*(MONTH($E18)-1)/12*$H18</f>
        <v>48.05674226994374</v>
      </c>
      <c r="K18" s="227">
        <f>SUM('1.  LRAMVA Summary'!F$53:F$54)*(MONTH($E18)-1)/12*$H18</f>
        <v>49.848093908550005</v>
      </c>
      <c r="L18" s="227">
        <f>SUM('1.  LRAMVA Summary'!G$53:G$54)*(MONTH($E18)-1)/12*$H18</f>
        <v>11.3558432715</v>
      </c>
      <c r="M18" s="227">
        <f>SUM('1.  LRAMVA Summary'!H$53:H$54)*(MONTH($E18)-1)/12*$H18</f>
        <v>0.32810338994999999</v>
      </c>
      <c r="N18" s="227">
        <f>SUM('1.  LRAMVA Summary'!I$53:I$54)*(MONTH($E18)-1)/12*$H18</f>
        <v>0</v>
      </c>
      <c r="O18" s="227">
        <f>SUM('1.  LRAMVA Summary'!J$53:J$54)*(MONTH($E18)-1)/12*$H18</f>
        <v>0</v>
      </c>
      <c r="P18" s="227">
        <f>SUM('1.  LRAMVA Summary'!K$53:K$54)*(MONTH($E18)-1)/12*$H18</f>
        <v>0</v>
      </c>
      <c r="Q18" s="227">
        <f>SUM('1.  LRAMVA Summary'!L$53:L$54)*(MONTH($E18)-1)/12*$H18</f>
        <v>0</v>
      </c>
      <c r="R18" s="227">
        <f>SUM('1.  LRAMVA Summary'!M$53:M$54)*(MONTH($E18)-1)/12*$H18</f>
        <v>0</v>
      </c>
      <c r="S18" s="227">
        <f>SUM('1.  LRAMVA Summary'!N$53:N$54)*(MONTH($E18)-1)/12*$H18</f>
        <v>0</v>
      </c>
      <c r="T18" s="227">
        <f>SUM('1.  LRAMVA Summary'!O$53:O$54)*(MONTH($E18)-1)/12*$H18</f>
        <v>0</v>
      </c>
      <c r="U18" s="227">
        <f>SUM('1.  LRAMVA Summary'!P$53:P$54)*(MONTH($E18)-1)/12*$H18</f>
        <v>0</v>
      </c>
      <c r="V18" s="227">
        <f>SUM('1.  LRAMVA Summary'!Q$53:Q$54)*(MONTH($E18)-1)/12*$H18</f>
        <v>0</v>
      </c>
      <c r="W18" s="228">
        <f>SUM(I18:V18)</f>
        <v>130.22656180244374</v>
      </c>
    </row>
    <row r="19" spans="2:23" s="9" customFormat="1">
      <c r="B19" s="229" t="s">
        <v>48</v>
      </c>
      <c r="C19" s="229">
        <v>1.47E-2</v>
      </c>
      <c r="D19" s="222"/>
      <c r="E19" s="230">
        <v>40664</v>
      </c>
      <c r="F19" s="224">
        <v>2011</v>
      </c>
      <c r="G19" s="231" t="s">
        <v>66</v>
      </c>
      <c r="H19" s="226">
        <f>C$16/12</f>
        <v>1.225E-3</v>
      </c>
      <c r="I19" s="227">
        <f>SUM('1.  LRAMVA Summary'!D$53:D$54)*(MONTH($E19)-1)/12*$H19</f>
        <v>27.517038616666664</v>
      </c>
      <c r="J19" s="227">
        <f>SUM('1.  LRAMVA Summary'!E$53:E$54)*(MONTH($E19)-1)/12*$H19</f>
        <v>64.075656359924992</v>
      </c>
      <c r="K19" s="227">
        <f>SUM('1.  LRAMVA Summary'!F$53:F$54)*(MONTH($E19)-1)/12*$H19</f>
        <v>66.464125211400003</v>
      </c>
      <c r="L19" s="227">
        <f>SUM('1.  LRAMVA Summary'!G$53:G$54)*(MONTH($E19)-1)/12*$H19</f>
        <v>15.141124361999998</v>
      </c>
      <c r="M19" s="227">
        <f>SUM('1.  LRAMVA Summary'!H$53:H$54)*(MONTH($E19)-1)/12*$H19</f>
        <v>0.43747118659999995</v>
      </c>
      <c r="N19" s="227">
        <f>SUM('1.  LRAMVA Summary'!I$53:I$54)*(MONTH($E19)-1)/12*$H19</f>
        <v>0</v>
      </c>
      <c r="O19" s="227">
        <f>SUM('1.  LRAMVA Summary'!J$53:J$54)*(MONTH($E19)-1)/12*$H19</f>
        <v>0</v>
      </c>
      <c r="P19" s="227">
        <f>SUM('1.  LRAMVA Summary'!K$53:K$54)*(MONTH($E19)-1)/12*$H19</f>
        <v>0</v>
      </c>
      <c r="Q19" s="227">
        <f>SUM('1.  LRAMVA Summary'!L$53:L$54)*(MONTH($E19)-1)/12*$H19</f>
        <v>0</v>
      </c>
      <c r="R19" s="227">
        <f>SUM('1.  LRAMVA Summary'!M$53:M$54)*(MONTH($E19)-1)/12*$H19</f>
        <v>0</v>
      </c>
      <c r="S19" s="227">
        <f>SUM('1.  LRAMVA Summary'!N$53:N$54)*(MONTH($E19)-1)/12*$H19</f>
        <v>0</v>
      </c>
      <c r="T19" s="227">
        <f>SUM('1.  LRAMVA Summary'!O$53:O$54)*(MONTH($E19)-1)/12*$H19</f>
        <v>0</v>
      </c>
      <c r="U19" s="227">
        <f>SUM('1.  LRAMVA Summary'!P$53:P$54)*(MONTH($E19)-1)/12*$H19</f>
        <v>0</v>
      </c>
      <c r="V19" s="227">
        <f>SUM('1.  LRAMVA Summary'!Q$53:Q$54)*(MONTH($E19)-1)/12*$H19</f>
        <v>0</v>
      </c>
      <c r="W19" s="228">
        <f t="shared" si="0"/>
        <v>173.63541573659165</v>
      </c>
    </row>
    <row r="20" spans="2:23" s="9" customFormat="1">
      <c r="B20" s="229" t="s">
        <v>49</v>
      </c>
      <c r="C20" s="229">
        <v>1.47E-2</v>
      </c>
      <c r="D20" s="222"/>
      <c r="E20" s="230">
        <v>40695</v>
      </c>
      <c r="F20" s="224">
        <v>2011</v>
      </c>
      <c r="G20" s="231" t="s">
        <v>66</v>
      </c>
      <c r="H20" s="226">
        <f>C$16/12</f>
        <v>1.225E-3</v>
      </c>
      <c r="I20" s="227">
        <f>SUM('1.  LRAMVA Summary'!D$53:D$54)*(MONTH($E20)-1)/12*$H20</f>
        <v>34.396298270833327</v>
      </c>
      <c r="J20" s="227">
        <f>SUM('1.  LRAMVA Summary'!E$53:E$54)*(MONTH($E20)-1)/12*$H20</f>
        <v>80.094570449906243</v>
      </c>
      <c r="K20" s="227">
        <f>SUM('1.  LRAMVA Summary'!F$53:F$54)*(MONTH($E20)-1)/12*$H20</f>
        <v>83.080156514249992</v>
      </c>
      <c r="L20" s="227">
        <f>SUM('1.  LRAMVA Summary'!G$53:G$54)*(MONTH($E20)-1)/12*$H20</f>
        <v>18.926405452499996</v>
      </c>
      <c r="M20" s="227">
        <f>SUM('1.  LRAMVA Summary'!H$53:H$54)*(MONTH($E20)-1)/12*$H20</f>
        <v>0.54683898324999991</v>
      </c>
      <c r="N20" s="227">
        <f>SUM('1.  LRAMVA Summary'!I$53:I$54)*(MONTH($E20)-1)/12*$H20</f>
        <v>0</v>
      </c>
      <c r="O20" s="227">
        <f>SUM('1.  LRAMVA Summary'!J$53:J$54)*(MONTH($E20)-1)/12*$H20</f>
        <v>0</v>
      </c>
      <c r="P20" s="227">
        <f>SUM('1.  LRAMVA Summary'!K$53:K$54)*(MONTH($E20)-1)/12*$H20</f>
        <v>0</v>
      </c>
      <c r="Q20" s="227">
        <f>SUM('1.  LRAMVA Summary'!L$53:L$54)*(MONTH($E20)-1)/12*$H20</f>
        <v>0</v>
      </c>
      <c r="R20" s="227">
        <f>SUM('1.  LRAMVA Summary'!M$53:M$54)*(MONTH($E20)-1)/12*$H20</f>
        <v>0</v>
      </c>
      <c r="S20" s="227">
        <f>SUM('1.  LRAMVA Summary'!N$53:N$54)*(MONTH($E20)-1)/12*$H20</f>
        <v>0</v>
      </c>
      <c r="T20" s="227">
        <f>SUM('1.  LRAMVA Summary'!O$53:O$54)*(MONTH($E20)-1)/12*$H20</f>
        <v>0</v>
      </c>
      <c r="U20" s="227">
        <f>SUM('1.  LRAMVA Summary'!P$53:P$54)*(MONTH($E20)-1)/12*$H20</f>
        <v>0</v>
      </c>
      <c r="V20" s="227">
        <f>SUM('1.  LRAMVA Summary'!Q$53:Q$54)*(MONTH($E20)-1)/12*$H20</f>
        <v>0</v>
      </c>
      <c r="W20" s="228">
        <f t="shared" si="0"/>
        <v>217.0442696707396</v>
      </c>
    </row>
    <row r="21" spans="2:23" s="9" customFormat="1">
      <c r="B21" s="229" t="s">
        <v>50</v>
      </c>
      <c r="C21" s="229">
        <v>1.47E-2</v>
      </c>
      <c r="D21" s="222"/>
      <c r="E21" s="230">
        <v>40725</v>
      </c>
      <c r="F21" s="224">
        <v>2011</v>
      </c>
      <c r="G21" s="231" t="s">
        <v>68</v>
      </c>
      <c r="H21" s="226">
        <f>C$17/12</f>
        <v>1.225E-3</v>
      </c>
      <c r="I21" s="227">
        <f>SUM('1.  LRAMVA Summary'!D$53:D$54)*(MONTH($E21)-1)/12*$H21</f>
        <v>41.275557924999994</v>
      </c>
      <c r="J21" s="227">
        <f>SUM('1.  LRAMVA Summary'!E$53:E$54)*(MONTH($E21)-1)/12*$H21</f>
        <v>96.11348453988748</v>
      </c>
      <c r="K21" s="227">
        <f>SUM('1.  LRAMVA Summary'!F$53:F$54)*(MONTH($E21)-1)/12*$H21</f>
        <v>99.696187817100011</v>
      </c>
      <c r="L21" s="227">
        <f>SUM('1.  LRAMVA Summary'!G$53:G$54)*(MONTH($E21)-1)/12*$H21</f>
        <v>22.711686542999999</v>
      </c>
      <c r="M21" s="227">
        <f>SUM('1.  LRAMVA Summary'!H$53:H$54)*(MONTH($E21)-1)/12*$H21</f>
        <v>0.65620677989999998</v>
      </c>
      <c r="N21" s="227">
        <f>SUM('1.  LRAMVA Summary'!I$53:I$54)*(MONTH($E21)-1)/12*$H21</f>
        <v>0</v>
      </c>
      <c r="O21" s="227">
        <f>SUM('1.  LRAMVA Summary'!J$53:J$54)*(MONTH($E21)-1)/12*$H21</f>
        <v>0</v>
      </c>
      <c r="P21" s="227">
        <f>SUM('1.  LRAMVA Summary'!K$53:K$54)*(MONTH($E21)-1)/12*$H21</f>
        <v>0</v>
      </c>
      <c r="Q21" s="227">
        <f>SUM('1.  LRAMVA Summary'!L$53:L$54)*(MONTH($E21)-1)/12*$H21</f>
        <v>0</v>
      </c>
      <c r="R21" s="227">
        <f>SUM('1.  LRAMVA Summary'!M$53:M$54)*(MONTH($E21)-1)/12*$H21</f>
        <v>0</v>
      </c>
      <c r="S21" s="227">
        <f>SUM('1.  LRAMVA Summary'!N$53:N$54)*(MONTH($E21)-1)/12*$H21</f>
        <v>0</v>
      </c>
      <c r="T21" s="227">
        <f>SUM('1.  LRAMVA Summary'!O$53:O$54)*(MONTH($E21)-1)/12*$H21</f>
        <v>0</v>
      </c>
      <c r="U21" s="227">
        <f>SUM('1.  LRAMVA Summary'!P$53:P$54)*(MONTH($E21)-1)/12*$H21</f>
        <v>0</v>
      </c>
      <c r="V21" s="227">
        <f>SUM('1.  LRAMVA Summary'!Q$53:Q$54)*(MONTH($E21)-1)/12*$H21</f>
        <v>0</v>
      </c>
      <c r="W21" s="228">
        <f t="shared" si="0"/>
        <v>260.45312360488748</v>
      </c>
    </row>
    <row r="22" spans="2:23" s="9" customFormat="1">
      <c r="B22" s="229" t="s">
        <v>51</v>
      </c>
      <c r="C22" s="229">
        <v>1.47E-2</v>
      </c>
      <c r="D22" s="222"/>
      <c r="E22" s="230">
        <v>40756</v>
      </c>
      <c r="F22" s="224">
        <v>2011</v>
      </c>
      <c r="G22" s="231" t="s">
        <v>68</v>
      </c>
      <c r="H22" s="226">
        <f>C$17/12</f>
        <v>1.225E-3</v>
      </c>
      <c r="I22" s="227">
        <f>SUM('1.  LRAMVA Summary'!D$53:D$54)*(MONTH($E22)-1)/12*$H22</f>
        <v>48.154817579166661</v>
      </c>
      <c r="J22" s="227">
        <f>SUM('1.  LRAMVA Summary'!E$53:E$54)*(MONTH($E22)-1)/12*$H22</f>
        <v>112.13239862986873</v>
      </c>
      <c r="K22" s="227">
        <f>SUM('1.  LRAMVA Summary'!F$53:F$54)*(MONTH($E22)-1)/12*$H22</f>
        <v>116.31221911995002</v>
      </c>
      <c r="L22" s="227">
        <f>SUM('1.  LRAMVA Summary'!G$53:G$54)*(MONTH($E22)-1)/12*$H22</f>
        <v>26.496967633499995</v>
      </c>
      <c r="M22" s="227">
        <f>SUM('1.  LRAMVA Summary'!H$53:H$54)*(MONTH($E22)-1)/12*$H22</f>
        <v>0.76557457654999983</v>
      </c>
      <c r="N22" s="227">
        <f>SUM('1.  LRAMVA Summary'!I$53:I$54)*(MONTH($E22)-1)/12*$H22</f>
        <v>0</v>
      </c>
      <c r="O22" s="227">
        <f>SUM('1.  LRAMVA Summary'!J$53:J$54)*(MONTH($E22)-1)/12*$H22</f>
        <v>0</v>
      </c>
      <c r="P22" s="227">
        <f>SUM('1.  LRAMVA Summary'!K$53:K$54)*(MONTH($E22)-1)/12*$H22</f>
        <v>0</v>
      </c>
      <c r="Q22" s="227">
        <f>SUM('1.  LRAMVA Summary'!L$53:L$54)*(MONTH($E22)-1)/12*$H22</f>
        <v>0</v>
      </c>
      <c r="R22" s="227">
        <f>SUM('1.  LRAMVA Summary'!M$53:M$54)*(MONTH($E22)-1)/12*$H22</f>
        <v>0</v>
      </c>
      <c r="S22" s="227">
        <f>SUM('1.  LRAMVA Summary'!N$53:N$54)*(MONTH($E22)-1)/12*$H22</f>
        <v>0</v>
      </c>
      <c r="T22" s="227">
        <f>SUM('1.  LRAMVA Summary'!O$53:O$54)*(MONTH($E22)-1)/12*$H22</f>
        <v>0</v>
      </c>
      <c r="U22" s="227">
        <f>SUM('1.  LRAMVA Summary'!P$53:P$54)*(MONTH($E22)-1)/12*$H22</f>
        <v>0</v>
      </c>
      <c r="V22" s="227">
        <f>SUM('1.  LRAMVA Summary'!Q$53:Q$54)*(MONTH($E22)-1)/12*$H22</f>
        <v>0</v>
      </c>
      <c r="W22" s="228">
        <f t="shared" si="0"/>
        <v>303.86197753903542</v>
      </c>
    </row>
    <row r="23" spans="2:23" s="9" customFormat="1">
      <c r="B23" s="229" t="s">
        <v>52</v>
      </c>
      <c r="C23" s="229">
        <v>1.47E-2</v>
      </c>
      <c r="D23" s="222"/>
      <c r="E23" s="230">
        <v>40787</v>
      </c>
      <c r="F23" s="224">
        <v>2011</v>
      </c>
      <c r="G23" s="231" t="s">
        <v>68</v>
      </c>
      <c r="H23" s="226">
        <f>C$17/12</f>
        <v>1.225E-3</v>
      </c>
      <c r="I23" s="227">
        <f>SUM('1.  LRAMVA Summary'!D$53:D$54)*(MONTH($E23)-1)/12*$H23</f>
        <v>55.034077233333328</v>
      </c>
      <c r="J23" s="227">
        <f>SUM('1.  LRAMVA Summary'!E$53:E$54)*(MONTH($E23)-1)/12*$H23</f>
        <v>128.15131271984998</v>
      </c>
      <c r="K23" s="227">
        <f>SUM('1.  LRAMVA Summary'!F$53:F$54)*(MONTH($E23)-1)/12*$H23</f>
        <v>132.92825042280001</v>
      </c>
      <c r="L23" s="227">
        <f>SUM('1.  LRAMVA Summary'!G$53:G$54)*(MONTH($E23)-1)/12*$H23</f>
        <v>30.282248723999995</v>
      </c>
      <c r="M23" s="227">
        <f>SUM('1.  LRAMVA Summary'!H$53:H$54)*(MONTH($E23)-1)/12*$H23</f>
        <v>0.8749423731999999</v>
      </c>
      <c r="N23" s="227">
        <f>SUM('1.  LRAMVA Summary'!I$53:I$54)*(MONTH($E23)-1)/12*$H23</f>
        <v>0</v>
      </c>
      <c r="O23" s="227">
        <f>SUM('1.  LRAMVA Summary'!J$53:J$54)*(MONTH($E23)-1)/12*$H23</f>
        <v>0</v>
      </c>
      <c r="P23" s="227">
        <f>SUM('1.  LRAMVA Summary'!K$53:K$54)*(MONTH($E23)-1)/12*$H23</f>
        <v>0</v>
      </c>
      <c r="Q23" s="227">
        <f>SUM('1.  LRAMVA Summary'!L$53:L$54)*(MONTH($E23)-1)/12*$H23</f>
        <v>0</v>
      </c>
      <c r="R23" s="227">
        <f>SUM('1.  LRAMVA Summary'!M$53:M$54)*(MONTH($E23)-1)/12*$H23</f>
        <v>0</v>
      </c>
      <c r="S23" s="227">
        <f>SUM('1.  LRAMVA Summary'!N$53:N$54)*(MONTH($E23)-1)/12*$H23</f>
        <v>0</v>
      </c>
      <c r="T23" s="227">
        <f>SUM('1.  LRAMVA Summary'!O$53:O$54)*(MONTH($E23)-1)/12*$H23</f>
        <v>0</v>
      </c>
      <c r="U23" s="227">
        <f>SUM('1.  LRAMVA Summary'!P$53:P$54)*(MONTH($E23)-1)/12*$H23</f>
        <v>0</v>
      </c>
      <c r="V23" s="227">
        <f>SUM('1.  LRAMVA Summary'!Q$53:Q$54)*(MONTH($E23)-1)/12*$H23</f>
        <v>0</v>
      </c>
      <c r="W23" s="228">
        <f t="shared" si="0"/>
        <v>347.27083147318331</v>
      </c>
    </row>
    <row r="24" spans="2:23" s="9" customFormat="1">
      <c r="B24" s="229" t="s">
        <v>53</v>
      </c>
      <c r="C24" s="229">
        <v>1.47E-2</v>
      </c>
      <c r="D24" s="222"/>
      <c r="E24" s="230">
        <v>40817</v>
      </c>
      <c r="F24" s="224">
        <v>2011</v>
      </c>
      <c r="G24" s="231" t="s">
        <v>69</v>
      </c>
      <c r="H24" s="226">
        <f>C$18/12</f>
        <v>1.225E-3</v>
      </c>
      <c r="I24" s="227">
        <f>SUM('1.  LRAMVA Summary'!D$53:D$54)*(MONTH($E24)-1)/12*$H24</f>
        <v>61.913336887499995</v>
      </c>
      <c r="J24" s="227">
        <f>SUM('1.  LRAMVA Summary'!E$53:E$54)*(MONTH($E24)-1)/12*$H24</f>
        <v>144.17022680983121</v>
      </c>
      <c r="K24" s="227">
        <f>SUM('1.  LRAMVA Summary'!F$53:F$54)*(MONTH($E24)-1)/12*$H24</f>
        <v>149.54428172564999</v>
      </c>
      <c r="L24" s="227">
        <f>SUM('1.  LRAMVA Summary'!G$53:G$54)*(MONTH($E24)-1)/12*$H24</f>
        <v>34.067529814499999</v>
      </c>
      <c r="M24" s="227">
        <f>SUM('1.  LRAMVA Summary'!H$53:H$54)*(MONTH($E24)-1)/12*$H24</f>
        <v>0.98431016984999986</v>
      </c>
      <c r="N24" s="227">
        <f>SUM('1.  LRAMVA Summary'!I$53:I$54)*(MONTH($E24)-1)/12*$H24</f>
        <v>0</v>
      </c>
      <c r="O24" s="227">
        <f>SUM('1.  LRAMVA Summary'!J$53:J$54)*(MONTH($E24)-1)/12*$H24</f>
        <v>0</v>
      </c>
      <c r="P24" s="227">
        <f>SUM('1.  LRAMVA Summary'!K$53:K$54)*(MONTH($E24)-1)/12*$H24</f>
        <v>0</v>
      </c>
      <c r="Q24" s="227">
        <f>SUM('1.  LRAMVA Summary'!L$53:L$54)*(MONTH($E24)-1)/12*$H24</f>
        <v>0</v>
      </c>
      <c r="R24" s="227">
        <f>SUM('1.  LRAMVA Summary'!M$53:M$54)*(MONTH($E24)-1)/12*$H24</f>
        <v>0</v>
      </c>
      <c r="S24" s="227">
        <f>SUM('1.  LRAMVA Summary'!N$53:N$54)*(MONTH($E24)-1)/12*$H24</f>
        <v>0</v>
      </c>
      <c r="T24" s="227">
        <f>SUM('1.  LRAMVA Summary'!O$53:O$54)*(MONTH($E24)-1)/12*$H24</f>
        <v>0</v>
      </c>
      <c r="U24" s="227">
        <f>SUM('1.  LRAMVA Summary'!P$53:P$54)*(MONTH($E24)-1)/12*$H24</f>
        <v>0</v>
      </c>
      <c r="V24" s="227">
        <f>SUM('1.  LRAMVA Summary'!Q$53:Q$54)*(MONTH($E24)-1)/12*$H24</f>
        <v>0</v>
      </c>
      <c r="W24" s="228">
        <f t="shared" si="0"/>
        <v>390.67968540733119</v>
      </c>
    </row>
    <row r="25" spans="2:23" s="9" customFormat="1">
      <c r="B25" s="229" t="s">
        <v>54</v>
      </c>
      <c r="C25" s="229">
        <v>1.47E-2</v>
      </c>
      <c r="D25" s="222"/>
      <c r="E25" s="230">
        <v>40848</v>
      </c>
      <c r="F25" s="224">
        <v>2011</v>
      </c>
      <c r="G25" s="231" t="s">
        <v>69</v>
      </c>
      <c r="H25" s="226">
        <f>C$18/12</f>
        <v>1.225E-3</v>
      </c>
      <c r="I25" s="227">
        <f>SUM('1.  LRAMVA Summary'!D$53:D$54)*(MONTH($E25)-1)/12*$H25</f>
        <v>68.792596541666654</v>
      </c>
      <c r="J25" s="227">
        <f>SUM('1.  LRAMVA Summary'!E$53:E$54)*(MONTH($E25)-1)/12*$H25</f>
        <v>160.18914089981249</v>
      </c>
      <c r="K25" s="227">
        <f>SUM('1.  LRAMVA Summary'!F$53:F$54)*(MONTH($E25)-1)/12*$H25</f>
        <v>166.16031302849998</v>
      </c>
      <c r="L25" s="227">
        <f>SUM('1.  LRAMVA Summary'!G$53:G$54)*(MONTH($E25)-1)/12*$H25</f>
        <v>37.852810904999991</v>
      </c>
      <c r="M25" s="227">
        <f>SUM('1.  LRAMVA Summary'!H$53:H$54)*(MONTH($E25)-1)/12*$H25</f>
        <v>1.0936779664999998</v>
      </c>
      <c r="N25" s="227">
        <f>SUM('1.  LRAMVA Summary'!I$53:I$54)*(MONTH($E25)-1)/12*$H25</f>
        <v>0</v>
      </c>
      <c r="O25" s="227">
        <f>SUM('1.  LRAMVA Summary'!J$53:J$54)*(MONTH($E25)-1)/12*$H25</f>
        <v>0</v>
      </c>
      <c r="P25" s="227">
        <f>SUM('1.  LRAMVA Summary'!K$53:K$54)*(MONTH($E25)-1)/12*$H25</f>
        <v>0</v>
      </c>
      <c r="Q25" s="227">
        <f>SUM('1.  LRAMVA Summary'!L$53:L$54)*(MONTH($E25)-1)/12*$H25</f>
        <v>0</v>
      </c>
      <c r="R25" s="227">
        <f>SUM('1.  LRAMVA Summary'!M$53:M$54)*(MONTH($E25)-1)/12*$H25</f>
        <v>0</v>
      </c>
      <c r="S25" s="227">
        <f>SUM('1.  LRAMVA Summary'!N$53:N$54)*(MONTH($E25)-1)/12*$H25</f>
        <v>0</v>
      </c>
      <c r="T25" s="227">
        <f>SUM('1.  LRAMVA Summary'!O$53:O$54)*(MONTH($E25)-1)/12*$H25</f>
        <v>0</v>
      </c>
      <c r="U25" s="227">
        <f>SUM('1.  LRAMVA Summary'!P$53:P$54)*(MONTH($E25)-1)/12*$H25</f>
        <v>0</v>
      </c>
      <c r="V25" s="227">
        <f>SUM('1.  LRAMVA Summary'!Q$53:Q$54)*(MONTH($E25)-1)/12*$H25</f>
        <v>0</v>
      </c>
      <c r="W25" s="228">
        <f t="shared" si="0"/>
        <v>434.08853934147919</v>
      </c>
    </row>
    <row r="26" spans="2:23" s="9" customFormat="1">
      <c r="B26" s="229" t="s">
        <v>55</v>
      </c>
      <c r="C26" s="229">
        <v>1.47E-2</v>
      </c>
      <c r="D26" s="222"/>
      <c r="E26" s="230">
        <v>40878</v>
      </c>
      <c r="F26" s="224">
        <v>2011</v>
      </c>
      <c r="G26" s="231" t="s">
        <v>69</v>
      </c>
      <c r="H26" s="226">
        <f>C$18/12</f>
        <v>1.225E-3</v>
      </c>
      <c r="I26" s="227">
        <f>SUM('1.  LRAMVA Summary'!D$53:D$54)*(MONTH($E26)-1)/12*$H26</f>
        <v>75.671856195833328</v>
      </c>
      <c r="J26" s="227">
        <f>SUM('1.  LRAMVA Summary'!E$53:E$54)*(MONTH($E26)-1)/12*$H26</f>
        <v>176.20805498979371</v>
      </c>
      <c r="K26" s="227">
        <f>SUM('1.  LRAMVA Summary'!F$53:F$54)*(MONTH($E26)-1)/12*$H26</f>
        <v>182.77634433135</v>
      </c>
      <c r="L26" s="227">
        <f>SUM('1.  LRAMVA Summary'!G$53:G$54)*(MONTH($E26)-1)/12*$H26</f>
        <v>41.638091995499998</v>
      </c>
      <c r="M26" s="227">
        <f>SUM('1.  LRAMVA Summary'!H$53:H$54)*(MONTH($E26)-1)/12*$H26</f>
        <v>1.2030457631499998</v>
      </c>
      <c r="N26" s="227">
        <f>SUM('1.  LRAMVA Summary'!I$53:I$54)*(MONTH($E26)-1)/12*$H26</f>
        <v>0</v>
      </c>
      <c r="O26" s="227">
        <f>SUM('1.  LRAMVA Summary'!J$53:J$54)*(MONTH($E26)-1)/12*$H26</f>
        <v>0</v>
      </c>
      <c r="P26" s="227">
        <f>SUM('1.  LRAMVA Summary'!K$53:K$54)*(MONTH($E26)-1)/12*$H26</f>
        <v>0</v>
      </c>
      <c r="Q26" s="227">
        <f>SUM('1.  LRAMVA Summary'!L$53:L$54)*(MONTH($E26)-1)/12*$H26</f>
        <v>0</v>
      </c>
      <c r="R26" s="227">
        <f>SUM('1.  LRAMVA Summary'!M$53:M$54)*(MONTH($E26)-1)/12*$H26</f>
        <v>0</v>
      </c>
      <c r="S26" s="227">
        <f>SUM('1.  LRAMVA Summary'!N$53:N$54)*(MONTH($E26)-1)/12*$H26</f>
        <v>0</v>
      </c>
      <c r="T26" s="227">
        <f>SUM('1.  LRAMVA Summary'!O$53:O$54)*(MONTH($E26)-1)/12*$H26</f>
        <v>0</v>
      </c>
      <c r="U26" s="227">
        <f>SUM('1.  LRAMVA Summary'!P$53:P$54)*(MONTH($E26)-1)/12*$H26</f>
        <v>0</v>
      </c>
      <c r="V26" s="227">
        <f>SUM('1.  LRAMVA Summary'!Q$53:Q$54)*(MONTH($E26)-1)/12*$H26</f>
        <v>0</v>
      </c>
      <c r="W26" s="228">
        <f>SUM(I26:V26)</f>
        <v>477.49739327562702</v>
      </c>
    </row>
    <row r="27" spans="2:23" s="9" customFormat="1" ht="15" thickBot="1">
      <c r="B27" s="229" t="s">
        <v>56</v>
      </c>
      <c r="C27" s="229">
        <v>1.47E-2</v>
      </c>
      <c r="D27" s="222"/>
      <c r="E27" s="232" t="s">
        <v>466</v>
      </c>
      <c r="F27" s="232"/>
      <c r="G27" s="233"/>
      <c r="H27" s="234"/>
      <c r="I27" s="235">
        <f>SUM(I15:I26)</f>
        <v>454.03113717500003</v>
      </c>
      <c r="J27" s="235">
        <f t="shared" ref="J27:O27" si="1">SUM(J15:J26)</f>
        <v>1057.2483299387623</v>
      </c>
      <c r="K27" s="235">
        <f t="shared" si="1"/>
        <v>1096.6580659881001</v>
      </c>
      <c r="L27" s="235">
        <f t="shared" si="1"/>
        <v>249.82855197299995</v>
      </c>
      <c r="M27" s="235">
        <f t="shared" si="1"/>
        <v>7.2182745788999982</v>
      </c>
      <c r="N27" s="235">
        <f t="shared" si="1"/>
        <v>0</v>
      </c>
      <c r="O27" s="235">
        <f t="shared" si="1"/>
        <v>0</v>
      </c>
      <c r="P27" s="235">
        <f t="shared" ref="P27:V27" si="2">SUM(P15:P26)</f>
        <v>0</v>
      </c>
      <c r="Q27" s="235">
        <f t="shared" si="2"/>
        <v>0</v>
      </c>
      <c r="R27" s="235">
        <f t="shared" si="2"/>
        <v>0</v>
      </c>
      <c r="S27" s="235">
        <f t="shared" si="2"/>
        <v>0</v>
      </c>
      <c r="T27" s="235">
        <f t="shared" si="2"/>
        <v>0</v>
      </c>
      <c r="U27" s="235">
        <f t="shared" si="2"/>
        <v>0</v>
      </c>
      <c r="V27" s="235">
        <f t="shared" si="2"/>
        <v>0</v>
      </c>
      <c r="W27" s="235">
        <f>SUM(W15:W26)</f>
        <v>2864.9843596537626</v>
      </c>
    </row>
    <row r="28" spans="2:23" s="9" customFormat="1" ht="15" thickTop="1">
      <c r="B28" s="229" t="s">
        <v>57</v>
      </c>
      <c r="C28" s="229">
        <v>1.47E-2</v>
      </c>
      <c r="D28" s="222"/>
      <c r="E28" s="236" t="s">
        <v>67</v>
      </c>
      <c r="F28" s="236"/>
      <c r="G28" s="237"/>
      <c r="H28" s="238"/>
      <c r="I28" s="239"/>
      <c r="J28" s="239"/>
      <c r="K28" s="239"/>
      <c r="L28" s="239"/>
      <c r="M28" s="239"/>
      <c r="N28" s="239"/>
      <c r="O28" s="239"/>
      <c r="P28" s="239"/>
      <c r="Q28" s="239"/>
      <c r="R28" s="239"/>
      <c r="S28" s="239"/>
      <c r="T28" s="239"/>
      <c r="U28" s="239"/>
      <c r="V28" s="239"/>
      <c r="W28" s="240"/>
    </row>
    <row r="29" spans="2:23" s="9" customFormat="1">
      <c r="B29" s="229" t="s">
        <v>58</v>
      </c>
      <c r="C29" s="229">
        <v>1.47E-2</v>
      </c>
      <c r="D29" s="222"/>
      <c r="E29" s="241" t="s">
        <v>429</v>
      </c>
      <c r="F29" s="241"/>
      <c r="G29" s="242"/>
      <c r="H29" s="243"/>
      <c r="I29" s="244">
        <f>I27+I28</f>
        <v>454.03113717500003</v>
      </c>
      <c r="J29" s="244">
        <f t="shared" ref="J29:M29" si="3">J27+J28</f>
        <v>1057.2483299387623</v>
      </c>
      <c r="K29" s="244">
        <f t="shared" si="3"/>
        <v>1096.6580659881001</v>
      </c>
      <c r="L29" s="244">
        <f t="shared" si="3"/>
        <v>249.82855197299995</v>
      </c>
      <c r="M29" s="244">
        <f t="shared" si="3"/>
        <v>7.2182745788999982</v>
      </c>
      <c r="N29" s="244">
        <f>N27+N28</f>
        <v>0</v>
      </c>
      <c r="O29" s="244">
        <f>O27+O28</f>
        <v>0</v>
      </c>
      <c r="P29" s="244">
        <f t="shared" ref="P29:V29" si="4">P27+P28</f>
        <v>0</v>
      </c>
      <c r="Q29" s="244">
        <f t="shared" si="4"/>
        <v>0</v>
      </c>
      <c r="R29" s="244">
        <f t="shared" si="4"/>
        <v>0</v>
      </c>
      <c r="S29" s="244">
        <f t="shared" si="4"/>
        <v>0</v>
      </c>
      <c r="T29" s="244">
        <f t="shared" si="4"/>
        <v>0</v>
      </c>
      <c r="U29" s="244">
        <f t="shared" si="4"/>
        <v>0</v>
      </c>
      <c r="V29" s="244">
        <f t="shared" si="4"/>
        <v>0</v>
      </c>
      <c r="W29" s="244">
        <f>W27+W28</f>
        <v>2864.9843596537626</v>
      </c>
    </row>
    <row r="30" spans="2:23" s="9" customFormat="1">
      <c r="B30" s="229" t="s">
        <v>59</v>
      </c>
      <c r="C30" s="229">
        <v>1.47E-2</v>
      </c>
      <c r="D30" s="222"/>
      <c r="E30" s="230">
        <v>40909</v>
      </c>
      <c r="F30" s="230" t="s">
        <v>179</v>
      </c>
      <c r="G30" s="231" t="s">
        <v>65</v>
      </c>
      <c r="H30" s="245">
        <f>C$19/12</f>
        <v>1.225E-3</v>
      </c>
      <c r="I30" s="246">
        <f>(SUM('1.  LRAMVA Summary'!D$53:D$55)+SUM('1.  LRAMVA Summary'!D$56:D$57)*(MONTH($E30)-1)/12)*$H30</f>
        <v>82.551115849999988</v>
      </c>
      <c r="J30" s="246">
        <f>(SUM('1.  LRAMVA Summary'!E$53:E$55)+SUM('1.  LRAMVA Summary'!E$56:E$57)*(MONTH($E30)-1)/12)*$H30</f>
        <v>192.22696907977496</v>
      </c>
      <c r="K30" s="246">
        <f>(SUM('1.  LRAMVA Summary'!F$53:F$55)+SUM('1.  LRAMVA Summary'!F$56:F$57)*(MONTH($E30)-1)/12)*$H30</f>
        <v>199.39237563420002</v>
      </c>
      <c r="L30" s="246">
        <f>(SUM('1.  LRAMVA Summary'!G$53:G$55)+SUM('1.  LRAMVA Summary'!G$56:G$57)*(MONTH($E30)-1)/12)*$H30</f>
        <v>45.423373085999998</v>
      </c>
      <c r="M30" s="246">
        <f>(SUM('1.  LRAMVA Summary'!H$53:H$55)+SUM('1.  LRAMVA Summary'!H$56:H$57)*(MONTH($E30)-1)/12)*$H30</f>
        <v>1.3124135598</v>
      </c>
      <c r="N30" s="246">
        <f>(SUM('1.  LRAMVA Summary'!I$53:I$55)+SUM('1.  LRAMVA Summary'!I$56:I$57)*(MONTH($E30)-1)/12)*$H30</f>
        <v>0</v>
      </c>
      <c r="O30" s="246">
        <f>(SUM('1.  LRAMVA Summary'!J$53:J$55)+SUM('1.  LRAMVA Summary'!J$56:J$57)*(MONTH($E30)-1)/12)*$H30</f>
        <v>0</v>
      </c>
      <c r="P30" s="246">
        <f>(SUM('1.  LRAMVA Summary'!K$53:K$55)+SUM('1.  LRAMVA Summary'!K$56:K$57)*(MONTH($E30)-1)/12)*$H30</f>
        <v>0</v>
      </c>
      <c r="Q30" s="246">
        <f>(SUM('1.  LRAMVA Summary'!L$53:L$55)+SUM('1.  LRAMVA Summary'!L$56:L$57)*(MONTH($E30)-1)/12)*$H30</f>
        <v>0</v>
      </c>
      <c r="R30" s="246">
        <f>(SUM('1.  LRAMVA Summary'!M$53:M$55)+SUM('1.  LRAMVA Summary'!M$56:M$57)*(MONTH($E30)-1)/12)*$H30</f>
        <v>0</v>
      </c>
      <c r="S30" s="246">
        <f>(SUM('1.  LRAMVA Summary'!N$53:N$55)+SUM('1.  LRAMVA Summary'!N$56:N$57)*(MONTH($E30)-1)/12)*$H30</f>
        <v>0</v>
      </c>
      <c r="T30" s="246">
        <f>(SUM('1.  LRAMVA Summary'!O$53:O$55)+SUM('1.  LRAMVA Summary'!O$56:O$57)*(MONTH($E30)-1)/12)*$H30</f>
        <v>0</v>
      </c>
      <c r="U30" s="246">
        <f>(SUM('1.  LRAMVA Summary'!P$53:P$55)+SUM('1.  LRAMVA Summary'!P$56:P$57)*(MONTH($E30)-1)/12)*$H30</f>
        <v>0</v>
      </c>
      <c r="V30" s="246">
        <f>(SUM('1.  LRAMVA Summary'!Q$53:Q$55)+SUM('1.  LRAMVA Summary'!Q$56:Q$57)*(MONTH($E30)-1)/12)*$H30</f>
        <v>0</v>
      </c>
      <c r="W30" s="247">
        <f>SUM(I30:V30)</f>
        <v>520.90624720977496</v>
      </c>
    </row>
    <row r="31" spans="2:23" s="9" customFormat="1">
      <c r="B31" s="229" t="s">
        <v>60</v>
      </c>
      <c r="C31" s="229">
        <v>1.47E-2</v>
      </c>
      <c r="D31" s="222"/>
      <c r="E31" s="230">
        <v>40940</v>
      </c>
      <c r="F31" s="230" t="s">
        <v>179</v>
      </c>
      <c r="G31" s="231" t="s">
        <v>65</v>
      </c>
      <c r="H31" s="245">
        <f>C$19/12</f>
        <v>1.225E-3</v>
      </c>
      <c r="I31" s="246">
        <f>(SUM('1.  LRAMVA Summary'!D$53:D$55)+SUM('1.  LRAMVA Summary'!D$56:D$57)*(MONTH($E31)-1)/12)*$H31</f>
        <v>94.075384602218477</v>
      </c>
      <c r="J31" s="246">
        <f>(SUM('1.  LRAMVA Summary'!E$53:E$55)+SUM('1.  LRAMVA Summary'!E$56:E$57)*(MONTH($E31)-1)/12)*$H31</f>
        <v>218.37904067597339</v>
      </c>
      <c r="K31" s="246">
        <f>(SUM('1.  LRAMVA Summary'!F$53:F$55)+SUM('1.  LRAMVA Summary'!F$56:F$57)*(MONTH($E31)-1)/12)*$H31</f>
        <v>235.07082700342443</v>
      </c>
      <c r="L31" s="246">
        <f>(SUM('1.  LRAMVA Summary'!G$53:G$55)+SUM('1.  LRAMVA Summary'!G$56:G$57)*(MONTH($E31)-1)/12)*$H31</f>
        <v>53.475414447791188</v>
      </c>
      <c r="M31" s="246">
        <f>(SUM('1.  LRAMVA Summary'!H$53:H$55)+SUM('1.  LRAMVA Summary'!H$56:H$57)*(MONTH($E31)-1)/12)*$H31</f>
        <v>1.9807115327108533</v>
      </c>
      <c r="N31" s="246">
        <f>(SUM('1.  LRAMVA Summary'!I$53:I$55)+SUM('1.  LRAMVA Summary'!I$56:I$57)*(MONTH($E31)-1)/12)*$H31</f>
        <v>0</v>
      </c>
      <c r="O31" s="246">
        <f>(SUM('1.  LRAMVA Summary'!J$53:J$55)+SUM('1.  LRAMVA Summary'!J$56:J$57)*(MONTH($E31)-1)/12)*$H31</f>
        <v>0</v>
      </c>
      <c r="P31" s="246">
        <f>(SUM('1.  LRAMVA Summary'!K$53:K$55)+SUM('1.  LRAMVA Summary'!K$56:K$57)*(MONTH($E31)-1)/12)*$H31</f>
        <v>0</v>
      </c>
      <c r="Q31" s="246">
        <f>(SUM('1.  LRAMVA Summary'!L$53:L$55)+SUM('1.  LRAMVA Summary'!L$56:L$57)*(MONTH($E31)-1)/12)*$H31</f>
        <v>0</v>
      </c>
      <c r="R31" s="246">
        <f>(SUM('1.  LRAMVA Summary'!M$53:M$55)+SUM('1.  LRAMVA Summary'!M$56:M$57)*(MONTH($E31)-1)/12)*$H31</f>
        <v>0</v>
      </c>
      <c r="S31" s="246">
        <f>(SUM('1.  LRAMVA Summary'!N$53:N$55)+SUM('1.  LRAMVA Summary'!N$56:N$57)*(MONTH($E31)-1)/12)*$H31</f>
        <v>0</v>
      </c>
      <c r="T31" s="246">
        <f>(SUM('1.  LRAMVA Summary'!O$53:O$55)+SUM('1.  LRAMVA Summary'!O$56:O$57)*(MONTH($E31)-1)/12)*$H31</f>
        <v>0</v>
      </c>
      <c r="U31" s="246">
        <f>(SUM('1.  LRAMVA Summary'!P$53:P$55)+SUM('1.  LRAMVA Summary'!P$56:P$57)*(MONTH($E31)-1)/12)*$H31</f>
        <v>0</v>
      </c>
      <c r="V31" s="246">
        <f>(SUM('1.  LRAMVA Summary'!Q$53:Q$55)+SUM('1.  LRAMVA Summary'!Q$56:Q$57)*(MONTH($E31)-1)/12)*$H31</f>
        <v>0</v>
      </c>
      <c r="W31" s="247">
        <f t="shared" ref="W31:W40" si="5">SUM(I31:V31)</f>
        <v>602.98137826211837</v>
      </c>
    </row>
    <row r="32" spans="2:23" s="9" customFormat="1">
      <c r="B32" s="229" t="s">
        <v>61</v>
      </c>
      <c r="C32" s="229">
        <v>1.0999999999999999E-2</v>
      </c>
      <c r="D32" s="222"/>
      <c r="E32" s="230">
        <v>40969</v>
      </c>
      <c r="F32" s="230" t="s">
        <v>179</v>
      </c>
      <c r="G32" s="231" t="s">
        <v>65</v>
      </c>
      <c r="H32" s="245">
        <f>C$19/12</f>
        <v>1.225E-3</v>
      </c>
      <c r="I32" s="246">
        <f>(SUM('1.  LRAMVA Summary'!D$53:D$55)+SUM('1.  LRAMVA Summary'!D$56:D$57)*(MONTH($E32)-1)/12)*$H32</f>
        <v>105.59965335443697</v>
      </c>
      <c r="J32" s="246">
        <f>(SUM('1.  LRAMVA Summary'!E$53:E$55)+SUM('1.  LRAMVA Summary'!E$56:E$57)*(MONTH($E32)-1)/12)*$H32</f>
        <v>244.53111227217181</v>
      </c>
      <c r="K32" s="246">
        <f>(SUM('1.  LRAMVA Summary'!F$53:F$55)+SUM('1.  LRAMVA Summary'!F$56:F$57)*(MONTH($E32)-1)/12)*$H32</f>
        <v>270.74927837264886</v>
      </c>
      <c r="L32" s="246">
        <f>(SUM('1.  LRAMVA Summary'!G$53:G$55)+SUM('1.  LRAMVA Summary'!G$56:G$57)*(MONTH($E32)-1)/12)*$H32</f>
        <v>61.527455809582371</v>
      </c>
      <c r="M32" s="246">
        <f>(SUM('1.  LRAMVA Summary'!H$53:H$55)+SUM('1.  LRAMVA Summary'!H$56:H$57)*(MONTH($E32)-1)/12)*$H32</f>
        <v>2.6490095056217067</v>
      </c>
      <c r="N32" s="246">
        <f>(SUM('1.  LRAMVA Summary'!I$53:I$55)+SUM('1.  LRAMVA Summary'!I$56:I$57)*(MONTH($E32)-1)/12)*$H32</f>
        <v>0</v>
      </c>
      <c r="O32" s="246">
        <f>(SUM('1.  LRAMVA Summary'!J$53:J$55)+SUM('1.  LRAMVA Summary'!J$56:J$57)*(MONTH($E32)-1)/12)*$H32</f>
        <v>0</v>
      </c>
      <c r="P32" s="246">
        <f>(SUM('1.  LRAMVA Summary'!K$53:K$55)+SUM('1.  LRAMVA Summary'!K$56:K$57)*(MONTH($E32)-1)/12)*$H32</f>
        <v>0</v>
      </c>
      <c r="Q32" s="246">
        <f>(SUM('1.  LRAMVA Summary'!L$53:L$55)+SUM('1.  LRAMVA Summary'!L$56:L$57)*(MONTH($E32)-1)/12)*$H32</f>
        <v>0</v>
      </c>
      <c r="R32" s="246">
        <f>(SUM('1.  LRAMVA Summary'!M$53:M$55)+SUM('1.  LRAMVA Summary'!M$56:M$57)*(MONTH($E32)-1)/12)*$H32</f>
        <v>0</v>
      </c>
      <c r="S32" s="246">
        <f>(SUM('1.  LRAMVA Summary'!N$53:N$55)+SUM('1.  LRAMVA Summary'!N$56:N$57)*(MONTH($E32)-1)/12)*$H32</f>
        <v>0</v>
      </c>
      <c r="T32" s="246">
        <f>(SUM('1.  LRAMVA Summary'!O$53:O$55)+SUM('1.  LRAMVA Summary'!O$56:O$57)*(MONTH($E32)-1)/12)*$H32</f>
        <v>0</v>
      </c>
      <c r="U32" s="246">
        <f>(SUM('1.  LRAMVA Summary'!P$53:P$55)+SUM('1.  LRAMVA Summary'!P$56:P$57)*(MONTH($E32)-1)/12)*$H32</f>
        <v>0</v>
      </c>
      <c r="V32" s="246">
        <f>(SUM('1.  LRAMVA Summary'!Q$53:Q$55)+SUM('1.  LRAMVA Summary'!Q$56:Q$57)*(MONTH($E32)-1)/12)*$H32</f>
        <v>0</v>
      </c>
      <c r="W32" s="247">
        <f t="shared" si="5"/>
        <v>685.05650931446178</v>
      </c>
    </row>
    <row r="33" spans="2:23" s="9" customFormat="1">
      <c r="B33" s="229" t="s">
        <v>177</v>
      </c>
      <c r="C33" s="229">
        <v>1.0999999999999999E-2</v>
      </c>
      <c r="D33" s="222"/>
      <c r="E33" s="230">
        <v>41000</v>
      </c>
      <c r="F33" s="230" t="s">
        <v>179</v>
      </c>
      <c r="G33" s="231" t="s">
        <v>66</v>
      </c>
      <c r="H33" s="248">
        <f>C$20/12</f>
        <v>1.225E-3</v>
      </c>
      <c r="I33" s="246">
        <f>(SUM('1.  LRAMVA Summary'!D$53:D$55)+SUM('1.  LRAMVA Summary'!D$56:D$57)*(MONTH($E33)-1)/12)*$H33</f>
        <v>117.12392210665547</v>
      </c>
      <c r="J33" s="246">
        <f>(SUM('1.  LRAMVA Summary'!E$53:E$55)+SUM('1.  LRAMVA Summary'!E$56:E$57)*(MONTH($E33)-1)/12)*$H33</f>
        <v>270.68318386837024</v>
      </c>
      <c r="K33" s="246">
        <f>(SUM('1.  LRAMVA Summary'!F$53:F$55)+SUM('1.  LRAMVA Summary'!F$56:F$57)*(MONTH($E33)-1)/12)*$H33</f>
        <v>306.42772974187324</v>
      </c>
      <c r="L33" s="246">
        <f>(SUM('1.  LRAMVA Summary'!G$53:G$55)+SUM('1.  LRAMVA Summary'!G$56:G$57)*(MONTH($E33)-1)/12)*$H33</f>
        <v>69.579497171373561</v>
      </c>
      <c r="M33" s="246">
        <f>(SUM('1.  LRAMVA Summary'!H$53:H$55)+SUM('1.  LRAMVA Summary'!H$56:H$57)*(MONTH($E33)-1)/12)*$H33</f>
        <v>3.3173074785325602</v>
      </c>
      <c r="N33" s="246">
        <f>(SUM('1.  LRAMVA Summary'!I$53:I$55)+SUM('1.  LRAMVA Summary'!I$56:I$57)*(MONTH($E33)-1)/12)*$H33</f>
        <v>0</v>
      </c>
      <c r="O33" s="246">
        <f>(SUM('1.  LRAMVA Summary'!J$53:J$55)+SUM('1.  LRAMVA Summary'!J$56:J$57)*(MONTH($E33)-1)/12)*$H33</f>
        <v>0</v>
      </c>
      <c r="P33" s="246">
        <f>(SUM('1.  LRAMVA Summary'!K$53:K$55)+SUM('1.  LRAMVA Summary'!K$56:K$57)*(MONTH($E33)-1)/12)*$H33</f>
        <v>0</v>
      </c>
      <c r="Q33" s="246">
        <f>(SUM('1.  LRAMVA Summary'!L$53:L$55)+SUM('1.  LRAMVA Summary'!L$56:L$57)*(MONTH($E33)-1)/12)*$H33</f>
        <v>0</v>
      </c>
      <c r="R33" s="246">
        <f>(SUM('1.  LRAMVA Summary'!M$53:M$55)+SUM('1.  LRAMVA Summary'!M$56:M$57)*(MONTH($E33)-1)/12)*$H33</f>
        <v>0</v>
      </c>
      <c r="S33" s="246">
        <f>(SUM('1.  LRAMVA Summary'!N$53:N$55)+SUM('1.  LRAMVA Summary'!N$56:N$57)*(MONTH($E33)-1)/12)*$H33</f>
        <v>0</v>
      </c>
      <c r="T33" s="246">
        <f>(SUM('1.  LRAMVA Summary'!O$53:O$55)+SUM('1.  LRAMVA Summary'!O$56:O$57)*(MONTH($E33)-1)/12)*$H33</f>
        <v>0</v>
      </c>
      <c r="U33" s="246">
        <f>(SUM('1.  LRAMVA Summary'!P$53:P$55)+SUM('1.  LRAMVA Summary'!P$56:P$57)*(MONTH($E33)-1)/12)*$H33</f>
        <v>0</v>
      </c>
      <c r="V33" s="246">
        <f>(SUM('1.  LRAMVA Summary'!Q$53:Q$55)+SUM('1.  LRAMVA Summary'!Q$56:Q$57)*(MONTH($E33)-1)/12)*$H33</f>
        <v>0</v>
      </c>
      <c r="W33" s="247">
        <f t="shared" si="5"/>
        <v>767.13164036680507</v>
      </c>
    </row>
    <row r="34" spans="2:23" s="9" customFormat="1">
      <c r="B34" s="229" t="s">
        <v>178</v>
      </c>
      <c r="C34" s="229">
        <v>1.0999999999999999E-2</v>
      </c>
      <c r="D34" s="222"/>
      <c r="E34" s="230">
        <v>41030</v>
      </c>
      <c r="F34" s="230" t="s">
        <v>179</v>
      </c>
      <c r="G34" s="231" t="s">
        <v>66</v>
      </c>
      <c r="H34" s="245">
        <f>C$20/12</f>
        <v>1.225E-3</v>
      </c>
      <c r="I34" s="246">
        <f>(SUM('1.  LRAMVA Summary'!D$53:D$55)+SUM('1.  LRAMVA Summary'!D$56:D$57)*(MONTH($E34)-1)/12)*$H34</f>
        <v>128.64819085887396</v>
      </c>
      <c r="J34" s="246">
        <f>(SUM('1.  LRAMVA Summary'!E$53:E$55)+SUM('1.  LRAMVA Summary'!E$56:E$57)*(MONTH($E34)-1)/12)*$H34</f>
        <v>296.83525546456866</v>
      </c>
      <c r="K34" s="246">
        <f>(SUM('1.  LRAMVA Summary'!F$53:F$55)+SUM('1.  LRAMVA Summary'!F$56:F$57)*(MONTH($E34)-1)/12)*$H34</f>
        <v>342.10618111109761</v>
      </c>
      <c r="L34" s="246">
        <f>(SUM('1.  LRAMVA Summary'!G$53:G$55)+SUM('1.  LRAMVA Summary'!G$56:G$57)*(MONTH($E34)-1)/12)*$H34</f>
        <v>77.631538533164758</v>
      </c>
      <c r="M34" s="246">
        <f>(SUM('1.  LRAMVA Summary'!H$53:H$55)+SUM('1.  LRAMVA Summary'!H$56:H$57)*(MONTH($E34)-1)/12)*$H34</f>
        <v>3.9856054514434129</v>
      </c>
      <c r="N34" s="246">
        <f>(SUM('1.  LRAMVA Summary'!I$53:I$55)+SUM('1.  LRAMVA Summary'!I$56:I$57)*(MONTH($E34)-1)/12)*$H34</f>
        <v>0</v>
      </c>
      <c r="O34" s="246">
        <f>(SUM('1.  LRAMVA Summary'!J$53:J$55)+SUM('1.  LRAMVA Summary'!J$56:J$57)*(MONTH($E34)-1)/12)*$H34</f>
        <v>0</v>
      </c>
      <c r="P34" s="246">
        <f>(SUM('1.  LRAMVA Summary'!K$53:K$55)+SUM('1.  LRAMVA Summary'!K$56:K$57)*(MONTH($E34)-1)/12)*$H34</f>
        <v>0</v>
      </c>
      <c r="Q34" s="246">
        <f>(SUM('1.  LRAMVA Summary'!L$53:L$55)+SUM('1.  LRAMVA Summary'!L$56:L$57)*(MONTH($E34)-1)/12)*$H34</f>
        <v>0</v>
      </c>
      <c r="R34" s="246">
        <f>(SUM('1.  LRAMVA Summary'!M$53:M$55)+SUM('1.  LRAMVA Summary'!M$56:M$57)*(MONTH($E34)-1)/12)*$H34</f>
        <v>0</v>
      </c>
      <c r="S34" s="246">
        <f>(SUM('1.  LRAMVA Summary'!N$53:N$55)+SUM('1.  LRAMVA Summary'!N$56:N$57)*(MONTH($E34)-1)/12)*$H34</f>
        <v>0</v>
      </c>
      <c r="T34" s="246">
        <f>(SUM('1.  LRAMVA Summary'!O$53:O$55)+SUM('1.  LRAMVA Summary'!O$56:O$57)*(MONTH($E34)-1)/12)*$H34</f>
        <v>0</v>
      </c>
      <c r="U34" s="246">
        <f>(SUM('1.  LRAMVA Summary'!P$53:P$55)+SUM('1.  LRAMVA Summary'!P$56:P$57)*(MONTH($E34)-1)/12)*$H34</f>
        <v>0</v>
      </c>
      <c r="V34" s="246">
        <f>(SUM('1.  LRAMVA Summary'!Q$53:Q$55)+SUM('1.  LRAMVA Summary'!Q$56:Q$57)*(MONTH($E34)-1)/12)*$H34</f>
        <v>0</v>
      </c>
      <c r="W34" s="247">
        <f t="shared" si="5"/>
        <v>849.20677141914848</v>
      </c>
    </row>
    <row r="35" spans="2:23" s="9" customFormat="1">
      <c r="B35" s="229" t="s">
        <v>73</v>
      </c>
      <c r="C35" s="229">
        <v>1.0999999999999999E-2</v>
      </c>
      <c r="D35" s="222"/>
      <c r="E35" s="230">
        <v>41061</v>
      </c>
      <c r="F35" s="230" t="s">
        <v>179</v>
      </c>
      <c r="G35" s="231" t="s">
        <v>66</v>
      </c>
      <c r="H35" s="245">
        <f>C$20/12</f>
        <v>1.225E-3</v>
      </c>
      <c r="I35" s="246">
        <f>(SUM('1.  LRAMVA Summary'!D$53:D$55)+SUM('1.  LRAMVA Summary'!D$56:D$57)*(MONTH($E35)-1)/12)*$H35</f>
        <v>140.17245961109245</v>
      </c>
      <c r="J35" s="246">
        <f>(SUM('1.  LRAMVA Summary'!E$53:E$55)+SUM('1.  LRAMVA Summary'!E$56:E$57)*(MONTH($E35)-1)/12)*$H35</f>
        <v>322.98732706076709</v>
      </c>
      <c r="K35" s="246">
        <f>(SUM('1.  LRAMVA Summary'!F$53:F$55)+SUM('1.  LRAMVA Summary'!F$56:F$57)*(MONTH($E35)-1)/12)*$H35</f>
        <v>377.7846324803221</v>
      </c>
      <c r="L35" s="246">
        <f>(SUM('1.  LRAMVA Summary'!G$53:G$55)+SUM('1.  LRAMVA Summary'!G$56:G$57)*(MONTH($E35)-1)/12)*$H35</f>
        <v>85.68357989495594</v>
      </c>
      <c r="M35" s="246">
        <f>(SUM('1.  LRAMVA Summary'!H$53:H$55)+SUM('1.  LRAMVA Summary'!H$56:H$57)*(MONTH($E35)-1)/12)*$H35</f>
        <v>4.6539034243542661</v>
      </c>
      <c r="N35" s="246">
        <f>(SUM('1.  LRAMVA Summary'!I$53:I$55)+SUM('1.  LRAMVA Summary'!I$56:I$57)*(MONTH($E35)-1)/12)*$H35</f>
        <v>0</v>
      </c>
      <c r="O35" s="246">
        <f>(SUM('1.  LRAMVA Summary'!J$53:J$55)+SUM('1.  LRAMVA Summary'!J$56:J$57)*(MONTH($E35)-1)/12)*$H35</f>
        <v>0</v>
      </c>
      <c r="P35" s="246">
        <f>(SUM('1.  LRAMVA Summary'!K$53:K$55)+SUM('1.  LRAMVA Summary'!K$56:K$57)*(MONTH($E35)-1)/12)*$H35</f>
        <v>0</v>
      </c>
      <c r="Q35" s="246">
        <f>(SUM('1.  LRAMVA Summary'!L$53:L$55)+SUM('1.  LRAMVA Summary'!L$56:L$57)*(MONTH($E35)-1)/12)*$H35</f>
        <v>0</v>
      </c>
      <c r="R35" s="246">
        <f>(SUM('1.  LRAMVA Summary'!M$53:M$55)+SUM('1.  LRAMVA Summary'!M$56:M$57)*(MONTH($E35)-1)/12)*$H35</f>
        <v>0</v>
      </c>
      <c r="S35" s="246">
        <f>(SUM('1.  LRAMVA Summary'!N$53:N$55)+SUM('1.  LRAMVA Summary'!N$56:N$57)*(MONTH($E35)-1)/12)*$H35</f>
        <v>0</v>
      </c>
      <c r="T35" s="246">
        <f>(SUM('1.  LRAMVA Summary'!O$53:O$55)+SUM('1.  LRAMVA Summary'!O$56:O$57)*(MONTH($E35)-1)/12)*$H35</f>
        <v>0</v>
      </c>
      <c r="U35" s="246">
        <f>(SUM('1.  LRAMVA Summary'!P$53:P$55)+SUM('1.  LRAMVA Summary'!P$56:P$57)*(MONTH($E35)-1)/12)*$H35</f>
        <v>0</v>
      </c>
      <c r="V35" s="246">
        <f>(SUM('1.  LRAMVA Summary'!Q$53:Q$55)+SUM('1.  LRAMVA Summary'!Q$56:Q$57)*(MONTH($E35)-1)/12)*$H35</f>
        <v>0</v>
      </c>
      <c r="W35" s="247">
        <f t="shared" si="5"/>
        <v>931.28190247149178</v>
      </c>
    </row>
    <row r="36" spans="2:23" s="9" customFormat="1">
      <c r="B36" s="229" t="s">
        <v>74</v>
      </c>
      <c r="C36" s="229">
        <v>1.0999999999999999E-2</v>
      </c>
      <c r="D36" s="222"/>
      <c r="E36" s="230">
        <v>41091</v>
      </c>
      <c r="F36" s="230" t="s">
        <v>179</v>
      </c>
      <c r="G36" s="231" t="s">
        <v>68</v>
      </c>
      <c r="H36" s="248">
        <f>C$21/12</f>
        <v>1.225E-3</v>
      </c>
      <c r="I36" s="246">
        <f>(SUM('1.  LRAMVA Summary'!D$53:D$55)+SUM('1.  LRAMVA Summary'!D$56:D$57)*(MONTH($E36)-1)/12)*$H36</f>
        <v>151.69672836331094</v>
      </c>
      <c r="J36" s="246">
        <f>(SUM('1.  LRAMVA Summary'!E$53:E$55)+SUM('1.  LRAMVA Summary'!E$56:E$57)*(MONTH($E36)-1)/12)*$H36</f>
        <v>349.13939865696551</v>
      </c>
      <c r="K36" s="246">
        <f>(SUM('1.  LRAMVA Summary'!F$53:F$55)+SUM('1.  LRAMVA Summary'!F$56:F$57)*(MONTH($E36)-1)/12)*$H36</f>
        <v>413.46308384954648</v>
      </c>
      <c r="L36" s="246">
        <f>(SUM('1.  LRAMVA Summary'!G$53:G$55)+SUM('1.  LRAMVA Summary'!G$56:G$57)*(MONTH($E36)-1)/12)*$H36</f>
        <v>93.735621256747123</v>
      </c>
      <c r="M36" s="246">
        <f>(SUM('1.  LRAMVA Summary'!H$53:H$55)+SUM('1.  LRAMVA Summary'!H$56:H$57)*(MONTH($E36)-1)/12)*$H36</f>
        <v>5.322201397265121</v>
      </c>
      <c r="N36" s="246">
        <f>(SUM('1.  LRAMVA Summary'!I$53:I$55)+SUM('1.  LRAMVA Summary'!I$56:I$57)*(MONTH($E36)-1)/12)*$H36</f>
        <v>0</v>
      </c>
      <c r="O36" s="246">
        <f>(SUM('1.  LRAMVA Summary'!J$53:J$55)+SUM('1.  LRAMVA Summary'!J$56:J$57)*(MONTH($E36)-1)/12)*$H36</f>
        <v>0</v>
      </c>
      <c r="P36" s="246">
        <f>(SUM('1.  LRAMVA Summary'!K$53:K$55)+SUM('1.  LRAMVA Summary'!K$56:K$57)*(MONTH($E36)-1)/12)*$H36</f>
        <v>0</v>
      </c>
      <c r="Q36" s="246">
        <f>(SUM('1.  LRAMVA Summary'!L$53:L$55)+SUM('1.  LRAMVA Summary'!L$56:L$57)*(MONTH($E36)-1)/12)*$H36</f>
        <v>0</v>
      </c>
      <c r="R36" s="246">
        <f>(SUM('1.  LRAMVA Summary'!M$53:M$55)+SUM('1.  LRAMVA Summary'!M$56:M$57)*(MONTH($E36)-1)/12)*$H36</f>
        <v>0</v>
      </c>
      <c r="S36" s="246">
        <f>(SUM('1.  LRAMVA Summary'!N$53:N$55)+SUM('1.  LRAMVA Summary'!N$56:N$57)*(MONTH($E36)-1)/12)*$H36</f>
        <v>0</v>
      </c>
      <c r="T36" s="246">
        <f>(SUM('1.  LRAMVA Summary'!O$53:O$55)+SUM('1.  LRAMVA Summary'!O$56:O$57)*(MONTH($E36)-1)/12)*$H36</f>
        <v>0</v>
      </c>
      <c r="U36" s="246">
        <f>(SUM('1.  LRAMVA Summary'!P$53:P$55)+SUM('1.  LRAMVA Summary'!P$56:P$57)*(MONTH($E36)-1)/12)*$H36</f>
        <v>0</v>
      </c>
      <c r="V36" s="246">
        <f>(SUM('1.  LRAMVA Summary'!Q$53:Q$55)+SUM('1.  LRAMVA Summary'!Q$56:Q$57)*(MONTH($E36)-1)/12)*$H36</f>
        <v>0</v>
      </c>
      <c r="W36" s="247">
        <f t="shared" si="5"/>
        <v>1013.3570335238351</v>
      </c>
    </row>
    <row r="37" spans="2:23" s="9" customFormat="1">
      <c r="B37" s="229" t="s">
        <v>75</v>
      </c>
      <c r="C37" s="229">
        <v>1.0999999999999999E-2</v>
      </c>
      <c r="D37" s="222"/>
      <c r="E37" s="230">
        <v>41122</v>
      </c>
      <c r="F37" s="230" t="s">
        <v>179</v>
      </c>
      <c r="G37" s="231" t="s">
        <v>68</v>
      </c>
      <c r="H37" s="245">
        <f>C$21/12</f>
        <v>1.225E-3</v>
      </c>
      <c r="I37" s="246">
        <f>(SUM('1.  LRAMVA Summary'!D$53:D$55)+SUM('1.  LRAMVA Summary'!D$56:D$57)*(MONTH($E37)-1)/12)*$H37</f>
        <v>163.22099711552946</v>
      </c>
      <c r="J37" s="246">
        <f>(SUM('1.  LRAMVA Summary'!E$53:E$55)+SUM('1.  LRAMVA Summary'!E$56:E$57)*(MONTH($E37)-1)/12)*$H37</f>
        <v>375.29147025316394</v>
      </c>
      <c r="K37" s="246">
        <f>(SUM('1.  LRAMVA Summary'!F$53:F$55)+SUM('1.  LRAMVA Summary'!F$56:F$57)*(MONTH($E37)-1)/12)*$H37</f>
        <v>449.14153521877085</v>
      </c>
      <c r="L37" s="246">
        <f>(SUM('1.  LRAMVA Summary'!G$53:G$55)+SUM('1.  LRAMVA Summary'!G$56:G$57)*(MONTH($E37)-1)/12)*$H37</f>
        <v>101.78766261853832</v>
      </c>
      <c r="M37" s="246">
        <f>(SUM('1.  LRAMVA Summary'!H$53:H$55)+SUM('1.  LRAMVA Summary'!H$56:H$57)*(MONTH($E37)-1)/12)*$H37</f>
        <v>5.9904993701759741</v>
      </c>
      <c r="N37" s="246">
        <f>(SUM('1.  LRAMVA Summary'!I$53:I$55)+SUM('1.  LRAMVA Summary'!I$56:I$57)*(MONTH($E37)-1)/12)*$H37</f>
        <v>0</v>
      </c>
      <c r="O37" s="246">
        <f>(SUM('1.  LRAMVA Summary'!J$53:J$55)+SUM('1.  LRAMVA Summary'!J$56:J$57)*(MONTH($E37)-1)/12)*$H37</f>
        <v>0</v>
      </c>
      <c r="P37" s="246">
        <f>(SUM('1.  LRAMVA Summary'!K$53:K$55)+SUM('1.  LRAMVA Summary'!K$56:K$57)*(MONTH($E37)-1)/12)*$H37</f>
        <v>0</v>
      </c>
      <c r="Q37" s="246">
        <f>(SUM('1.  LRAMVA Summary'!L$53:L$55)+SUM('1.  LRAMVA Summary'!L$56:L$57)*(MONTH($E37)-1)/12)*$H37</f>
        <v>0</v>
      </c>
      <c r="R37" s="246">
        <f>(SUM('1.  LRAMVA Summary'!M$53:M$55)+SUM('1.  LRAMVA Summary'!M$56:M$57)*(MONTH($E37)-1)/12)*$H37</f>
        <v>0</v>
      </c>
      <c r="S37" s="246">
        <f>(SUM('1.  LRAMVA Summary'!N$53:N$55)+SUM('1.  LRAMVA Summary'!N$56:N$57)*(MONTH($E37)-1)/12)*$H37</f>
        <v>0</v>
      </c>
      <c r="T37" s="246">
        <f>(SUM('1.  LRAMVA Summary'!O$53:O$55)+SUM('1.  LRAMVA Summary'!O$56:O$57)*(MONTH($E37)-1)/12)*$H37</f>
        <v>0</v>
      </c>
      <c r="U37" s="246">
        <f>(SUM('1.  LRAMVA Summary'!P$53:P$55)+SUM('1.  LRAMVA Summary'!P$56:P$57)*(MONTH($E37)-1)/12)*$H37</f>
        <v>0</v>
      </c>
      <c r="V37" s="246">
        <f>(SUM('1.  LRAMVA Summary'!Q$53:Q$55)+SUM('1.  LRAMVA Summary'!Q$56:Q$57)*(MONTH($E37)-1)/12)*$H37</f>
        <v>0</v>
      </c>
      <c r="W37" s="247">
        <f t="shared" si="5"/>
        <v>1095.4321645761786</v>
      </c>
    </row>
    <row r="38" spans="2:23" s="9" customFormat="1">
      <c r="B38" s="229" t="s">
        <v>76</v>
      </c>
      <c r="C38" s="229">
        <v>1.0999999999999999E-2</v>
      </c>
      <c r="D38" s="222"/>
      <c r="E38" s="230">
        <v>41153</v>
      </c>
      <c r="F38" s="230" t="s">
        <v>179</v>
      </c>
      <c r="G38" s="231" t="s">
        <v>68</v>
      </c>
      <c r="H38" s="245">
        <f>C$21/12</f>
        <v>1.225E-3</v>
      </c>
      <c r="I38" s="246">
        <f>(SUM('1.  LRAMVA Summary'!D$53:D$55)+SUM('1.  LRAMVA Summary'!D$56:D$57)*(MONTH($E38)-1)/12)*$H38</f>
        <v>174.74526586774792</v>
      </c>
      <c r="J38" s="246">
        <f>(SUM('1.  LRAMVA Summary'!E$53:E$55)+SUM('1.  LRAMVA Summary'!E$56:E$57)*(MONTH($E38)-1)/12)*$H38</f>
        <v>401.44354184936242</v>
      </c>
      <c r="K38" s="246">
        <f>(SUM('1.  LRAMVA Summary'!F$53:F$55)+SUM('1.  LRAMVA Summary'!F$56:F$57)*(MONTH($E38)-1)/12)*$H38</f>
        <v>484.81998658799529</v>
      </c>
      <c r="L38" s="246">
        <f>(SUM('1.  LRAMVA Summary'!G$53:G$55)+SUM('1.  LRAMVA Summary'!G$56:G$57)*(MONTH($E38)-1)/12)*$H38</f>
        <v>109.8397039803295</v>
      </c>
      <c r="M38" s="246">
        <f>(SUM('1.  LRAMVA Summary'!H$53:H$55)+SUM('1.  LRAMVA Summary'!H$56:H$57)*(MONTH($E38)-1)/12)*$H38</f>
        <v>6.6587973430868272</v>
      </c>
      <c r="N38" s="246">
        <f>(SUM('1.  LRAMVA Summary'!I$53:I$55)+SUM('1.  LRAMVA Summary'!I$56:I$57)*(MONTH($E38)-1)/12)*$H38</f>
        <v>0</v>
      </c>
      <c r="O38" s="246">
        <f>(SUM('1.  LRAMVA Summary'!J$53:J$55)+SUM('1.  LRAMVA Summary'!J$56:J$57)*(MONTH($E38)-1)/12)*$H38</f>
        <v>0</v>
      </c>
      <c r="P38" s="246">
        <f>(SUM('1.  LRAMVA Summary'!K$53:K$55)+SUM('1.  LRAMVA Summary'!K$56:K$57)*(MONTH($E38)-1)/12)*$H38</f>
        <v>0</v>
      </c>
      <c r="Q38" s="246">
        <f>(SUM('1.  LRAMVA Summary'!L$53:L$55)+SUM('1.  LRAMVA Summary'!L$56:L$57)*(MONTH($E38)-1)/12)*$H38</f>
        <v>0</v>
      </c>
      <c r="R38" s="246">
        <f>(SUM('1.  LRAMVA Summary'!M$53:M$55)+SUM('1.  LRAMVA Summary'!M$56:M$57)*(MONTH($E38)-1)/12)*$H38</f>
        <v>0</v>
      </c>
      <c r="S38" s="246">
        <f>(SUM('1.  LRAMVA Summary'!N$53:N$55)+SUM('1.  LRAMVA Summary'!N$56:N$57)*(MONTH($E38)-1)/12)*$H38</f>
        <v>0</v>
      </c>
      <c r="T38" s="246">
        <f>(SUM('1.  LRAMVA Summary'!O$53:O$55)+SUM('1.  LRAMVA Summary'!O$56:O$57)*(MONTH($E38)-1)/12)*$H38</f>
        <v>0</v>
      </c>
      <c r="U38" s="246">
        <f>(SUM('1.  LRAMVA Summary'!P$53:P$55)+SUM('1.  LRAMVA Summary'!P$56:P$57)*(MONTH($E38)-1)/12)*$H38</f>
        <v>0</v>
      </c>
      <c r="V38" s="246">
        <f>(SUM('1.  LRAMVA Summary'!Q$53:Q$55)+SUM('1.  LRAMVA Summary'!Q$56:Q$57)*(MONTH($E38)-1)/12)*$H38</f>
        <v>0</v>
      </c>
      <c r="W38" s="247">
        <f t="shared" si="5"/>
        <v>1177.5072956285219</v>
      </c>
    </row>
    <row r="39" spans="2:23" s="9" customFormat="1">
      <c r="B39" s="229" t="s">
        <v>77</v>
      </c>
      <c r="C39" s="229">
        <v>1.0999999999999999E-2</v>
      </c>
      <c r="D39" s="222"/>
      <c r="E39" s="230">
        <v>41183</v>
      </c>
      <c r="F39" s="230" t="s">
        <v>179</v>
      </c>
      <c r="G39" s="231" t="s">
        <v>69</v>
      </c>
      <c r="H39" s="248">
        <f>C$22/12</f>
        <v>1.225E-3</v>
      </c>
      <c r="I39" s="246">
        <f>(SUM('1.  LRAMVA Summary'!D$53:D$55)+SUM('1.  LRAMVA Summary'!D$56:D$57)*(MONTH($E39)-1)/12)*$H39</f>
        <v>186.26953461996638</v>
      </c>
      <c r="J39" s="246">
        <f>(SUM('1.  LRAMVA Summary'!E$53:E$55)+SUM('1.  LRAMVA Summary'!E$56:E$57)*(MONTH($E39)-1)/12)*$H39</f>
        <v>427.59561344556084</v>
      </c>
      <c r="K39" s="246">
        <f>(SUM('1.  LRAMVA Summary'!F$53:F$55)+SUM('1.  LRAMVA Summary'!F$56:F$57)*(MONTH($E39)-1)/12)*$H39</f>
        <v>520.49843795721972</v>
      </c>
      <c r="L39" s="246">
        <f>(SUM('1.  LRAMVA Summary'!G$53:G$55)+SUM('1.  LRAMVA Summary'!G$56:G$57)*(MONTH($E39)-1)/12)*$H39</f>
        <v>117.89174534212069</v>
      </c>
      <c r="M39" s="246">
        <f>(SUM('1.  LRAMVA Summary'!H$53:H$55)+SUM('1.  LRAMVA Summary'!H$56:H$57)*(MONTH($E39)-1)/12)*$H39</f>
        <v>7.3270953159976804</v>
      </c>
      <c r="N39" s="246">
        <f>(SUM('1.  LRAMVA Summary'!I$53:I$55)+SUM('1.  LRAMVA Summary'!I$56:I$57)*(MONTH($E39)-1)/12)*$H39</f>
        <v>0</v>
      </c>
      <c r="O39" s="246">
        <f>(SUM('1.  LRAMVA Summary'!J$53:J$55)+SUM('1.  LRAMVA Summary'!J$56:J$57)*(MONTH($E39)-1)/12)*$H39</f>
        <v>0</v>
      </c>
      <c r="P39" s="246">
        <f>(SUM('1.  LRAMVA Summary'!K$53:K$55)+SUM('1.  LRAMVA Summary'!K$56:K$57)*(MONTH($E39)-1)/12)*$H39</f>
        <v>0</v>
      </c>
      <c r="Q39" s="246">
        <f>(SUM('1.  LRAMVA Summary'!L$53:L$55)+SUM('1.  LRAMVA Summary'!L$56:L$57)*(MONTH($E39)-1)/12)*$H39</f>
        <v>0</v>
      </c>
      <c r="R39" s="246">
        <f>(SUM('1.  LRAMVA Summary'!M$53:M$55)+SUM('1.  LRAMVA Summary'!M$56:M$57)*(MONTH($E39)-1)/12)*$H39</f>
        <v>0</v>
      </c>
      <c r="S39" s="246">
        <f>(SUM('1.  LRAMVA Summary'!N$53:N$55)+SUM('1.  LRAMVA Summary'!N$56:N$57)*(MONTH($E39)-1)/12)*$H39</f>
        <v>0</v>
      </c>
      <c r="T39" s="246">
        <f>(SUM('1.  LRAMVA Summary'!O$53:O$55)+SUM('1.  LRAMVA Summary'!O$56:O$57)*(MONTH($E39)-1)/12)*$H39</f>
        <v>0</v>
      </c>
      <c r="U39" s="246">
        <f>(SUM('1.  LRAMVA Summary'!P$53:P$55)+SUM('1.  LRAMVA Summary'!P$56:P$57)*(MONTH($E39)-1)/12)*$H39</f>
        <v>0</v>
      </c>
      <c r="V39" s="246">
        <f>(SUM('1.  LRAMVA Summary'!Q$53:Q$55)+SUM('1.  LRAMVA Summary'!Q$56:Q$57)*(MONTH($E39)-1)/12)*$H39</f>
        <v>0</v>
      </c>
      <c r="W39" s="247">
        <f t="shared" si="5"/>
        <v>1259.5824266808652</v>
      </c>
    </row>
    <row r="40" spans="2:23" s="9" customFormat="1">
      <c r="B40" s="229" t="s">
        <v>78</v>
      </c>
      <c r="C40" s="229">
        <v>1.0999999999999999E-2</v>
      </c>
      <c r="D40" s="222"/>
      <c r="E40" s="230">
        <v>41214</v>
      </c>
      <c r="F40" s="230" t="s">
        <v>179</v>
      </c>
      <c r="G40" s="231" t="s">
        <v>69</v>
      </c>
      <c r="H40" s="245">
        <f>C$22/12</f>
        <v>1.225E-3</v>
      </c>
      <c r="I40" s="246">
        <f>(SUM('1.  LRAMVA Summary'!D$53:D$55)+SUM('1.  LRAMVA Summary'!D$56:D$57)*(MONTH($E40)-1)/12)*$H40</f>
        <v>197.7938033721849</v>
      </c>
      <c r="J40" s="246">
        <f>(SUM('1.  LRAMVA Summary'!E$53:E$55)+SUM('1.  LRAMVA Summary'!E$56:E$57)*(MONTH($E40)-1)/12)*$H40</f>
        <v>453.74768504175921</v>
      </c>
      <c r="K40" s="246">
        <f>(SUM('1.  LRAMVA Summary'!F$53:F$55)+SUM('1.  LRAMVA Summary'!F$56:F$57)*(MONTH($E40)-1)/12)*$H40</f>
        <v>556.1768893264441</v>
      </c>
      <c r="L40" s="246">
        <f>(SUM('1.  LRAMVA Summary'!G$53:G$55)+SUM('1.  LRAMVA Summary'!G$56:G$57)*(MONTH($E40)-1)/12)*$H40</f>
        <v>125.94378670391191</v>
      </c>
      <c r="M40" s="246">
        <f>(SUM('1.  LRAMVA Summary'!H$53:H$55)+SUM('1.  LRAMVA Summary'!H$56:H$57)*(MONTH($E40)-1)/12)*$H40</f>
        <v>7.9953932889085335</v>
      </c>
      <c r="N40" s="246">
        <f>(SUM('1.  LRAMVA Summary'!I$53:I$55)+SUM('1.  LRAMVA Summary'!I$56:I$57)*(MONTH($E40)-1)/12)*$H40</f>
        <v>0</v>
      </c>
      <c r="O40" s="246">
        <f>(SUM('1.  LRAMVA Summary'!J$53:J$55)+SUM('1.  LRAMVA Summary'!J$56:J$57)*(MONTH($E40)-1)/12)*$H40</f>
        <v>0</v>
      </c>
      <c r="P40" s="246">
        <f>(SUM('1.  LRAMVA Summary'!K$53:K$55)+SUM('1.  LRAMVA Summary'!K$56:K$57)*(MONTH($E40)-1)/12)*$H40</f>
        <v>0</v>
      </c>
      <c r="Q40" s="246">
        <f>(SUM('1.  LRAMVA Summary'!L$53:L$55)+SUM('1.  LRAMVA Summary'!L$56:L$57)*(MONTH($E40)-1)/12)*$H40</f>
        <v>0</v>
      </c>
      <c r="R40" s="246">
        <f>(SUM('1.  LRAMVA Summary'!M$53:M$55)+SUM('1.  LRAMVA Summary'!M$56:M$57)*(MONTH($E40)-1)/12)*$H40</f>
        <v>0</v>
      </c>
      <c r="S40" s="246">
        <f>(SUM('1.  LRAMVA Summary'!N$53:N$55)+SUM('1.  LRAMVA Summary'!N$56:N$57)*(MONTH($E40)-1)/12)*$H40</f>
        <v>0</v>
      </c>
      <c r="T40" s="246">
        <f>(SUM('1.  LRAMVA Summary'!O$53:O$55)+SUM('1.  LRAMVA Summary'!O$56:O$57)*(MONTH($E40)-1)/12)*$H40</f>
        <v>0</v>
      </c>
      <c r="U40" s="246">
        <f>(SUM('1.  LRAMVA Summary'!P$53:P$55)+SUM('1.  LRAMVA Summary'!P$56:P$57)*(MONTH($E40)-1)/12)*$H40</f>
        <v>0</v>
      </c>
      <c r="V40" s="246">
        <f>(SUM('1.  LRAMVA Summary'!Q$53:Q$55)+SUM('1.  LRAMVA Summary'!Q$56:Q$57)*(MONTH($E40)-1)/12)*$H40</f>
        <v>0</v>
      </c>
      <c r="W40" s="247">
        <f t="shared" si="5"/>
        <v>1341.6575577332087</v>
      </c>
    </row>
    <row r="41" spans="2:23" s="9" customFormat="1">
      <c r="B41" s="229" t="s">
        <v>79</v>
      </c>
      <c r="C41" s="249">
        <v>1.0999999999999999E-2</v>
      </c>
      <c r="D41" s="222"/>
      <c r="E41" s="230">
        <v>41244</v>
      </c>
      <c r="F41" s="230" t="s">
        <v>179</v>
      </c>
      <c r="G41" s="231" t="s">
        <v>69</v>
      </c>
      <c r="H41" s="245">
        <f>C$22/12</f>
        <v>1.225E-3</v>
      </c>
      <c r="I41" s="246">
        <f>(SUM('1.  LRAMVA Summary'!D$53:D$55)+SUM('1.  LRAMVA Summary'!D$56:D$57)*(MONTH($E41)-1)/12)*$H41</f>
        <v>209.31807212440339</v>
      </c>
      <c r="J41" s="246">
        <f>(SUM('1.  LRAMVA Summary'!E$53:E$55)+SUM('1.  LRAMVA Summary'!E$56:E$57)*(MONTH($E41)-1)/12)*$H41</f>
        <v>479.89975663795769</v>
      </c>
      <c r="K41" s="246">
        <f>(SUM('1.  LRAMVA Summary'!F$53:F$55)+SUM('1.  LRAMVA Summary'!F$56:F$57)*(MONTH($E41)-1)/12)*$H41</f>
        <v>591.85534069566859</v>
      </c>
      <c r="L41" s="246">
        <f>(SUM('1.  LRAMVA Summary'!G$53:G$55)+SUM('1.  LRAMVA Summary'!G$56:G$57)*(MONTH($E41)-1)/12)*$H41</f>
        <v>133.99582806570308</v>
      </c>
      <c r="M41" s="246">
        <f>(SUM('1.  LRAMVA Summary'!H$53:H$55)+SUM('1.  LRAMVA Summary'!H$56:H$57)*(MONTH($E41)-1)/12)*$H41</f>
        <v>8.6636912618193875</v>
      </c>
      <c r="N41" s="246">
        <f>(SUM('1.  LRAMVA Summary'!I$53:I$55)+SUM('1.  LRAMVA Summary'!I$56:I$57)*(MONTH($E41)-1)/12)*$H41</f>
        <v>0</v>
      </c>
      <c r="O41" s="246">
        <f>(SUM('1.  LRAMVA Summary'!J$53:J$55)+SUM('1.  LRAMVA Summary'!J$56:J$57)*(MONTH($E41)-1)/12)*$H41</f>
        <v>0</v>
      </c>
      <c r="P41" s="246">
        <f>(SUM('1.  LRAMVA Summary'!K$53:K$55)+SUM('1.  LRAMVA Summary'!K$56:K$57)*(MONTH($E41)-1)/12)*$H41</f>
        <v>0</v>
      </c>
      <c r="Q41" s="246">
        <f>(SUM('1.  LRAMVA Summary'!L$53:L$55)+SUM('1.  LRAMVA Summary'!L$56:L$57)*(MONTH($E41)-1)/12)*$H41</f>
        <v>0</v>
      </c>
      <c r="R41" s="246">
        <f>(SUM('1.  LRAMVA Summary'!M$53:M$55)+SUM('1.  LRAMVA Summary'!M$56:M$57)*(MONTH($E41)-1)/12)*$H41</f>
        <v>0</v>
      </c>
      <c r="S41" s="246">
        <f>(SUM('1.  LRAMVA Summary'!N$53:N$55)+SUM('1.  LRAMVA Summary'!N$56:N$57)*(MONTH($E41)-1)/12)*$H41</f>
        <v>0</v>
      </c>
      <c r="T41" s="246">
        <f>(SUM('1.  LRAMVA Summary'!O$53:O$55)+SUM('1.  LRAMVA Summary'!O$56:O$57)*(MONTH($E41)-1)/12)*$H41</f>
        <v>0</v>
      </c>
      <c r="U41" s="246">
        <f>(SUM('1.  LRAMVA Summary'!P$53:P$55)+SUM('1.  LRAMVA Summary'!P$56:P$57)*(MONTH($E41)-1)/12)*$H41</f>
        <v>0</v>
      </c>
      <c r="V41" s="246">
        <f>(SUM('1.  LRAMVA Summary'!Q$53:Q$55)+SUM('1.  LRAMVA Summary'!Q$56:Q$57)*(MONTH($E41)-1)/12)*$H41</f>
        <v>0</v>
      </c>
      <c r="W41" s="247">
        <f>SUM(I41:V41)</f>
        <v>1423.732688785552</v>
      </c>
    </row>
    <row r="42" spans="2:23" s="9" customFormat="1" ht="15" thickBot="1">
      <c r="B42" s="229" t="s">
        <v>80</v>
      </c>
      <c r="C42" s="249">
        <v>1.0999999999999999E-2</v>
      </c>
      <c r="D42" s="222"/>
      <c r="E42" s="232" t="s">
        <v>467</v>
      </c>
      <c r="F42" s="232"/>
      <c r="G42" s="233"/>
      <c r="H42" s="250"/>
      <c r="I42" s="235">
        <f>SUM(I29:I41)</f>
        <v>2205.2462650214202</v>
      </c>
      <c r="J42" s="235">
        <f t="shared" ref="J42:O42" si="6">SUM(J29:J41)</f>
        <v>5090.0086842451574</v>
      </c>
      <c r="K42" s="235">
        <f t="shared" si="6"/>
        <v>5844.1443639673125</v>
      </c>
      <c r="L42" s="235">
        <f t="shared" si="6"/>
        <v>1326.3437588832185</v>
      </c>
      <c r="M42" s="235">
        <f t="shared" si="6"/>
        <v>67.074903508616316</v>
      </c>
      <c r="N42" s="235">
        <f t="shared" si="6"/>
        <v>0</v>
      </c>
      <c r="O42" s="235">
        <f t="shared" si="6"/>
        <v>0</v>
      </c>
      <c r="P42" s="235">
        <f t="shared" ref="P42:V42" si="7">SUM(P29:P41)</f>
        <v>0</v>
      </c>
      <c r="Q42" s="235">
        <f t="shared" si="7"/>
        <v>0</v>
      </c>
      <c r="R42" s="235">
        <f t="shared" si="7"/>
        <v>0</v>
      </c>
      <c r="S42" s="235">
        <f t="shared" si="7"/>
        <v>0</v>
      </c>
      <c r="T42" s="235">
        <f t="shared" si="7"/>
        <v>0</v>
      </c>
      <c r="U42" s="235">
        <f t="shared" si="7"/>
        <v>0</v>
      </c>
      <c r="V42" s="235">
        <f t="shared" si="7"/>
        <v>0</v>
      </c>
      <c r="W42" s="235">
        <f>SUM(W29:W41)</f>
        <v>14532.817975625723</v>
      </c>
    </row>
    <row r="43" spans="2:23" s="9" customFormat="1" ht="15" thickTop="1">
      <c r="B43" s="229" t="s">
        <v>81</v>
      </c>
      <c r="C43" s="249"/>
      <c r="D43" s="222"/>
      <c r="E43" s="236" t="s">
        <v>67</v>
      </c>
      <c r="F43" s="236"/>
      <c r="G43" s="237"/>
      <c r="H43" s="238"/>
      <c r="I43" s="239"/>
      <c r="J43" s="239"/>
      <c r="K43" s="239"/>
      <c r="L43" s="239"/>
      <c r="M43" s="239"/>
      <c r="N43" s="239"/>
      <c r="O43" s="239"/>
      <c r="P43" s="239"/>
      <c r="Q43" s="239"/>
      <c r="R43" s="239"/>
      <c r="S43" s="239"/>
      <c r="T43" s="239"/>
      <c r="U43" s="239"/>
      <c r="V43" s="239"/>
      <c r="W43" s="240"/>
    </row>
    <row r="44" spans="2:23" s="9" customFormat="1">
      <c r="B44" s="229" t="s">
        <v>82</v>
      </c>
      <c r="C44" s="249"/>
      <c r="D44" s="222"/>
      <c r="E44" s="241" t="s">
        <v>430</v>
      </c>
      <c r="F44" s="241"/>
      <c r="G44" s="242"/>
      <c r="H44" s="243"/>
      <c r="I44" s="244">
        <f t="shared" ref="I44:O44" si="8">I42+I43</f>
        <v>2205.2462650214202</v>
      </c>
      <c r="J44" s="244">
        <f t="shared" si="8"/>
        <v>5090.0086842451574</v>
      </c>
      <c r="K44" s="244">
        <f t="shared" si="8"/>
        <v>5844.1443639673125</v>
      </c>
      <c r="L44" s="244">
        <f t="shared" si="8"/>
        <v>1326.3437588832185</v>
      </c>
      <c r="M44" s="244">
        <f t="shared" si="8"/>
        <v>67.074903508616316</v>
      </c>
      <c r="N44" s="244">
        <f t="shared" si="8"/>
        <v>0</v>
      </c>
      <c r="O44" s="244">
        <f t="shared" si="8"/>
        <v>0</v>
      </c>
      <c r="P44" s="244">
        <f t="shared" ref="P44:V44" si="9">P42+P43</f>
        <v>0</v>
      </c>
      <c r="Q44" s="244">
        <f t="shared" si="9"/>
        <v>0</v>
      </c>
      <c r="R44" s="244">
        <f t="shared" si="9"/>
        <v>0</v>
      </c>
      <c r="S44" s="244">
        <f t="shared" si="9"/>
        <v>0</v>
      </c>
      <c r="T44" s="244">
        <f t="shared" si="9"/>
        <v>0</v>
      </c>
      <c r="U44" s="244">
        <f t="shared" si="9"/>
        <v>0</v>
      </c>
      <c r="V44" s="244">
        <f t="shared" si="9"/>
        <v>0</v>
      </c>
      <c r="W44" s="244">
        <f>W42+W43</f>
        <v>14532.817975625723</v>
      </c>
    </row>
    <row r="45" spans="2:23" s="9" customFormat="1">
      <c r="B45" s="229" t="s">
        <v>83</v>
      </c>
      <c r="C45" s="249"/>
      <c r="D45" s="222"/>
      <c r="E45" s="230">
        <v>41275</v>
      </c>
      <c r="F45" s="230" t="s">
        <v>180</v>
      </c>
      <c r="G45" s="231" t="s">
        <v>65</v>
      </c>
      <c r="H45" s="248">
        <f>C$23/12</f>
        <v>1.225E-3</v>
      </c>
      <c r="I45" s="246">
        <f>(SUM('1.  LRAMVA Summary'!D$53:D$58)+SUM('1.  LRAMVA Summary'!D$59:D$60)*(MONTH($E45)-1)/12)*$H45</f>
        <v>220.84234087662188</v>
      </c>
      <c r="J45" s="246">
        <f>(SUM('1.  LRAMVA Summary'!E$53:E$58)+SUM('1.  LRAMVA Summary'!E$59:E$60)*(MONTH($E45)-1)/12)*$H45</f>
        <v>506.05182823415606</v>
      </c>
      <c r="K45" s="246">
        <f>(SUM('1.  LRAMVA Summary'!F$53:F$58)+SUM('1.  LRAMVA Summary'!F$59:F$60)*(MONTH($E45)-1)/12)*$H45</f>
        <v>627.53379206489296</v>
      </c>
      <c r="L45" s="246">
        <f>(SUM('1.  LRAMVA Summary'!G$53:G$58)+SUM('1.  LRAMVA Summary'!G$59:G$60)*(MONTH($E45)-1)/12)*$H45</f>
        <v>142.04786942749428</v>
      </c>
      <c r="M45" s="246">
        <f>(SUM('1.  LRAMVA Summary'!H$53:H$58)+SUM('1.  LRAMVA Summary'!H$59:H$60)*(MONTH($E45)-1)/12)*$H45</f>
        <v>9.3319892347302407</v>
      </c>
      <c r="N45" s="246">
        <f>(SUM('1.  LRAMVA Summary'!I$53:I$58)+SUM('1.  LRAMVA Summary'!I$59:I$60)*(MONTH($E45)-1)/12)*$H45</f>
        <v>0</v>
      </c>
      <c r="O45" s="246">
        <f>(SUM('1.  LRAMVA Summary'!J$53:J$58)+SUM('1.  LRAMVA Summary'!J$59:J$60)*(MONTH($E45)-1)/12)*$H45</f>
        <v>0</v>
      </c>
      <c r="P45" s="246">
        <f>(SUM('1.  LRAMVA Summary'!K$53:K$58)+SUM('1.  LRAMVA Summary'!K$59:K$60)*(MONTH($E45)-1)/12)*$H45</f>
        <v>0</v>
      </c>
      <c r="Q45" s="246">
        <f>(SUM('1.  LRAMVA Summary'!L$53:L$58)+SUM('1.  LRAMVA Summary'!L$59:L$60)*(MONTH($E45)-1)/12)*$H45</f>
        <v>0</v>
      </c>
      <c r="R45" s="246">
        <f>(SUM('1.  LRAMVA Summary'!M$53:M$58)+SUM('1.  LRAMVA Summary'!M$59:M$60)*(MONTH($E45)-1)/12)*$H45</f>
        <v>0</v>
      </c>
      <c r="S45" s="246">
        <f>(SUM('1.  LRAMVA Summary'!N$53:N$58)+SUM('1.  LRAMVA Summary'!N$59:N$60)*(MONTH($E45)-1)/12)*$H45</f>
        <v>0</v>
      </c>
      <c r="T45" s="246">
        <f>(SUM('1.  LRAMVA Summary'!O$53:O$58)+SUM('1.  LRAMVA Summary'!O$59:O$60)*(MONTH($E45)-1)/12)*$H45</f>
        <v>0</v>
      </c>
      <c r="U45" s="246">
        <f>(SUM('1.  LRAMVA Summary'!P$53:P$58)+SUM('1.  LRAMVA Summary'!P$59:P$60)*(MONTH($E45)-1)/12)*$H45</f>
        <v>0</v>
      </c>
      <c r="V45" s="246">
        <f>(SUM('1.  LRAMVA Summary'!Q$53:Q$58)+SUM('1.  LRAMVA Summary'!Q$59:Q$60)*(MONTH($E45)-1)/12)*$H45</f>
        <v>0</v>
      </c>
      <c r="W45" s="247">
        <f>SUM(I45:V45)</f>
        <v>1505.8078198378955</v>
      </c>
    </row>
    <row r="46" spans="2:23" s="9" customFormat="1">
      <c r="B46" s="229" t="s">
        <v>84</v>
      </c>
      <c r="C46" s="249"/>
      <c r="D46" s="222"/>
      <c r="E46" s="230">
        <v>41306</v>
      </c>
      <c r="F46" s="230" t="s">
        <v>180</v>
      </c>
      <c r="G46" s="231" t="s">
        <v>65</v>
      </c>
      <c r="H46" s="245">
        <f>C$23/12</f>
        <v>1.225E-3</v>
      </c>
      <c r="I46" s="246">
        <f>(SUM('1.  LRAMVA Summary'!D$53:D$58)+SUM('1.  LRAMVA Summary'!D$59:D$60)*(MONTH($E46)-1)/12)*$H46</f>
        <v>191.46209144533009</v>
      </c>
      <c r="J46" s="246">
        <f>(SUM('1.  LRAMVA Summary'!E$53:E$58)+SUM('1.  LRAMVA Summary'!E$59:E$60)*(MONTH($E46)-1)/12)*$H46</f>
        <v>493.45508278605951</v>
      </c>
      <c r="K46" s="246">
        <f>(SUM('1.  LRAMVA Summary'!F$53:F$58)+SUM('1.  LRAMVA Summary'!F$59:F$60)*(MONTH($E46)-1)/12)*$H46</f>
        <v>672.61678991101496</v>
      </c>
      <c r="L46" s="246">
        <f>(SUM('1.  LRAMVA Summary'!G$53:G$58)+SUM('1.  LRAMVA Summary'!G$59:G$60)*(MONTH($E46)-1)/12)*$H46</f>
        <v>152.08600072516458</v>
      </c>
      <c r="M46" s="246">
        <f>(SUM('1.  LRAMVA Summary'!H$53:H$58)+SUM('1.  LRAMVA Summary'!H$59:H$60)*(MONTH($E46)-1)/12)*$H46</f>
        <v>11.743755161207353</v>
      </c>
      <c r="N46" s="246">
        <f>(SUM('1.  LRAMVA Summary'!I$53:I$58)+SUM('1.  LRAMVA Summary'!I$59:I$60)*(MONTH($E46)-1)/12)*$H46</f>
        <v>-62.207823952551927</v>
      </c>
      <c r="O46" s="246">
        <f>(SUM('1.  LRAMVA Summary'!J$53:J$58)+SUM('1.  LRAMVA Summary'!J$59:J$60)*(MONTH($E46)-1)/12)*$H46</f>
        <v>0</v>
      </c>
      <c r="P46" s="246">
        <f>(SUM('1.  LRAMVA Summary'!K$53:K$58)+SUM('1.  LRAMVA Summary'!K$59:K$60)*(MONTH($E46)-1)/12)*$H46</f>
        <v>0</v>
      </c>
      <c r="Q46" s="246">
        <f>(SUM('1.  LRAMVA Summary'!L$53:L$58)+SUM('1.  LRAMVA Summary'!L$59:L$60)*(MONTH($E46)-1)/12)*$H46</f>
        <v>0</v>
      </c>
      <c r="R46" s="246">
        <f>(SUM('1.  LRAMVA Summary'!M$53:M$58)+SUM('1.  LRAMVA Summary'!M$59:M$60)*(MONTH($E46)-1)/12)*$H46</f>
        <v>0</v>
      </c>
      <c r="S46" s="246">
        <f>(SUM('1.  LRAMVA Summary'!N$53:N$58)+SUM('1.  LRAMVA Summary'!N$59:N$60)*(MONTH($E46)-1)/12)*$H46</f>
        <v>0</v>
      </c>
      <c r="T46" s="246">
        <f>(SUM('1.  LRAMVA Summary'!O$53:O$58)+SUM('1.  LRAMVA Summary'!O$59:O$60)*(MONTH($E46)-1)/12)*$H46</f>
        <v>0</v>
      </c>
      <c r="U46" s="246">
        <f>(SUM('1.  LRAMVA Summary'!P$53:P$58)+SUM('1.  LRAMVA Summary'!P$59:P$60)*(MONTH($E46)-1)/12)*$H46</f>
        <v>0</v>
      </c>
      <c r="V46" s="246">
        <f>(SUM('1.  LRAMVA Summary'!Q$53:Q$58)+SUM('1.  LRAMVA Summary'!Q$59:Q$60)*(MONTH($E46)-1)/12)*$H46</f>
        <v>0</v>
      </c>
      <c r="W46" s="247">
        <f t="shared" ref="W46:W56" si="10">SUM(I46:V46)</f>
        <v>1459.1558960762247</v>
      </c>
    </row>
    <row r="47" spans="2:23" s="9" customFormat="1">
      <c r="B47" s="229" t="s">
        <v>85</v>
      </c>
      <c r="C47" s="249"/>
      <c r="D47" s="222"/>
      <c r="E47" s="230">
        <v>41334</v>
      </c>
      <c r="F47" s="230" t="s">
        <v>180</v>
      </c>
      <c r="G47" s="231" t="s">
        <v>65</v>
      </c>
      <c r="H47" s="245">
        <f>C$23/12</f>
        <v>1.225E-3</v>
      </c>
      <c r="I47" s="246">
        <f>(SUM('1.  LRAMVA Summary'!D$53:D$58)+SUM('1.  LRAMVA Summary'!D$59:D$60)*(MONTH($E47)-1)/12)*$H47</f>
        <v>162.08184201403833</v>
      </c>
      <c r="J47" s="246">
        <f>(SUM('1.  LRAMVA Summary'!E$53:E$58)+SUM('1.  LRAMVA Summary'!E$59:E$60)*(MONTH($E47)-1)/12)*$H47</f>
        <v>480.85833733796289</v>
      </c>
      <c r="K47" s="246">
        <f>(SUM('1.  LRAMVA Summary'!F$53:F$58)+SUM('1.  LRAMVA Summary'!F$59:F$60)*(MONTH($E47)-1)/12)*$H47</f>
        <v>717.69978775713707</v>
      </c>
      <c r="L47" s="246">
        <f>(SUM('1.  LRAMVA Summary'!G$53:G$58)+SUM('1.  LRAMVA Summary'!G$59:G$60)*(MONTH($E47)-1)/12)*$H47</f>
        <v>162.12413202283489</v>
      </c>
      <c r="M47" s="246">
        <f>(SUM('1.  LRAMVA Summary'!H$53:H$58)+SUM('1.  LRAMVA Summary'!H$59:H$60)*(MONTH($E47)-1)/12)*$H47</f>
        <v>14.155521087684466</v>
      </c>
      <c r="N47" s="246">
        <f>(SUM('1.  LRAMVA Summary'!I$53:I$58)+SUM('1.  LRAMVA Summary'!I$59:I$60)*(MONTH($E47)-1)/12)*$H47</f>
        <v>-124.41564790510385</v>
      </c>
      <c r="O47" s="246">
        <f>(SUM('1.  LRAMVA Summary'!J$53:J$58)+SUM('1.  LRAMVA Summary'!J$59:J$60)*(MONTH($E47)-1)/12)*$H47</f>
        <v>0</v>
      </c>
      <c r="P47" s="246">
        <f>(SUM('1.  LRAMVA Summary'!K$53:K$58)+SUM('1.  LRAMVA Summary'!K$59:K$60)*(MONTH($E47)-1)/12)*$H47</f>
        <v>0</v>
      </c>
      <c r="Q47" s="246">
        <f>(SUM('1.  LRAMVA Summary'!L$53:L$58)+SUM('1.  LRAMVA Summary'!L$59:L$60)*(MONTH($E47)-1)/12)*$H47</f>
        <v>0</v>
      </c>
      <c r="R47" s="246">
        <f>(SUM('1.  LRAMVA Summary'!M$53:M$58)+SUM('1.  LRAMVA Summary'!M$59:M$60)*(MONTH($E47)-1)/12)*$H47</f>
        <v>0</v>
      </c>
      <c r="S47" s="246">
        <f>(SUM('1.  LRAMVA Summary'!N$53:N$58)+SUM('1.  LRAMVA Summary'!N$59:N$60)*(MONTH($E47)-1)/12)*$H47</f>
        <v>0</v>
      </c>
      <c r="T47" s="246">
        <f>(SUM('1.  LRAMVA Summary'!O$53:O$58)+SUM('1.  LRAMVA Summary'!O$59:O$60)*(MONTH($E47)-1)/12)*$H47</f>
        <v>0</v>
      </c>
      <c r="U47" s="246">
        <f>(SUM('1.  LRAMVA Summary'!P$53:P$58)+SUM('1.  LRAMVA Summary'!P$59:P$60)*(MONTH($E47)-1)/12)*$H47</f>
        <v>0</v>
      </c>
      <c r="V47" s="246">
        <f>(SUM('1.  LRAMVA Summary'!Q$53:Q$58)+SUM('1.  LRAMVA Summary'!Q$59:Q$60)*(MONTH($E47)-1)/12)*$H47</f>
        <v>0</v>
      </c>
      <c r="W47" s="247">
        <f t="shared" si="10"/>
        <v>1412.5039723145537</v>
      </c>
    </row>
    <row r="48" spans="2:23" s="9" customFormat="1">
      <c r="B48" s="229" t="s">
        <v>86</v>
      </c>
      <c r="C48" s="249"/>
      <c r="D48" s="222"/>
      <c r="E48" s="230">
        <v>41365</v>
      </c>
      <c r="F48" s="230" t="s">
        <v>180</v>
      </c>
      <c r="G48" s="231" t="s">
        <v>66</v>
      </c>
      <c r="H48" s="248">
        <f>C$24/12</f>
        <v>1.225E-3</v>
      </c>
      <c r="I48" s="246">
        <f>(SUM('1.  LRAMVA Summary'!D$53:D$58)+SUM('1.  LRAMVA Summary'!D$59:D$60)*(MONTH($E48)-1)/12)*$H48</f>
        <v>132.70159258274657</v>
      </c>
      <c r="J48" s="246">
        <f>(SUM('1.  LRAMVA Summary'!E$53:E$58)+SUM('1.  LRAMVA Summary'!E$59:E$60)*(MONTH($E48)-1)/12)*$H48</f>
        <v>468.26159188986634</v>
      </c>
      <c r="K48" s="246">
        <f>(SUM('1.  LRAMVA Summary'!F$53:F$58)+SUM('1.  LRAMVA Summary'!F$59:F$60)*(MONTH($E48)-1)/12)*$H48</f>
        <v>762.78278560325907</v>
      </c>
      <c r="L48" s="246">
        <f>(SUM('1.  LRAMVA Summary'!G$53:G$58)+SUM('1.  LRAMVA Summary'!G$59:G$60)*(MONTH($E48)-1)/12)*$H48</f>
        <v>172.16226332050522</v>
      </c>
      <c r="M48" s="246">
        <f>(SUM('1.  LRAMVA Summary'!H$53:H$58)+SUM('1.  LRAMVA Summary'!H$59:H$60)*(MONTH($E48)-1)/12)*$H48</f>
        <v>16.567287014161579</v>
      </c>
      <c r="N48" s="246">
        <f>(SUM('1.  LRAMVA Summary'!I$53:I$58)+SUM('1.  LRAMVA Summary'!I$59:I$60)*(MONTH($E48)-1)/12)*$H48</f>
        <v>-186.62347185765577</v>
      </c>
      <c r="O48" s="246">
        <f>(SUM('1.  LRAMVA Summary'!J$53:J$58)+SUM('1.  LRAMVA Summary'!J$59:J$60)*(MONTH($E48)-1)/12)*$H48</f>
        <v>0</v>
      </c>
      <c r="P48" s="246">
        <f>(SUM('1.  LRAMVA Summary'!K$53:K$58)+SUM('1.  LRAMVA Summary'!K$59:K$60)*(MONTH($E48)-1)/12)*$H48</f>
        <v>0</v>
      </c>
      <c r="Q48" s="246">
        <f>(SUM('1.  LRAMVA Summary'!L$53:L$58)+SUM('1.  LRAMVA Summary'!L$59:L$60)*(MONTH($E48)-1)/12)*$H48</f>
        <v>0</v>
      </c>
      <c r="R48" s="246">
        <f>(SUM('1.  LRAMVA Summary'!M$53:M$58)+SUM('1.  LRAMVA Summary'!M$59:M$60)*(MONTH($E48)-1)/12)*$H48</f>
        <v>0</v>
      </c>
      <c r="S48" s="246">
        <f>(SUM('1.  LRAMVA Summary'!N$53:N$58)+SUM('1.  LRAMVA Summary'!N$59:N$60)*(MONTH($E48)-1)/12)*$H48</f>
        <v>0</v>
      </c>
      <c r="T48" s="246">
        <f>(SUM('1.  LRAMVA Summary'!O$53:O$58)+SUM('1.  LRAMVA Summary'!O$59:O$60)*(MONTH($E48)-1)/12)*$H48</f>
        <v>0</v>
      </c>
      <c r="U48" s="246">
        <f>(SUM('1.  LRAMVA Summary'!P$53:P$58)+SUM('1.  LRAMVA Summary'!P$59:P$60)*(MONTH($E48)-1)/12)*$H48</f>
        <v>0</v>
      </c>
      <c r="V48" s="246">
        <f>(SUM('1.  LRAMVA Summary'!Q$53:Q$58)+SUM('1.  LRAMVA Summary'!Q$59:Q$60)*(MONTH($E48)-1)/12)*$H48</f>
        <v>0</v>
      </c>
      <c r="W48" s="247">
        <f t="shared" si="10"/>
        <v>1365.8520485528829</v>
      </c>
    </row>
    <row r="49" spans="1:23" s="9" customFormat="1">
      <c r="B49" s="229" t="s">
        <v>87</v>
      </c>
      <c r="C49" s="249"/>
      <c r="D49" s="222"/>
      <c r="E49" s="230">
        <v>41395</v>
      </c>
      <c r="F49" s="230" t="s">
        <v>180</v>
      </c>
      <c r="G49" s="231" t="s">
        <v>66</v>
      </c>
      <c r="H49" s="245">
        <f>C$24/12</f>
        <v>1.225E-3</v>
      </c>
      <c r="I49" s="246">
        <f>(SUM('1.  LRAMVA Summary'!D$53:D$58)+SUM('1.  LRAMVA Summary'!D$59:D$60)*(MONTH($E49)-1)/12)*$H49</f>
        <v>103.3213431514548</v>
      </c>
      <c r="J49" s="246">
        <f>(SUM('1.  LRAMVA Summary'!E$53:E$58)+SUM('1.  LRAMVA Summary'!E$59:E$60)*(MONTH($E49)-1)/12)*$H49</f>
        <v>455.66484644176973</v>
      </c>
      <c r="K49" s="246">
        <f>(SUM('1.  LRAMVA Summary'!F$53:F$58)+SUM('1.  LRAMVA Summary'!F$59:F$60)*(MONTH($E49)-1)/12)*$H49</f>
        <v>807.86578344938107</v>
      </c>
      <c r="L49" s="246">
        <f>(SUM('1.  LRAMVA Summary'!G$53:G$58)+SUM('1.  LRAMVA Summary'!G$59:G$60)*(MONTH($E49)-1)/12)*$H49</f>
        <v>182.20039461817552</v>
      </c>
      <c r="M49" s="246">
        <f>(SUM('1.  LRAMVA Summary'!H$53:H$58)+SUM('1.  LRAMVA Summary'!H$59:H$60)*(MONTH($E49)-1)/12)*$H49</f>
        <v>18.979052940638688</v>
      </c>
      <c r="N49" s="246">
        <f>(SUM('1.  LRAMVA Summary'!I$53:I$58)+SUM('1.  LRAMVA Summary'!I$59:I$60)*(MONTH($E49)-1)/12)*$H49</f>
        <v>-248.83129581020771</v>
      </c>
      <c r="O49" s="246">
        <f>(SUM('1.  LRAMVA Summary'!J$53:J$58)+SUM('1.  LRAMVA Summary'!J$59:J$60)*(MONTH($E49)-1)/12)*$H49</f>
        <v>0</v>
      </c>
      <c r="P49" s="246">
        <f>(SUM('1.  LRAMVA Summary'!K$53:K$58)+SUM('1.  LRAMVA Summary'!K$59:K$60)*(MONTH($E49)-1)/12)*$H49</f>
        <v>0</v>
      </c>
      <c r="Q49" s="246">
        <f>(SUM('1.  LRAMVA Summary'!L$53:L$58)+SUM('1.  LRAMVA Summary'!L$59:L$60)*(MONTH($E49)-1)/12)*$H49</f>
        <v>0</v>
      </c>
      <c r="R49" s="246">
        <f>(SUM('1.  LRAMVA Summary'!M$53:M$58)+SUM('1.  LRAMVA Summary'!M$59:M$60)*(MONTH($E49)-1)/12)*$H49</f>
        <v>0</v>
      </c>
      <c r="S49" s="246">
        <f>(SUM('1.  LRAMVA Summary'!N$53:N$58)+SUM('1.  LRAMVA Summary'!N$59:N$60)*(MONTH($E49)-1)/12)*$H49</f>
        <v>0</v>
      </c>
      <c r="T49" s="246">
        <f>(SUM('1.  LRAMVA Summary'!O$53:O$58)+SUM('1.  LRAMVA Summary'!O$59:O$60)*(MONTH($E49)-1)/12)*$H49</f>
        <v>0</v>
      </c>
      <c r="U49" s="246">
        <f>(SUM('1.  LRAMVA Summary'!P$53:P$58)+SUM('1.  LRAMVA Summary'!P$59:P$60)*(MONTH($E49)-1)/12)*$H49</f>
        <v>0</v>
      </c>
      <c r="V49" s="246">
        <f>(SUM('1.  LRAMVA Summary'!Q$53:Q$58)+SUM('1.  LRAMVA Summary'!Q$59:Q$60)*(MONTH($E49)-1)/12)*$H49</f>
        <v>0</v>
      </c>
      <c r="W49" s="247">
        <f t="shared" si="10"/>
        <v>1319.2001247912121</v>
      </c>
    </row>
    <row r="50" spans="1:23" s="9" customFormat="1">
      <c r="B50" s="229" t="s">
        <v>88</v>
      </c>
      <c r="C50" s="249"/>
      <c r="D50" s="222"/>
      <c r="E50" s="230">
        <v>41426</v>
      </c>
      <c r="F50" s="230" t="s">
        <v>180</v>
      </c>
      <c r="G50" s="231" t="s">
        <v>66</v>
      </c>
      <c r="H50" s="245">
        <f>C$24/12</f>
        <v>1.225E-3</v>
      </c>
      <c r="I50" s="246">
        <f>(SUM('1.  LRAMVA Summary'!D$53:D$58)+SUM('1.  LRAMVA Summary'!D$59:D$60)*(MONTH($E50)-1)/12)*$H50</f>
        <v>73.941093720163039</v>
      </c>
      <c r="J50" s="246">
        <f>(SUM('1.  LRAMVA Summary'!E$53:E$58)+SUM('1.  LRAMVA Summary'!E$59:E$60)*(MONTH($E50)-1)/12)*$H50</f>
        <v>443.06810099367323</v>
      </c>
      <c r="K50" s="246">
        <f>(SUM('1.  LRAMVA Summary'!F$53:F$58)+SUM('1.  LRAMVA Summary'!F$59:F$60)*(MONTH($E50)-1)/12)*$H50</f>
        <v>852.94878129550318</v>
      </c>
      <c r="L50" s="246">
        <f>(SUM('1.  LRAMVA Summary'!G$53:G$58)+SUM('1.  LRAMVA Summary'!G$59:G$60)*(MONTH($E50)-1)/12)*$H50</f>
        <v>192.23852591584583</v>
      </c>
      <c r="M50" s="246">
        <f>(SUM('1.  LRAMVA Summary'!H$53:H$58)+SUM('1.  LRAMVA Summary'!H$59:H$60)*(MONTH($E50)-1)/12)*$H50</f>
        <v>21.390818867115801</v>
      </c>
      <c r="N50" s="246">
        <f>(SUM('1.  LRAMVA Summary'!I$53:I$58)+SUM('1.  LRAMVA Summary'!I$59:I$60)*(MONTH($E50)-1)/12)*$H50</f>
        <v>-311.03911976275964</v>
      </c>
      <c r="O50" s="246">
        <f>(SUM('1.  LRAMVA Summary'!J$53:J$58)+SUM('1.  LRAMVA Summary'!J$59:J$60)*(MONTH($E50)-1)/12)*$H50</f>
        <v>0</v>
      </c>
      <c r="P50" s="246">
        <f>(SUM('1.  LRAMVA Summary'!K$53:K$58)+SUM('1.  LRAMVA Summary'!K$59:K$60)*(MONTH($E50)-1)/12)*$H50</f>
        <v>0</v>
      </c>
      <c r="Q50" s="246">
        <f>(SUM('1.  LRAMVA Summary'!L$53:L$58)+SUM('1.  LRAMVA Summary'!L$59:L$60)*(MONTH($E50)-1)/12)*$H50</f>
        <v>0</v>
      </c>
      <c r="R50" s="246">
        <f>(SUM('1.  LRAMVA Summary'!M$53:M$58)+SUM('1.  LRAMVA Summary'!M$59:M$60)*(MONTH($E50)-1)/12)*$H50</f>
        <v>0</v>
      </c>
      <c r="S50" s="246">
        <f>(SUM('1.  LRAMVA Summary'!N$53:N$58)+SUM('1.  LRAMVA Summary'!N$59:N$60)*(MONTH($E50)-1)/12)*$H50</f>
        <v>0</v>
      </c>
      <c r="T50" s="246">
        <f>(SUM('1.  LRAMVA Summary'!O$53:O$58)+SUM('1.  LRAMVA Summary'!O$59:O$60)*(MONTH($E50)-1)/12)*$H50</f>
        <v>0</v>
      </c>
      <c r="U50" s="246">
        <f>(SUM('1.  LRAMVA Summary'!P$53:P$58)+SUM('1.  LRAMVA Summary'!P$59:P$60)*(MONTH($E50)-1)/12)*$H50</f>
        <v>0</v>
      </c>
      <c r="V50" s="246">
        <f>(SUM('1.  LRAMVA Summary'!Q$53:Q$58)+SUM('1.  LRAMVA Summary'!Q$59:Q$60)*(MONTH($E50)-1)/12)*$H50</f>
        <v>0</v>
      </c>
      <c r="W50" s="247">
        <f t="shared" si="10"/>
        <v>1272.5482010295414</v>
      </c>
    </row>
    <row r="51" spans="1:23" s="9" customFormat="1">
      <c r="B51" s="229" t="s">
        <v>89</v>
      </c>
      <c r="C51" s="249"/>
      <c r="D51" s="222"/>
      <c r="E51" s="230">
        <v>41456</v>
      </c>
      <c r="F51" s="230" t="s">
        <v>180</v>
      </c>
      <c r="G51" s="231" t="s">
        <v>68</v>
      </c>
      <c r="H51" s="248">
        <f>C$25/12</f>
        <v>1.225E-3</v>
      </c>
      <c r="I51" s="246">
        <f>(SUM('1.  LRAMVA Summary'!D$53:D$58)+SUM('1.  LRAMVA Summary'!D$59:D$60)*(MONTH($E51)-1)/12)*$H51</f>
        <v>44.560844288871259</v>
      </c>
      <c r="J51" s="246">
        <f>(SUM('1.  LRAMVA Summary'!E$53:E$58)+SUM('1.  LRAMVA Summary'!E$59:E$60)*(MONTH($E51)-1)/12)*$H51</f>
        <v>430.47135554557667</v>
      </c>
      <c r="K51" s="246">
        <f>(SUM('1.  LRAMVA Summary'!F$53:F$58)+SUM('1.  LRAMVA Summary'!F$59:F$60)*(MONTH($E51)-1)/12)*$H51</f>
        <v>898.03177914162518</v>
      </c>
      <c r="L51" s="246">
        <f>(SUM('1.  LRAMVA Summary'!G$53:G$58)+SUM('1.  LRAMVA Summary'!G$59:G$60)*(MONTH($E51)-1)/12)*$H51</f>
        <v>202.27665721351613</v>
      </c>
      <c r="M51" s="246">
        <f>(SUM('1.  LRAMVA Summary'!H$53:H$58)+SUM('1.  LRAMVA Summary'!H$59:H$60)*(MONTH($E51)-1)/12)*$H51</f>
        <v>23.802584793592914</v>
      </c>
      <c r="N51" s="246">
        <f>(SUM('1.  LRAMVA Summary'!I$53:I$58)+SUM('1.  LRAMVA Summary'!I$59:I$60)*(MONTH($E51)-1)/12)*$H51</f>
        <v>-373.24694371531155</v>
      </c>
      <c r="O51" s="246">
        <f>(SUM('1.  LRAMVA Summary'!J$53:J$58)+SUM('1.  LRAMVA Summary'!J$59:J$60)*(MONTH($E51)-1)/12)*$H51</f>
        <v>0</v>
      </c>
      <c r="P51" s="246">
        <f>(SUM('1.  LRAMVA Summary'!K$53:K$58)+SUM('1.  LRAMVA Summary'!K$59:K$60)*(MONTH($E51)-1)/12)*$H51</f>
        <v>0</v>
      </c>
      <c r="Q51" s="246">
        <f>(SUM('1.  LRAMVA Summary'!L$53:L$58)+SUM('1.  LRAMVA Summary'!L$59:L$60)*(MONTH($E51)-1)/12)*$H51</f>
        <v>0</v>
      </c>
      <c r="R51" s="246">
        <f>(SUM('1.  LRAMVA Summary'!M$53:M$58)+SUM('1.  LRAMVA Summary'!M$59:M$60)*(MONTH($E51)-1)/12)*$H51</f>
        <v>0</v>
      </c>
      <c r="S51" s="246">
        <f>(SUM('1.  LRAMVA Summary'!N$53:N$58)+SUM('1.  LRAMVA Summary'!N$59:N$60)*(MONTH($E51)-1)/12)*$H51</f>
        <v>0</v>
      </c>
      <c r="T51" s="246">
        <f>(SUM('1.  LRAMVA Summary'!O$53:O$58)+SUM('1.  LRAMVA Summary'!O$59:O$60)*(MONTH($E51)-1)/12)*$H51</f>
        <v>0</v>
      </c>
      <c r="U51" s="246">
        <f>(SUM('1.  LRAMVA Summary'!P$53:P$58)+SUM('1.  LRAMVA Summary'!P$59:P$60)*(MONTH($E51)-1)/12)*$H51</f>
        <v>0</v>
      </c>
      <c r="V51" s="246">
        <f>(SUM('1.  LRAMVA Summary'!Q$53:Q$58)+SUM('1.  LRAMVA Summary'!Q$59:Q$60)*(MONTH($E51)-1)/12)*$H51</f>
        <v>0</v>
      </c>
      <c r="W51" s="247">
        <f t="shared" si="10"/>
        <v>1225.8962772678703</v>
      </c>
    </row>
    <row r="52" spans="1:23" s="9" customFormat="1">
      <c r="B52" s="229" t="s">
        <v>91</v>
      </c>
      <c r="C52" s="249"/>
      <c r="D52" s="222"/>
      <c r="E52" s="230">
        <v>41487</v>
      </c>
      <c r="F52" s="230" t="s">
        <v>180</v>
      </c>
      <c r="G52" s="231" t="s">
        <v>68</v>
      </c>
      <c r="H52" s="245">
        <f>C$25/12</f>
        <v>1.225E-3</v>
      </c>
      <c r="I52" s="246">
        <f>(SUM('1.  LRAMVA Summary'!D$53:D$58)+SUM('1.  LRAMVA Summary'!D$59:D$60)*(MONTH($E52)-1)/12)*$H52</f>
        <v>15.18059485757948</v>
      </c>
      <c r="J52" s="246">
        <f>(SUM('1.  LRAMVA Summary'!E$53:E$58)+SUM('1.  LRAMVA Summary'!E$59:E$60)*(MONTH($E52)-1)/12)*$H52</f>
        <v>417.87461009748006</v>
      </c>
      <c r="K52" s="246">
        <f>(SUM('1.  LRAMVA Summary'!F$53:F$58)+SUM('1.  LRAMVA Summary'!F$59:F$60)*(MONTH($E52)-1)/12)*$H52</f>
        <v>943.11477698774718</v>
      </c>
      <c r="L52" s="246">
        <f>(SUM('1.  LRAMVA Summary'!G$53:G$58)+SUM('1.  LRAMVA Summary'!G$59:G$60)*(MONTH($E52)-1)/12)*$H52</f>
        <v>212.31478851118646</v>
      </c>
      <c r="M52" s="246">
        <f>(SUM('1.  LRAMVA Summary'!H$53:H$58)+SUM('1.  LRAMVA Summary'!H$59:H$60)*(MONTH($E52)-1)/12)*$H52</f>
        <v>26.214350720070026</v>
      </c>
      <c r="N52" s="246">
        <f>(SUM('1.  LRAMVA Summary'!I$53:I$58)+SUM('1.  LRAMVA Summary'!I$59:I$60)*(MONTH($E52)-1)/12)*$H52</f>
        <v>-435.45476766786356</v>
      </c>
      <c r="O52" s="246">
        <f>(SUM('1.  LRAMVA Summary'!J$53:J$58)+SUM('1.  LRAMVA Summary'!J$59:J$60)*(MONTH($E52)-1)/12)*$H52</f>
        <v>0</v>
      </c>
      <c r="P52" s="246">
        <f>(SUM('1.  LRAMVA Summary'!K$53:K$58)+SUM('1.  LRAMVA Summary'!K$59:K$60)*(MONTH($E52)-1)/12)*$H52</f>
        <v>0</v>
      </c>
      <c r="Q52" s="246">
        <f>(SUM('1.  LRAMVA Summary'!L$53:L$58)+SUM('1.  LRAMVA Summary'!L$59:L$60)*(MONTH($E52)-1)/12)*$H52</f>
        <v>0</v>
      </c>
      <c r="R52" s="246">
        <f>(SUM('1.  LRAMVA Summary'!M$53:M$58)+SUM('1.  LRAMVA Summary'!M$59:M$60)*(MONTH($E52)-1)/12)*$H52</f>
        <v>0</v>
      </c>
      <c r="S52" s="246">
        <f>(SUM('1.  LRAMVA Summary'!N$53:N$58)+SUM('1.  LRAMVA Summary'!N$59:N$60)*(MONTH($E52)-1)/12)*$H52</f>
        <v>0</v>
      </c>
      <c r="T52" s="246">
        <f>(SUM('1.  LRAMVA Summary'!O$53:O$58)+SUM('1.  LRAMVA Summary'!O$59:O$60)*(MONTH($E52)-1)/12)*$H52</f>
        <v>0</v>
      </c>
      <c r="U52" s="246">
        <f>(SUM('1.  LRAMVA Summary'!P$53:P$58)+SUM('1.  LRAMVA Summary'!P$59:P$60)*(MONTH($E52)-1)/12)*$H52</f>
        <v>0</v>
      </c>
      <c r="V52" s="246">
        <f>(SUM('1.  LRAMVA Summary'!Q$53:Q$58)+SUM('1.  LRAMVA Summary'!Q$59:Q$60)*(MONTH($E52)-1)/12)*$H52</f>
        <v>0</v>
      </c>
      <c r="W52" s="247">
        <f t="shared" si="10"/>
        <v>1179.2443535061998</v>
      </c>
    </row>
    <row r="53" spans="1:23" s="9" customFormat="1">
      <c r="B53" s="229" t="s">
        <v>90</v>
      </c>
      <c r="C53" s="249"/>
      <c r="D53" s="222"/>
      <c r="E53" s="230">
        <v>41518</v>
      </c>
      <c r="F53" s="230" t="s">
        <v>180</v>
      </c>
      <c r="G53" s="231" t="s">
        <v>68</v>
      </c>
      <c r="H53" s="245">
        <f>C$25/12</f>
        <v>1.225E-3</v>
      </c>
      <c r="I53" s="246">
        <f>(SUM('1.  LRAMVA Summary'!D$53:D$58)+SUM('1.  LRAMVA Summary'!D$59:D$60)*(MONTH($E53)-1)/12)*$H53</f>
        <v>-14.199654573712262</v>
      </c>
      <c r="J53" s="246">
        <f>(SUM('1.  LRAMVA Summary'!E$53:E$58)+SUM('1.  LRAMVA Summary'!E$59:E$60)*(MONTH($E53)-1)/12)*$H53</f>
        <v>405.2778646493835</v>
      </c>
      <c r="K53" s="246">
        <f>(SUM('1.  LRAMVA Summary'!F$53:F$58)+SUM('1.  LRAMVA Summary'!F$59:F$60)*(MONTH($E53)-1)/12)*$H53</f>
        <v>988.19777483386918</v>
      </c>
      <c r="L53" s="246">
        <f>(SUM('1.  LRAMVA Summary'!G$53:G$58)+SUM('1.  LRAMVA Summary'!G$59:G$60)*(MONTH($E53)-1)/12)*$H53</f>
        <v>222.35291980885677</v>
      </c>
      <c r="M53" s="246">
        <f>(SUM('1.  LRAMVA Summary'!H$53:H$58)+SUM('1.  LRAMVA Summary'!H$59:H$60)*(MONTH($E53)-1)/12)*$H53</f>
        <v>28.626116646547136</v>
      </c>
      <c r="N53" s="246">
        <f>(SUM('1.  LRAMVA Summary'!I$53:I$58)+SUM('1.  LRAMVA Summary'!I$59:I$60)*(MONTH($E53)-1)/12)*$H53</f>
        <v>-497.66259162041541</v>
      </c>
      <c r="O53" s="246">
        <f>(SUM('1.  LRAMVA Summary'!J$53:J$58)+SUM('1.  LRAMVA Summary'!J$59:J$60)*(MONTH($E53)-1)/12)*$H53</f>
        <v>0</v>
      </c>
      <c r="P53" s="246">
        <f>(SUM('1.  LRAMVA Summary'!K$53:K$58)+SUM('1.  LRAMVA Summary'!K$59:K$60)*(MONTH($E53)-1)/12)*$H53</f>
        <v>0</v>
      </c>
      <c r="Q53" s="246">
        <f>(SUM('1.  LRAMVA Summary'!L$53:L$58)+SUM('1.  LRAMVA Summary'!L$59:L$60)*(MONTH($E53)-1)/12)*$H53</f>
        <v>0</v>
      </c>
      <c r="R53" s="246">
        <f>(SUM('1.  LRAMVA Summary'!M$53:M$58)+SUM('1.  LRAMVA Summary'!M$59:M$60)*(MONTH($E53)-1)/12)*$H53</f>
        <v>0</v>
      </c>
      <c r="S53" s="246">
        <f>(SUM('1.  LRAMVA Summary'!N$53:N$58)+SUM('1.  LRAMVA Summary'!N$59:N$60)*(MONTH($E53)-1)/12)*$H53</f>
        <v>0</v>
      </c>
      <c r="T53" s="246">
        <f>(SUM('1.  LRAMVA Summary'!O$53:O$58)+SUM('1.  LRAMVA Summary'!O$59:O$60)*(MONTH($E53)-1)/12)*$H53</f>
        <v>0</v>
      </c>
      <c r="U53" s="246">
        <f>(SUM('1.  LRAMVA Summary'!P$53:P$58)+SUM('1.  LRAMVA Summary'!P$59:P$60)*(MONTH($E53)-1)/12)*$H53</f>
        <v>0</v>
      </c>
      <c r="V53" s="246">
        <f>(SUM('1.  LRAMVA Summary'!Q$53:Q$58)+SUM('1.  LRAMVA Summary'!Q$59:Q$60)*(MONTH($E53)-1)/12)*$H53</f>
        <v>0</v>
      </c>
      <c r="W53" s="247">
        <f t="shared" si="10"/>
        <v>1132.592429744529</v>
      </c>
    </row>
    <row r="54" spans="1:23" s="9" customFormat="1">
      <c r="B54" s="251" t="s">
        <v>92</v>
      </c>
      <c r="C54" s="252"/>
      <c r="D54" s="222"/>
      <c r="E54" s="230">
        <v>41548</v>
      </c>
      <c r="F54" s="230" t="s">
        <v>180</v>
      </c>
      <c r="G54" s="231" t="s">
        <v>69</v>
      </c>
      <c r="H54" s="248">
        <f>C$26/12</f>
        <v>1.225E-3</v>
      </c>
      <c r="I54" s="246">
        <f>(SUM('1.  LRAMVA Summary'!D$53:D$58)+SUM('1.  LRAMVA Summary'!D$59:D$60)*(MONTH($E54)-1)/12)*$H54</f>
        <v>-43.579904005004039</v>
      </c>
      <c r="J54" s="246">
        <f>(SUM('1.  LRAMVA Summary'!E$53:E$58)+SUM('1.  LRAMVA Summary'!E$59:E$60)*(MONTH($E54)-1)/12)*$H54</f>
        <v>392.68111920128689</v>
      </c>
      <c r="K54" s="246">
        <f>(SUM('1.  LRAMVA Summary'!F$53:F$58)+SUM('1.  LRAMVA Summary'!F$59:F$60)*(MONTH($E54)-1)/12)*$H54</f>
        <v>1033.2807726799913</v>
      </c>
      <c r="L54" s="246">
        <f>(SUM('1.  LRAMVA Summary'!G$53:G$58)+SUM('1.  LRAMVA Summary'!G$59:G$60)*(MONTH($E54)-1)/12)*$H54</f>
        <v>232.39105110652707</v>
      </c>
      <c r="M54" s="246">
        <f>(SUM('1.  LRAMVA Summary'!H$53:H$58)+SUM('1.  LRAMVA Summary'!H$59:H$60)*(MONTH($E54)-1)/12)*$H54</f>
        <v>31.037882573024252</v>
      </c>
      <c r="N54" s="246">
        <f>(SUM('1.  LRAMVA Summary'!I$53:I$58)+SUM('1.  LRAMVA Summary'!I$59:I$60)*(MONTH($E54)-1)/12)*$H54</f>
        <v>-559.87041557296732</v>
      </c>
      <c r="O54" s="246">
        <f>(SUM('1.  LRAMVA Summary'!J$53:J$58)+SUM('1.  LRAMVA Summary'!J$59:J$60)*(MONTH($E54)-1)/12)*$H54</f>
        <v>0</v>
      </c>
      <c r="P54" s="246">
        <f>(SUM('1.  LRAMVA Summary'!K$53:K$58)+SUM('1.  LRAMVA Summary'!K$59:K$60)*(MONTH($E54)-1)/12)*$H54</f>
        <v>0</v>
      </c>
      <c r="Q54" s="246">
        <f>(SUM('1.  LRAMVA Summary'!L$53:L$58)+SUM('1.  LRAMVA Summary'!L$59:L$60)*(MONTH($E54)-1)/12)*$H54</f>
        <v>0</v>
      </c>
      <c r="R54" s="246">
        <f>(SUM('1.  LRAMVA Summary'!M$53:M$58)+SUM('1.  LRAMVA Summary'!M$59:M$60)*(MONTH($E54)-1)/12)*$H54</f>
        <v>0</v>
      </c>
      <c r="S54" s="246">
        <f>(SUM('1.  LRAMVA Summary'!N$53:N$58)+SUM('1.  LRAMVA Summary'!N$59:N$60)*(MONTH($E54)-1)/12)*$H54</f>
        <v>0</v>
      </c>
      <c r="T54" s="246">
        <f>(SUM('1.  LRAMVA Summary'!O$53:O$58)+SUM('1.  LRAMVA Summary'!O$59:O$60)*(MONTH($E54)-1)/12)*$H54</f>
        <v>0</v>
      </c>
      <c r="U54" s="246">
        <f>(SUM('1.  LRAMVA Summary'!P$53:P$58)+SUM('1.  LRAMVA Summary'!P$59:P$60)*(MONTH($E54)-1)/12)*$H54</f>
        <v>0</v>
      </c>
      <c r="V54" s="246">
        <f>(SUM('1.  LRAMVA Summary'!Q$53:Q$58)+SUM('1.  LRAMVA Summary'!Q$59:Q$60)*(MONTH($E54)-1)/12)*$H54</f>
        <v>0</v>
      </c>
      <c r="W54" s="247">
        <f t="shared" si="10"/>
        <v>1085.9405059828582</v>
      </c>
    </row>
    <row r="55" spans="1:23" s="9" customFormat="1">
      <c r="D55" s="222"/>
      <c r="E55" s="230">
        <v>41579</v>
      </c>
      <c r="F55" s="230" t="s">
        <v>180</v>
      </c>
      <c r="G55" s="231" t="s">
        <v>69</v>
      </c>
      <c r="H55" s="245">
        <f>C$26/12</f>
        <v>1.225E-3</v>
      </c>
      <c r="I55" s="246">
        <f>(SUM('1.  LRAMVA Summary'!D$53:D$58)+SUM('1.  LRAMVA Summary'!D$59:D$60)*(MONTH($E55)-1)/12)*$H55</f>
        <v>-72.960153436295784</v>
      </c>
      <c r="J55" s="246">
        <f>(SUM('1.  LRAMVA Summary'!E$53:E$58)+SUM('1.  LRAMVA Summary'!E$59:E$60)*(MONTH($E55)-1)/12)*$H55</f>
        <v>380.08437375319039</v>
      </c>
      <c r="K55" s="246">
        <f>(SUM('1.  LRAMVA Summary'!F$53:F$58)+SUM('1.  LRAMVA Summary'!F$59:F$60)*(MONTH($E55)-1)/12)*$H55</f>
        <v>1078.3637705261135</v>
      </c>
      <c r="L55" s="246">
        <f>(SUM('1.  LRAMVA Summary'!G$53:G$58)+SUM('1.  LRAMVA Summary'!G$59:G$60)*(MONTH($E55)-1)/12)*$H55</f>
        <v>242.42918240419741</v>
      </c>
      <c r="M55" s="246">
        <f>(SUM('1.  LRAMVA Summary'!H$53:H$58)+SUM('1.  LRAMVA Summary'!H$59:H$60)*(MONTH($E55)-1)/12)*$H55</f>
        <v>33.449648499501365</v>
      </c>
      <c r="N55" s="246">
        <f>(SUM('1.  LRAMVA Summary'!I$53:I$58)+SUM('1.  LRAMVA Summary'!I$59:I$60)*(MONTH($E55)-1)/12)*$H55</f>
        <v>-622.07823952551928</v>
      </c>
      <c r="O55" s="246">
        <f>(SUM('1.  LRAMVA Summary'!J$53:J$58)+SUM('1.  LRAMVA Summary'!J$59:J$60)*(MONTH($E55)-1)/12)*$H55</f>
        <v>0</v>
      </c>
      <c r="P55" s="246">
        <f>(SUM('1.  LRAMVA Summary'!K$53:K$58)+SUM('1.  LRAMVA Summary'!K$59:K$60)*(MONTH($E55)-1)/12)*$H55</f>
        <v>0</v>
      </c>
      <c r="Q55" s="246">
        <f>(SUM('1.  LRAMVA Summary'!L$53:L$58)+SUM('1.  LRAMVA Summary'!L$59:L$60)*(MONTH($E55)-1)/12)*$H55</f>
        <v>0</v>
      </c>
      <c r="R55" s="246">
        <f>(SUM('1.  LRAMVA Summary'!M$53:M$58)+SUM('1.  LRAMVA Summary'!M$59:M$60)*(MONTH($E55)-1)/12)*$H55</f>
        <v>0</v>
      </c>
      <c r="S55" s="246">
        <f>(SUM('1.  LRAMVA Summary'!N$53:N$58)+SUM('1.  LRAMVA Summary'!N$59:N$60)*(MONTH($E55)-1)/12)*$H55</f>
        <v>0</v>
      </c>
      <c r="T55" s="246">
        <f>(SUM('1.  LRAMVA Summary'!O$53:O$58)+SUM('1.  LRAMVA Summary'!O$59:O$60)*(MONTH($E55)-1)/12)*$H55</f>
        <v>0</v>
      </c>
      <c r="U55" s="246">
        <f>(SUM('1.  LRAMVA Summary'!P$53:P$58)+SUM('1.  LRAMVA Summary'!P$59:P$60)*(MONTH($E55)-1)/12)*$H55</f>
        <v>0</v>
      </c>
      <c r="V55" s="246">
        <f>(SUM('1.  LRAMVA Summary'!Q$53:Q$58)+SUM('1.  LRAMVA Summary'!Q$59:Q$60)*(MONTH($E55)-1)/12)*$H55</f>
        <v>0</v>
      </c>
      <c r="W55" s="247">
        <f t="shared" si="10"/>
        <v>1039.2885822211874</v>
      </c>
    </row>
    <row r="56" spans="1:23" s="9" customFormat="1" ht="15.6">
      <c r="B56" s="197" t="s">
        <v>183</v>
      </c>
      <c r="C56" s="27"/>
      <c r="D56" s="222"/>
      <c r="E56" s="230">
        <v>41609</v>
      </c>
      <c r="F56" s="230" t="s">
        <v>180</v>
      </c>
      <c r="G56" s="231" t="s">
        <v>69</v>
      </c>
      <c r="H56" s="245">
        <f>C$26/12</f>
        <v>1.225E-3</v>
      </c>
      <c r="I56" s="246">
        <f>(SUM('1.  LRAMVA Summary'!D$53:D$58)+SUM('1.  LRAMVA Summary'!D$59:D$60)*(MONTH($E56)-1)/12)*$H56</f>
        <v>-102.34040286758757</v>
      </c>
      <c r="J56" s="246">
        <f>(SUM('1.  LRAMVA Summary'!E$53:E$58)+SUM('1.  LRAMVA Summary'!E$59:E$60)*(MONTH($E56)-1)/12)*$H56</f>
        <v>367.48762830509378</v>
      </c>
      <c r="K56" s="246">
        <f>(SUM('1.  LRAMVA Summary'!F$53:F$58)+SUM('1.  LRAMVA Summary'!F$59:F$60)*(MONTH($E56)-1)/12)*$H56</f>
        <v>1123.4467683722355</v>
      </c>
      <c r="L56" s="246">
        <f>(SUM('1.  LRAMVA Summary'!G$53:G$58)+SUM('1.  LRAMVA Summary'!G$59:G$60)*(MONTH($E56)-1)/12)*$H56</f>
        <v>252.46731370186771</v>
      </c>
      <c r="M56" s="246">
        <f>(SUM('1.  LRAMVA Summary'!H$53:H$58)+SUM('1.  LRAMVA Summary'!H$59:H$60)*(MONTH($E56)-1)/12)*$H56</f>
        <v>35.861414425978474</v>
      </c>
      <c r="N56" s="246">
        <f>(SUM('1.  LRAMVA Summary'!I$53:I$58)+SUM('1.  LRAMVA Summary'!I$59:I$60)*(MONTH($E56)-1)/12)*$H56</f>
        <v>-684.28606347807113</v>
      </c>
      <c r="O56" s="246">
        <f>(SUM('1.  LRAMVA Summary'!J$53:J$58)+SUM('1.  LRAMVA Summary'!J$59:J$60)*(MONTH($E56)-1)/12)*$H56</f>
        <v>0</v>
      </c>
      <c r="P56" s="246">
        <f>(SUM('1.  LRAMVA Summary'!K$53:K$58)+SUM('1.  LRAMVA Summary'!K$59:K$60)*(MONTH($E56)-1)/12)*$H56</f>
        <v>0</v>
      </c>
      <c r="Q56" s="246">
        <f>(SUM('1.  LRAMVA Summary'!L$53:L$58)+SUM('1.  LRAMVA Summary'!L$59:L$60)*(MONTH($E56)-1)/12)*$H56</f>
        <v>0</v>
      </c>
      <c r="R56" s="246">
        <f>(SUM('1.  LRAMVA Summary'!M$53:M$58)+SUM('1.  LRAMVA Summary'!M$59:M$60)*(MONTH($E56)-1)/12)*$H56</f>
        <v>0</v>
      </c>
      <c r="S56" s="246">
        <f>(SUM('1.  LRAMVA Summary'!N$53:N$58)+SUM('1.  LRAMVA Summary'!N$59:N$60)*(MONTH($E56)-1)/12)*$H56</f>
        <v>0</v>
      </c>
      <c r="T56" s="246">
        <f>(SUM('1.  LRAMVA Summary'!O$53:O$58)+SUM('1.  LRAMVA Summary'!O$59:O$60)*(MONTH($E56)-1)/12)*$H56</f>
        <v>0</v>
      </c>
      <c r="U56" s="246">
        <f>(SUM('1.  LRAMVA Summary'!P$53:P$58)+SUM('1.  LRAMVA Summary'!P$59:P$60)*(MONTH($E56)-1)/12)*$H56</f>
        <v>0</v>
      </c>
      <c r="V56" s="246">
        <f>(SUM('1.  LRAMVA Summary'!Q$53:Q$58)+SUM('1.  LRAMVA Summary'!Q$59:Q$60)*(MONTH($E56)-1)/12)*$H56</f>
        <v>0</v>
      </c>
      <c r="W56" s="247">
        <f t="shared" si="10"/>
        <v>992.63665845951664</v>
      </c>
    </row>
    <row r="57" spans="1:23" s="9" customFormat="1" ht="15" thickBot="1">
      <c r="B57" s="27"/>
      <c r="C57" s="27"/>
      <c r="D57" s="222"/>
      <c r="E57" s="232" t="s">
        <v>468</v>
      </c>
      <c r="F57" s="232"/>
      <c r="G57" s="233"/>
      <c r="H57" s="234"/>
      <c r="I57" s="235">
        <f>SUM(I44:I56)</f>
        <v>2916.2578930756245</v>
      </c>
      <c r="J57" s="235">
        <f t="shared" ref="J57:O57" si="11">SUM(J44:J56)</f>
        <v>10331.245423480657</v>
      </c>
      <c r="K57" s="235">
        <f t="shared" si="11"/>
        <v>16350.027726590084</v>
      </c>
      <c r="L57" s="235">
        <f t="shared" si="11"/>
        <v>3693.4348576593902</v>
      </c>
      <c r="M57" s="235">
        <f t="shared" si="11"/>
        <v>338.23532547286862</v>
      </c>
      <c r="N57" s="235">
        <f t="shared" si="11"/>
        <v>-4105.7163808684272</v>
      </c>
      <c r="O57" s="235">
        <f t="shared" si="11"/>
        <v>0</v>
      </c>
      <c r="P57" s="235">
        <f t="shared" ref="P57:V57" si="12">SUM(P44:P56)</f>
        <v>0</v>
      </c>
      <c r="Q57" s="235">
        <f t="shared" si="12"/>
        <v>0</v>
      </c>
      <c r="R57" s="235">
        <f t="shared" si="12"/>
        <v>0</v>
      </c>
      <c r="S57" s="235">
        <f t="shared" si="12"/>
        <v>0</v>
      </c>
      <c r="T57" s="235">
        <f t="shared" si="12"/>
        <v>0</v>
      </c>
      <c r="U57" s="235">
        <f t="shared" si="12"/>
        <v>0</v>
      </c>
      <c r="V57" s="235">
        <f t="shared" si="12"/>
        <v>0</v>
      </c>
      <c r="W57" s="235">
        <f>SUM(W44:W56)</f>
        <v>29523.484845410192</v>
      </c>
    </row>
    <row r="58" spans="1:23" s="9" customFormat="1" ht="15" thickTop="1">
      <c r="D58" s="222"/>
      <c r="E58" s="236" t="s">
        <v>67</v>
      </c>
      <c r="F58" s="236"/>
      <c r="G58" s="237"/>
      <c r="H58" s="238"/>
      <c r="I58" s="239"/>
      <c r="J58" s="239"/>
      <c r="K58" s="239"/>
      <c r="L58" s="239"/>
      <c r="M58" s="239"/>
      <c r="N58" s="239"/>
      <c r="O58" s="239"/>
      <c r="P58" s="239"/>
      <c r="Q58" s="239"/>
      <c r="R58" s="239"/>
      <c r="S58" s="239"/>
      <c r="T58" s="239"/>
      <c r="U58" s="239"/>
      <c r="V58" s="239"/>
      <c r="W58" s="240"/>
    </row>
    <row r="59" spans="1:23" s="9" customFormat="1">
      <c r="D59" s="222"/>
      <c r="E59" s="241" t="s">
        <v>431</v>
      </c>
      <c r="F59" s="241"/>
      <c r="G59" s="242"/>
      <c r="H59" s="243"/>
      <c r="I59" s="244">
        <f t="shared" ref="I59:W59" si="13">I57+I58</f>
        <v>2916.2578930756245</v>
      </c>
      <c r="J59" s="244">
        <f t="shared" si="13"/>
        <v>10331.245423480657</v>
      </c>
      <c r="K59" s="244">
        <f t="shared" si="13"/>
        <v>16350.027726590084</v>
      </c>
      <c r="L59" s="244">
        <f t="shared" si="13"/>
        <v>3693.4348576593902</v>
      </c>
      <c r="M59" s="244">
        <f t="shared" si="13"/>
        <v>338.23532547286862</v>
      </c>
      <c r="N59" s="244">
        <f t="shared" si="13"/>
        <v>-4105.7163808684272</v>
      </c>
      <c r="O59" s="244">
        <f t="shared" si="13"/>
        <v>0</v>
      </c>
      <c r="P59" s="244">
        <f t="shared" ref="P59:V59" si="14">P57+P58</f>
        <v>0</v>
      </c>
      <c r="Q59" s="244">
        <f t="shared" si="14"/>
        <v>0</v>
      </c>
      <c r="R59" s="244">
        <f t="shared" si="14"/>
        <v>0</v>
      </c>
      <c r="S59" s="244">
        <f t="shared" si="14"/>
        <v>0</v>
      </c>
      <c r="T59" s="244">
        <f t="shared" si="14"/>
        <v>0</v>
      </c>
      <c r="U59" s="244">
        <f t="shared" si="14"/>
        <v>0</v>
      </c>
      <c r="V59" s="244">
        <f t="shared" si="14"/>
        <v>0</v>
      </c>
      <c r="W59" s="244">
        <f t="shared" si="13"/>
        <v>29523.484845410192</v>
      </c>
    </row>
    <row r="60" spans="1:23" s="9" customFormat="1">
      <c r="D60" s="222"/>
      <c r="E60" s="230">
        <v>41640</v>
      </c>
      <c r="F60" s="230" t="s">
        <v>181</v>
      </c>
      <c r="G60" s="231" t="s">
        <v>65</v>
      </c>
      <c r="H60" s="248">
        <f>C$27/12</f>
        <v>1.225E-3</v>
      </c>
      <c r="I60" s="246">
        <f>(SUM('1.  LRAMVA Summary'!D$53:D$61)+SUM('1.  LRAMVA Summary'!D$62:D$63)*(MONTH($E60)-1)/12)*$H60</f>
        <v>-131.7206522988794</v>
      </c>
      <c r="J60" s="246">
        <f>(SUM('1.  LRAMVA Summary'!E$53:E$61)+SUM('1.  LRAMVA Summary'!E$62:E$63)*(MONTH($E60)-1)/12)*$H60</f>
        <v>354.89088285699722</v>
      </c>
      <c r="K60" s="246">
        <f>(SUM('1.  LRAMVA Summary'!F$53:F$61)+SUM('1.  LRAMVA Summary'!F$62:F$63)*(MONTH($E60)-1)/12)*$H60</f>
        <v>1168.5297662183575</v>
      </c>
      <c r="L60" s="246">
        <f>(SUM('1.  LRAMVA Summary'!G$53:G$61)+SUM('1.  LRAMVA Summary'!G$62:G$63)*(MONTH($E60)-1)/12)*$H60</f>
        <v>262.50544499953804</v>
      </c>
      <c r="M60" s="246">
        <f>(SUM('1.  LRAMVA Summary'!H$53:H$61)+SUM('1.  LRAMVA Summary'!H$62:H$63)*(MONTH($E60)-1)/12)*$H60</f>
        <v>38.273180352455576</v>
      </c>
      <c r="N60" s="246">
        <f>(SUM('1.  LRAMVA Summary'!I$53:I$61)+SUM('1.  LRAMVA Summary'!I$62:I$63)*(MONTH($E60)-1)/12)*$H60</f>
        <v>-746.49388743062309</v>
      </c>
      <c r="O60" s="246">
        <f>(SUM('1.  LRAMVA Summary'!J$53:J$61)+SUM('1.  LRAMVA Summary'!J$62:J$63)*(MONTH($E60)-1)/12)*$H60</f>
        <v>0</v>
      </c>
      <c r="P60" s="246">
        <f>(SUM('1.  LRAMVA Summary'!K$53:K$61)+SUM('1.  LRAMVA Summary'!K$62:K$63)*(MONTH($E60)-1)/12)*$H60</f>
        <v>0</v>
      </c>
      <c r="Q60" s="246">
        <f>(SUM('1.  LRAMVA Summary'!L$53:L$61)+SUM('1.  LRAMVA Summary'!L$62:L$63)*(MONTH($E60)-1)/12)*$H60</f>
        <v>0</v>
      </c>
      <c r="R60" s="246">
        <f>(SUM('1.  LRAMVA Summary'!M$53:M$61)+SUM('1.  LRAMVA Summary'!M$62:M$63)*(MONTH($E60)-1)/12)*$H60</f>
        <v>0</v>
      </c>
      <c r="S60" s="246">
        <f>(SUM('1.  LRAMVA Summary'!N$53:N$61)+SUM('1.  LRAMVA Summary'!N$62:N$63)*(MONTH($E60)-1)/12)*$H60</f>
        <v>0</v>
      </c>
      <c r="T60" s="246">
        <f>(SUM('1.  LRAMVA Summary'!O$53:O$61)+SUM('1.  LRAMVA Summary'!O$62:O$63)*(MONTH($E60)-1)/12)*$H60</f>
        <v>0</v>
      </c>
      <c r="U60" s="246">
        <f>(SUM('1.  LRAMVA Summary'!P$53:P$61)+SUM('1.  LRAMVA Summary'!P$62:P$63)*(MONTH($E60)-1)/12)*$H60</f>
        <v>0</v>
      </c>
      <c r="V60" s="246">
        <f>(SUM('1.  LRAMVA Summary'!Q$53:Q$61)+SUM('1.  LRAMVA Summary'!Q$62:Q$63)*(MONTH($E60)-1)/12)*$H60</f>
        <v>0</v>
      </c>
      <c r="W60" s="247">
        <f>SUM(I60:V60)</f>
        <v>945.98473469784562</v>
      </c>
    </row>
    <row r="61" spans="1:23" s="9" customFormat="1">
      <c r="A61" s="28"/>
      <c r="E61" s="230">
        <v>41671</v>
      </c>
      <c r="F61" s="230" t="s">
        <v>181</v>
      </c>
      <c r="G61" s="231" t="s">
        <v>65</v>
      </c>
      <c r="H61" s="245">
        <f>C$27/12</f>
        <v>1.225E-3</v>
      </c>
      <c r="I61" s="246">
        <f>(SUM('1.  LRAMVA Summary'!D$53:D$61)+SUM('1.  LRAMVA Summary'!D$62:D$63)*(MONTH($E61)-1)/12)*$H61</f>
        <v>-148.36883199831627</v>
      </c>
      <c r="J61" s="246">
        <f>(SUM('1.  LRAMVA Summary'!E$53:E$61)+SUM('1.  LRAMVA Summary'!E$62:E$63)*(MONTH($E61)-1)/12)*$H61</f>
        <v>352.12262710405781</v>
      </c>
      <c r="K61" s="246">
        <f>(SUM('1.  LRAMVA Summary'!F$53:F$61)+SUM('1.  LRAMVA Summary'!F$62:F$63)*(MONTH($E61)-1)/12)*$H61</f>
        <v>1237.4958819741564</v>
      </c>
      <c r="L61" s="246">
        <f>(SUM('1.  LRAMVA Summary'!G$53:G$61)+SUM('1.  LRAMVA Summary'!G$62:G$63)*(MONTH($E61)-1)/12)*$H61</f>
        <v>277.3400450187529</v>
      </c>
      <c r="M61" s="246">
        <f>(SUM('1.  LRAMVA Summary'!H$53:H$61)+SUM('1.  LRAMVA Summary'!H$62:H$63)*(MONTH($E61)-1)/12)*$H61</f>
        <v>42.371089469483472</v>
      </c>
      <c r="N61" s="246">
        <f>(SUM('1.  LRAMVA Summary'!I$53:I$61)+SUM('1.  LRAMVA Summary'!I$62:I$63)*(MONTH($E61)-1)/12)*$H61</f>
        <v>-796.44388283309002</v>
      </c>
      <c r="O61" s="246">
        <f>(SUM('1.  LRAMVA Summary'!J$53:J$61)+SUM('1.  LRAMVA Summary'!J$62:J$63)*(MONTH($E61)-1)/12)*$H61</f>
        <v>0</v>
      </c>
      <c r="P61" s="246">
        <f>(SUM('1.  LRAMVA Summary'!K$53:K$61)+SUM('1.  LRAMVA Summary'!K$62:K$63)*(MONTH($E61)-1)/12)*$H61</f>
        <v>0</v>
      </c>
      <c r="Q61" s="246">
        <f>(SUM('1.  LRAMVA Summary'!L$53:L$61)+SUM('1.  LRAMVA Summary'!L$62:L$63)*(MONTH($E61)-1)/12)*$H61</f>
        <v>0</v>
      </c>
      <c r="R61" s="246">
        <f>(SUM('1.  LRAMVA Summary'!M$53:M$61)+SUM('1.  LRAMVA Summary'!M$62:M$63)*(MONTH($E61)-1)/12)*$H61</f>
        <v>0</v>
      </c>
      <c r="S61" s="246">
        <f>(SUM('1.  LRAMVA Summary'!N$53:N$61)+SUM('1.  LRAMVA Summary'!N$62:N$63)*(MONTH($E61)-1)/12)*$H61</f>
        <v>0</v>
      </c>
      <c r="T61" s="246">
        <f>(SUM('1.  LRAMVA Summary'!O$53:O$61)+SUM('1.  LRAMVA Summary'!O$62:O$63)*(MONTH($E61)-1)/12)*$H61</f>
        <v>0</v>
      </c>
      <c r="U61" s="246">
        <f>(SUM('1.  LRAMVA Summary'!P$53:P$61)+SUM('1.  LRAMVA Summary'!P$62:P$63)*(MONTH($E61)-1)/12)*$H61</f>
        <v>0</v>
      </c>
      <c r="V61" s="246">
        <f>(SUM('1.  LRAMVA Summary'!Q$53:Q$61)+SUM('1.  LRAMVA Summary'!Q$62:Q$63)*(MONTH($E61)-1)/12)*$H61</f>
        <v>0</v>
      </c>
      <c r="W61" s="247">
        <f t="shared" ref="W61:W71" si="15">SUM(I61:V61)</f>
        <v>964.51692873504419</v>
      </c>
    </row>
    <row r="62" spans="1:23" s="9" customFormat="1">
      <c r="B62" s="68"/>
      <c r="E62" s="230">
        <v>41699</v>
      </c>
      <c r="F62" s="230" t="s">
        <v>181</v>
      </c>
      <c r="G62" s="231" t="s">
        <v>65</v>
      </c>
      <c r="H62" s="245">
        <f>C$27/12</f>
        <v>1.225E-3</v>
      </c>
      <c r="I62" s="246">
        <f>(SUM('1.  LRAMVA Summary'!D$53:D$61)+SUM('1.  LRAMVA Summary'!D$62:D$63)*(MONTH($E62)-1)/12)*$H62</f>
        <v>-165.01701169775313</v>
      </c>
      <c r="J62" s="246">
        <f>(SUM('1.  LRAMVA Summary'!E$53:E$61)+SUM('1.  LRAMVA Summary'!E$62:E$63)*(MONTH($E62)-1)/12)*$H62</f>
        <v>349.35437135111846</v>
      </c>
      <c r="K62" s="246">
        <f>(SUM('1.  LRAMVA Summary'!F$53:F$61)+SUM('1.  LRAMVA Summary'!F$62:F$63)*(MONTH($E62)-1)/12)*$H62</f>
        <v>1306.4619977299556</v>
      </c>
      <c r="L62" s="246">
        <f>(SUM('1.  LRAMVA Summary'!G$53:G$61)+SUM('1.  LRAMVA Summary'!G$62:G$63)*(MONTH($E62)-1)/12)*$H62</f>
        <v>292.17464503796771</v>
      </c>
      <c r="M62" s="246">
        <f>(SUM('1.  LRAMVA Summary'!H$53:H$61)+SUM('1.  LRAMVA Summary'!H$62:H$63)*(MONTH($E62)-1)/12)*$H62</f>
        <v>46.468998586511383</v>
      </c>
      <c r="N62" s="246">
        <f>(SUM('1.  LRAMVA Summary'!I$53:I$61)+SUM('1.  LRAMVA Summary'!I$62:I$63)*(MONTH($E62)-1)/12)*$H62</f>
        <v>-846.39387823555683</v>
      </c>
      <c r="O62" s="246">
        <f>(SUM('1.  LRAMVA Summary'!J$53:J$61)+SUM('1.  LRAMVA Summary'!J$62:J$63)*(MONTH($E62)-1)/12)*$H62</f>
        <v>0</v>
      </c>
      <c r="P62" s="246">
        <f>(SUM('1.  LRAMVA Summary'!K$53:K$61)+SUM('1.  LRAMVA Summary'!K$62:K$63)*(MONTH($E62)-1)/12)*$H62</f>
        <v>0</v>
      </c>
      <c r="Q62" s="246">
        <f>(SUM('1.  LRAMVA Summary'!L$53:L$61)+SUM('1.  LRAMVA Summary'!L$62:L$63)*(MONTH($E62)-1)/12)*$H62</f>
        <v>0</v>
      </c>
      <c r="R62" s="246">
        <f>(SUM('1.  LRAMVA Summary'!M$53:M$61)+SUM('1.  LRAMVA Summary'!M$62:M$63)*(MONTH($E62)-1)/12)*$H62</f>
        <v>0</v>
      </c>
      <c r="S62" s="246">
        <f>(SUM('1.  LRAMVA Summary'!N$53:N$61)+SUM('1.  LRAMVA Summary'!N$62:N$63)*(MONTH($E62)-1)/12)*$H62</f>
        <v>0</v>
      </c>
      <c r="T62" s="246">
        <f>(SUM('1.  LRAMVA Summary'!O$53:O$61)+SUM('1.  LRAMVA Summary'!O$62:O$63)*(MONTH($E62)-1)/12)*$H62</f>
        <v>0</v>
      </c>
      <c r="U62" s="246">
        <f>(SUM('1.  LRAMVA Summary'!P$53:P$61)+SUM('1.  LRAMVA Summary'!P$62:P$63)*(MONTH($E62)-1)/12)*$H62</f>
        <v>0</v>
      </c>
      <c r="V62" s="246">
        <f>(SUM('1.  LRAMVA Summary'!Q$53:Q$61)+SUM('1.  LRAMVA Summary'!Q$62:Q$63)*(MONTH($E62)-1)/12)*$H62</f>
        <v>0</v>
      </c>
      <c r="W62" s="247">
        <f t="shared" si="15"/>
        <v>983.04912277224332</v>
      </c>
    </row>
    <row r="63" spans="1:23" s="9" customFormat="1">
      <c r="B63" s="68"/>
      <c r="E63" s="230">
        <v>41730</v>
      </c>
      <c r="F63" s="230" t="s">
        <v>181</v>
      </c>
      <c r="G63" s="231" t="s">
        <v>66</v>
      </c>
      <c r="H63" s="248">
        <f>C$28/12</f>
        <v>1.225E-3</v>
      </c>
      <c r="I63" s="246">
        <f>(SUM('1.  LRAMVA Summary'!D$53:D$61)+SUM('1.  LRAMVA Summary'!D$62:D$63)*(MONTH($E63)-1)/12)*$H63</f>
        <v>-181.66519139718994</v>
      </c>
      <c r="J63" s="246">
        <f>(SUM('1.  LRAMVA Summary'!E$53:E$61)+SUM('1.  LRAMVA Summary'!E$62:E$63)*(MONTH($E63)-1)/12)*$H63</f>
        <v>346.58611559817905</v>
      </c>
      <c r="K63" s="246">
        <f>(SUM('1.  LRAMVA Summary'!F$53:F$61)+SUM('1.  LRAMVA Summary'!F$62:F$63)*(MONTH($E63)-1)/12)*$H63</f>
        <v>1375.4281134857545</v>
      </c>
      <c r="L63" s="246">
        <f>(SUM('1.  LRAMVA Summary'!G$53:G$61)+SUM('1.  LRAMVA Summary'!G$62:G$63)*(MONTH($E63)-1)/12)*$H63</f>
        <v>307.00924505718251</v>
      </c>
      <c r="M63" s="246">
        <f>(SUM('1.  LRAMVA Summary'!H$53:H$61)+SUM('1.  LRAMVA Summary'!H$62:H$63)*(MONTH($E63)-1)/12)*$H63</f>
        <v>50.566907703539272</v>
      </c>
      <c r="N63" s="246">
        <f>(SUM('1.  LRAMVA Summary'!I$53:I$61)+SUM('1.  LRAMVA Summary'!I$62:I$63)*(MONTH($E63)-1)/12)*$H63</f>
        <v>-896.34387363802375</v>
      </c>
      <c r="O63" s="246">
        <f>(SUM('1.  LRAMVA Summary'!J$53:J$61)+SUM('1.  LRAMVA Summary'!J$62:J$63)*(MONTH($E63)-1)/12)*$H63</f>
        <v>0</v>
      </c>
      <c r="P63" s="246">
        <f>(SUM('1.  LRAMVA Summary'!K$53:K$61)+SUM('1.  LRAMVA Summary'!K$62:K$63)*(MONTH($E63)-1)/12)*$H63</f>
        <v>0</v>
      </c>
      <c r="Q63" s="246">
        <f>(SUM('1.  LRAMVA Summary'!L$53:L$61)+SUM('1.  LRAMVA Summary'!L$62:L$63)*(MONTH($E63)-1)/12)*$H63</f>
        <v>0</v>
      </c>
      <c r="R63" s="246">
        <f>(SUM('1.  LRAMVA Summary'!M$53:M$61)+SUM('1.  LRAMVA Summary'!M$62:M$63)*(MONTH($E63)-1)/12)*$H63</f>
        <v>0</v>
      </c>
      <c r="S63" s="246">
        <f>(SUM('1.  LRAMVA Summary'!N$53:N$61)+SUM('1.  LRAMVA Summary'!N$62:N$63)*(MONTH($E63)-1)/12)*$H63</f>
        <v>0</v>
      </c>
      <c r="T63" s="246">
        <f>(SUM('1.  LRAMVA Summary'!O$53:O$61)+SUM('1.  LRAMVA Summary'!O$62:O$63)*(MONTH($E63)-1)/12)*$H63</f>
        <v>0</v>
      </c>
      <c r="U63" s="246">
        <f>(SUM('1.  LRAMVA Summary'!P$53:P$61)+SUM('1.  LRAMVA Summary'!P$62:P$63)*(MONTH($E63)-1)/12)*$H63</f>
        <v>0</v>
      </c>
      <c r="V63" s="246">
        <f>(SUM('1.  LRAMVA Summary'!Q$53:Q$61)+SUM('1.  LRAMVA Summary'!Q$62:Q$63)*(MONTH($E63)-1)/12)*$H63</f>
        <v>0</v>
      </c>
      <c r="W63" s="247">
        <f t="shared" si="15"/>
        <v>1001.5813168094414</v>
      </c>
    </row>
    <row r="64" spans="1:23" s="9" customFormat="1">
      <c r="B64" s="68"/>
      <c r="E64" s="230">
        <v>41760</v>
      </c>
      <c r="F64" s="230" t="s">
        <v>181</v>
      </c>
      <c r="G64" s="231" t="s">
        <v>66</v>
      </c>
      <c r="H64" s="245">
        <f>C$28/12</f>
        <v>1.225E-3</v>
      </c>
      <c r="I64" s="246">
        <f>(SUM('1.  LRAMVA Summary'!D$53:D$61)+SUM('1.  LRAMVA Summary'!D$62:D$63)*(MONTH($E64)-1)/12)*$H64</f>
        <v>-198.31337109662681</v>
      </c>
      <c r="J64" s="246">
        <f>(SUM('1.  LRAMVA Summary'!E$53:E$61)+SUM('1.  LRAMVA Summary'!E$62:E$63)*(MONTH($E64)-1)/12)*$H64</f>
        <v>343.8178598452397</v>
      </c>
      <c r="K64" s="246">
        <f>(SUM('1.  LRAMVA Summary'!F$53:F$61)+SUM('1.  LRAMVA Summary'!F$62:F$63)*(MONTH($E64)-1)/12)*$H64</f>
        <v>1444.3942292415536</v>
      </c>
      <c r="L64" s="246">
        <f>(SUM('1.  LRAMVA Summary'!G$53:G$61)+SUM('1.  LRAMVA Summary'!G$62:G$63)*(MONTH($E64)-1)/12)*$H64</f>
        <v>321.84384507639737</v>
      </c>
      <c r="M64" s="246">
        <f>(SUM('1.  LRAMVA Summary'!H$53:H$61)+SUM('1.  LRAMVA Summary'!H$62:H$63)*(MONTH($E64)-1)/12)*$H64</f>
        <v>54.664816820567168</v>
      </c>
      <c r="N64" s="246">
        <f>(SUM('1.  LRAMVA Summary'!I$53:I$61)+SUM('1.  LRAMVA Summary'!I$62:I$63)*(MONTH($E64)-1)/12)*$H64</f>
        <v>-946.29386904049056</v>
      </c>
      <c r="O64" s="246">
        <f>(SUM('1.  LRAMVA Summary'!J$53:J$61)+SUM('1.  LRAMVA Summary'!J$62:J$63)*(MONTH($E64)-1)/12)*$H64</f>
        <v>0</v>
      </c>
      <c r="P64" s="246">
        <f>(SUM('1.  LRAMVA Summary'!K$53:K$61)+SUM('1.  LRAMVA Summary'!K$62:K$63)*(MONTH($E64)-1)/12)*$H64</f>
        <v>0</v>
      </c>
      <c r="Q64" s="246">
        <f>(SUM('1.  LRAMVA Summary'!L$53:L$61)+SUM('1.  LRAMVA Summary'!L$62:L$63)*(MONTH($E64)-1)/12)*$H64</f>
        <v>0</v>
      </c>
      <c r="R64" s="246">
        <f>(SUM('1.  LRAMVA Summary'!M$53:M$61)+SUM('1.  LRAMVA Summary'!M$62:M$63)*(MONTH($E64)-1)/12)*$H64</f>
        <v>0</v>
      </c>
      <c r="S64" s="246">
        <f>(SUM('1.  LRAMVA Summary'!N$53:N$61)+SUM('1.  LRAMVA Summary'!N$62:N$63)*(MONTH($E64)-1)/12)*$H64</f>
        <v>0</v>
      </c>
      <c r="T64" s="246">
        <f>(SUM('1.  LRAMVA Summary'!O$53:O$61)+SUM('1.  LRAMVA Summary'!O$62:O$63)*(MONTH($E64)-1)/12)*$H64</f>
        <v>0</v>
      </c>
      <c r="U64" s="246">
        <f>(SUM('1.  LRAMVA Summary'!P$53:P$61)+SUM('1.  LRAMVA Summary'!P$62:P$63)*(MONTH($E64)-1)/12)*$H64</f>
        <v>0</v>
      </c>
      <c r="V64" s="246">
        <f>(SUM('1.  LRAMVA Summary'!Q$53:Q$61)+SUM('1.  LRAMVA Summary'!Q$62:Q$63)*(MONTH($E64)-1)/12)*$H64</f>
        <v>0</v>
      </c>
      <c r="W64" s="247">
        <f t="shared" si="15"/>
        <v>1020.1135108466406</v>
      </c>
    </row>
    <row r="65" spans="2:23" s="9" customFormat="1">
      <c r="B65" s="68"/>
      <c r="E65" s="230">
        <v>41791</v>
      </c>
      <c r="F65" s="230" t="s">
        <v>181</v>
      </c>
      <c r="G65" s="231" t="s">
        <v>66</v>
      </c>
      <c r="H65" s="245">
        <f>C$28/12</f>
        <v>1.225E-3</v>
      </c>
      <c r="I65" s="246">
        <f>(SUM('1.  LRAMVA Summary'!D$53:D$61)+SUM('1.  LRAMVA Summary'!D$62:D$63)*(MONTH($E65)-1)/12)*$H65</f>
        <v>-214.96155079606365</v>
      </c>
      <c r="J65" s="246">
        <f>(SUM('1.  LRAMVA Summary'!E$53:E$61)+SUM('1.  LRAMVA Summary'!E$62:E$63)*(MONTH($E65)-1)/12)*$H65</f>
        <v>341.04960409230029</v>
      </c>
      <c r="K65" s="246">
        <f>(SUM('1.  LRAMVA Summary'!F$53:F$61)+SUM('1.  LRAMVA Summary'!F$62:F$63)*(MONTH($E65)-1)/12)*$H65</f>
        <v>1513.3603449973525</v>
      </c>
      <c r="L65" s="246">
        <f>(SUM('1.  LRAMVA Summary'!G$53:G$61)+SUM('1.  LRAMVA Summary'!G$62:G$63)*(MONTH($E65)-1)/12)*$H65</f>
        <v>336.67844509561223</v>
      </c>
      <c r="M65" s="246">
        <f>(SUM('1.  LRAMVA Summary'!H$53:H$61)+SUM('1.  LRAMVA Summary'!H$62:H$63)*(MONTH($E65)-1)/12)*$H65</f>
        <v>58.762725937595064</v>
      </c>
      <c r="N65" s="246">
        <f>(SUM('1.  LRAMVA Summary'!I$53:I$61)+SUM('1.  LRAMVA Summary'!I$62:I$63)*(MONTH($E65)-1)/12)*$H65</f>
        <v>-996.24386444295749</v>
      </c>
      <c r="O65" s="246">
        <f>(SUM('1.  LRAMVA Summary'!J$53:J$61)+SUM('1.  LRAMVA Summary'!J$62:J$63)*(MONTH($E65)-1)/12)*$H65</f>
        <v>0</v>
      </c>
      <c r="P65" s="246">
        <f>(SUM('1.  LRAMVA Summary'!K$53:K$61)+SUM('1.  LRAMVA Summary'!K$62:K$63)*(MONTH($E65)-1)/12)*$H65</f>
        <v>0</v>
      </c>
      <c r="Q65" s="246">
        <f>(SUM('1.  LRAMVA Summary'!L$53:L$61)+SUM('1.  LRAMVA Summary'!L$62:L$63)*(MONTH($E65)-1)/12)*$H65</f>
        <v>0</v>
      </c>
      <c r="R65" s="246">
        <f>(SUM('1.  LRAMVA Summary'!M$53:M$61)+SUM('1.  LRAMVA Summary'!M$62:M$63)*(MONTH($E65)-1)/12)*$H65</f>
        <v>0</v>
      </c>
      <c r="S65" s="246">
        <f>(SUM('1.  LRAMVA Summary'!N$53:N$61)+SUM('1.  LRAMVA Summary'!N$62:N$63)*(MONTH($E65)-1)/12)*$H65</f>
        <v>0</v>
      </c>
      <c r="T65" s="246">
        <f>(SUM('1.  LRAMVA Summary'!O$53:O$61)+SUM('1.  LRAMVA Summary'!O$62:O$63)*(MONTH($E65)-1)/12)*$H65</f>
        <v>0</v>
      </c>
      <c r="U65" s="246">
        <f>(SUM('1.  LRAMVA Summary'!P$53:P$61)+SUM('1.  LRAMVA Summary'!P$62:P$63)*(MONTH($E65)-1)/12)*$H65</f>
        <v>0</v>
      </c>
      <c r="V65" s="246">
        <f>(SUM('1.  LRAMVA Summary'!Q$53:Q$61)+SUM('1.  LRAMVA Summary'!Q$62:Q$63)*(MONTH($E65)-1)/12)*$H65</f>
        <v>0</v>
      </c>
      <c r="W65" s="247">
        <f t="shared" si="15"/>
        <v>1038.6457048838388</v>
      </c>
    </row>
    <row r="66" spans="2:23" s="9" customFormat="1">
      <c r="B66" s="68"/>
      <c r="E66" s="230">
        <v>41821</v>
      </c>
      <c r="F66" s="230" t="s">
        <v>181</v>
      </c>
      <c r="G66" s="231" t="s">
        <v>68</v>
      </c>
      <c r="H66" s="248">
        <f>C$29/12</f>
        <v>1.225E-3</v>
      </c>
      <c r="I66" s="246">
        <f>(SUM('1.  LRAMVA Summary'!D$53:D$61)+SUM('1.  LRAMVA Summary'!D$62:D$63)*(MONTH($E66)-1)/12)*$H66</f>
        <v>-231.60973049550051</v>
      </c>
      <c r="J66" s="246">
        <f>(SUM('1.  LRAMVA Summary'!E$53:E$61)+SUM('1.  LRAMVA Summary'!E$62:E$63)*(MONTH($E66)-1)/12)*$H66</f>
        <v>338.28134833936093</v>
      </c>
      <c r="K66" s="246">
        <f>(SUM('1.  LRAMVA Summary'!F$53:F$61)+SUM('1.  LRAMVA Summary'!F$62:F$63)*(MONTH($E66)-1)/12)*$H66</f>
        <v>1582.3264607531514</v>
      </c>
      <c r="L66" s="246">
        <f>(SUM('1.  LRAMVA Summary'!G$53:G$61)+SUM('1.  LRAMVA Summary'!G$62:G$63)*(MONTH($E66)-1)/12)*$H66</f>
        <v>351.51304511482709</v>
      </c>
      <c r="M66" s="246">
        <f>(SUM('1.  LRAMVA Summary'!H$53:H$61)+SUM('1.  LRAMVA Summary'!H$62:H$63)*(MONTH($E66)-1)/12)*$H66</f>
        <v>62.860635054622975</v>
      </c>
      <c r="N66" s="246">
        <f>(SUM('1.  LRAMVA Summary'!I$53:I$61)+SUM('1.  LRAMVA Summary'!I$62:I$63)*(MONTH($E66)-1)/12)*$H66</f>
        <v>-1046.1938598454244</v>
      </c>
      <c r="O66" s="246">
        <f>(SUM('1.  LRAMVA Summary'!J$53:J$61)+SUM('1.  LRAMVA Summary'!J$62:J$63)*(MONTH($E66)-1)/12)*$H66</f>
        <v>0</v>
      </c>
      <c r="P66" s="246">
        <f>(SUM('1.  LRAMVA Summary'!K$53:K$61)+SUM('1.  LRAMVA Summary'!K$62:K$63)*(MONTH($E66)-1)/12)*$H66</f>
        <v>0</v>
      </c>
      <c r="Q66" s="246">
        <f>(SUM('1.  LRAMVA Summary'!L$53:L$61)+SUM('1.  LRAMVA Summary'!L$62:L$63)*(MONTH($E66)-1)/12)*$H66</f>
        <v>0</v>
      </c>
      <c r="R66" s="246">
        <f>(SUM('1.  LRAMVA Summary'!M$53:M$61)+SUM('1.  LRAMVA Summary'!M$62:M$63)*(MONTH($E66)-1)/12)*$H66</f>
        <v>0</v>
      </c>
      <c r="S66" s="246">
        <f>(SUM('1.  LRAMVA Summary'!N$53:N$61)+SUM('1.  LRAMVA Summary'!N$62:N$63)*(MONTH($E66)-1)/12)*$H66</f>
        <v>0</v>
      </c>
      <c r="T66" s="246">
        <f>(SUM('1.  LRAMVA Summary'!O$53:O$61)+SUM('1.  LRAMVA Summary'!O$62:O$63)*(MONTH($E66)-1)/12)*$H66</f>
        <v>0</v>
      </c>
      <c r="U66" s="246">
        <f>(SUM('1.  LRAMVA Summary'!P$53:P$61)+SUM('1.  LRAMVA Summary'!P$62:P$63)*(MONTH($E66)-1)/12)*$H66</f>
        <v>0</v>
      </c>
      <c r="V66" s="246">
        <f>(SUM('1.  LRAMVA Summary'!Q$53:Q$61)+SUM('1.  LRAMVA Summary'!Q$62:Q$63)*(MONTH($E66)-1)/12)*$H66</f>
        <v>0</v>
      </c>
      <c r="W66" s="247">
        <f t="shared" si="15"/>
        <v>1057.1778989210375</v>
      </c>
    </row>
    <row r="67" spans="2:23" s="9" customFormat="1">
      <c r="B67" s="68"/>
      <c r="E67" s="230">
        <v>41852</v>
      </c>
      <c r="F67" s="230" t="s">
        <v>181</v>
      </c>
      <c r="G67" s="231" t="s">
        <v>68</v>
      </c>
      <c r="H67" s="245">
        <f>C$29/12</f>
        <v>1.225E-3</v>
      </c>
      <c r="I67" s="246">
        <f>(SUM('1.  LRAMVA Summary'!D$53:D$61)+SUM('1.  LRAMVA Summary'!D$62:D$63)*(MONTH($E67)-1)/12)*$H67</f>
        <v>-248.25791019493735</v>
      </c>
      <c r="J67" s="246">
        <f>(SUM('1.  LRAMVA Summary'!E$53:E$61)+SUM('1.  LRAMVA Summary'!E$62:E$63)*(MONTH($E67)-1)/12)*$H67</f>
        <v>335.51309258642152</v>
      </c>
      <c r="K67" s="246">
        <f>(SUM('1.  LRAMVA Summary'!F$53:F$61)+SUM('1.  LRAMVA Summary'!F$62:F$63)*(MONTH($E67)-1)/12)*$H67</f>
        <v>1651.2925765089506</v>
      </c>
      <c r="L67" s="246">
        <f>(SUM('1.  LRAMVA Summary'!G$53:G$61)+SUM('1.  LRAMVA Summary'!G$62:G$63)*(MONTH($E67)-1)/12)*$H67</f>
        <v>366.3476451340419</v>
      </c>
      <c r="M67" s="246">
        <f>(SUM('1.  LRAMVA Summary'!H$53:H$61)+SUM('1.  LRAMVA Summary'!H$62:H$63)*(MONTH($E67)-1)/12)*$H67</f>
        <v>66.958544171650871</v>
      </c>
      <c r="N67" s="246">
        <f>(SUM('1.  LRAMVA Summary'!I$53:I$61)+SUM('1.  LRAMVA Summary'!I$62:I$63)*(MONTH($E67)-1)/12)*$H67</f>
        <v>-1096.1438552478912</v>
      </c>
      <c r="O67" s="246">
        <f>(SUM('1.  LRAMVA Summary'!J$53:J$61)+SUM('1.  LRAMVA Summary'!J$62:J$63)*(MONTH($E67)-1)/12)*$H67</f>
        <v>0</v>
      </c>
      <c r="P67" s="246">
        <f>(SUM('1.  LRAMVA Summary'!K$53:K$61)+SUM('1.  LRAMVA Summary'!K$62:K$63)*(MONTH($E67)-1)/12)*$H67</f>
        <v>0</v>
      </c>
      <c r="Q67" s="246">
        <f>(SUM('1.  LRAMVA Summary'!L$53:L$61)+SUM('1.  LRAMVA Summary'!L$62:L$63)*(MONTH($E67)-1)/12)*$H67</f>
        <v>0</v>
      </c>
      <c r="R67" s="246">
        <f>(SUM('1.  LRAMVA Summary'!M$53:M$61)+SUM('1.  LRAMVA Summary'!M$62:M$63)*(MONTH($E67)-1)/12)*$H67</f>
        <v>0</v>
      </c>
      <c r="S67" s="246">
        <f>(SUM('1.  LRAMVA Summary'!N$53:N$61)+SUM('1.  LRAMVA Summary'!N$62:N$63)*(MONTH($E67)-1)/12)*$H67</f>
        <v>0</v>
      </c>
      <c r="T67" s="246">
        <f>(SUM('1.  LRAMVA Summary'!O$53:O$61)+SUM('1.  LRAMVA Summary'!O$62:O$63)*(MONTH($E67)-1)/12)*$H67</f>
        <v>0</v>
      </c>
      <c r="U67" s="246">
        <f>(SUM('1.  LRAMVA Summary'!P$53:P$61)+SUM('1.  LRAMVA Summary'!P$62:P$63)*(MONTH($E67)-1)/12)*$H67</f>
        <v>0</v>
      </c>
      <c r="V67" s="246">
        <f>(SUM('1.  LRAMVA Summary'!Q$53:Q$61)+SUM('1.  LRAMVA Summary'!Q$62:Q$63)*(MONTH($E67)-1)/12)*$H67</f>
        <v>0</v>
      </c>
      <c r="W67" s="247">
        <f t="shared" si="15"/>
        <v>1075.7100929582361</v>
      </c>
    </row>
    <row r="68" spans="2:23" s="9" customFormat="1">
      <c r="B68" s="68"/>
      <c r="E68" s="230">
        <v>41883</v>
      </c>
      <c r="F68" s="230" t="s">
        <v>181</v>
      </c>
      <c r="G68" s="231" t="s">
        <v>68</v>
      </c>
      <c r="H68" s="245">
        <f>C$29/12</f>
        <v>1.225E-3</v>
      </c>
      <c r="I68" s="246">
        <f>(SUM('1.  LRAMVA Summary'!D$53:D$61)+SUM('1.  LRAMVA Summary'!D$62:D$63)*(MONTH($E68)-1)/12)*$H68</f>
        <v>-264.90608989437419</v>
      </c>
      <c r="J68" s="246">
        <f>(SUM('1.  LRAMVA Summary'!E$53:E$61)+SUM('1.  LRAMVA Summary'!E$62:E$63)*(MONTH($E68)-1)/12)*$H68</f>
        <v>332.74483683348205</v>
      </c>
      <c r="K68" s="246">
        <f>(SUM('1.  LRAMVA Summary'!F$53:F$61)+SUM('1.  LRAMVA Summary'!F$62:F$63)*(MONTH($E68)-1)/12)*$H68</f>
        <v>1720.2586922647495</v>
      </c>
      <c r="L68" s="246">
        <f>(SUM('1.  LRAMVA Summary'!G$53:G$61)+SUM('1.  LRAMVA Summary'!G$62:G$63)*(MONTH($E68)-1)/12)*$H68</f>
        <v>381.18224515325682</v>
      </c>
      <c r="M68" s="246">
        <f>(SUM('1.  LRAMVA Summary'!H$53:H$61)+SUM('1.  LRAMVA Summary'!H$62:H$63)*(MONTH($E68)-1)/12)*$H68</f>
        <v>71.056453288678767</v>
      </c>
      <c r="N68" s="246">
        <f>(SUM('1.  LRAMVA Summary'!I$53:I$61)+SUM('1.  LRAMVA Summary'!I$62:I$63)*(MONTH($E68)-1)/12)*$H68</f>
        <v>-1146.0938506503583</v>
      </c>
      <c r="O68" s="246">
        <f>(SUM('1.  LRAMVA Summary'!J$53:J$61)+SUM('1.  LRAMVA Summary'!J$62:J$63)*(MONTH($E68)-1)/12)*$H68</f>
        <v>0</v>
      </c>
      <c r="P68" s="246">
        <f>(SUM('1.  LRAMVA Summary'!K$53:K$61)+SUM('1.  LRAMVA Summary'!K$62:K$63)*(MONTH($E68)-1)/12)*$H68</f>
        <v>0</v>
      </c>
      <c r="Q68" s="246">
        <f>(SUM('1.  LRAMVA Summary'!L$53:L$61)+SUM('1.  LRAMVA Summary'!L$62:L$63)*(MONTH($E68)-1)/12)*$H68</f>
        <v>0</v>
      </c>
      <c r="R68" s="246">
        <f>(SUM('1.  LRAMVA Summary'!M$53:M$61)+SUM('1.  LRAMVA Summary'!M$62:M$63)*(MONTH($E68)-1)/12)*$H68</f>
        <v>0</v>
      </c>
      <c r="S68" s="246">
        <f>(SUM('1.  LRAMVA Summary'!N$53:N$61)+SUM('1.  LRAMVA Summary'!N$62:N$63)*(MONTH($E68)-1)/12)*$H68</f>
        <v>0</v>
      </c>
      <c r="T68" s="246">
        <f>(SUM('1.  LRAMVA Summary'!O$53:O$61)+SUM('1.  LRAMVA Summary'!O$62:O$63)*(MONTH($E68)-1)/12)*$H68</f>
        <v>0</v>
      </c>
      <c r="U68" s="246">
        <f>(SUM('1.  LRAMVA Summary'!P$53:P$61)+SUM('1.  LRAMVA Summary'!P$62:P$63)*(MONTH($E68)-1)/12)*$H68</f>
        <v>0</v>
      </c>
      <c r="V68" s="246">
        <f>(SUM('1.  LRAMVA Summary'!Q$53:Q$61)+SUM('1.  LRAMVA Summary'!Q$62:Q$63)*(MONTH($E68)-1)/12)*$H68</f>
        <v>0</v>
      </c>
      <c r="W68" s="247">
        <f t="shared" si="15"/>
        <v>1094.2422869954346</v>
      </c>
    </row>
    <row r="69" spans="2:23" s="9" customFormat="1">
      <c r="B69" s="68"/>
      <c r="E69" s="230">
        <v>41913</v>
      </c>
      <c r="F69" s="230" t="s">
        <v>181</v>
      </c>
      <c r="G69" s="231" t="s">
        <v>69</v>
      </c>
      <c r="H69" s="248">
        <f>C$30/12</f>
        <v>1.225E-3</v>
      </c>
      <c r="I69" s="246">
        <f>(SUM('1.  LRAMVA Summary'!D$53:D$61)+SUM('1.  LRAMVA Summary'!D$62:D$63)*(MONTH($E69)-1)/12)*$H69</f>
        <v>-281.55426959381106</v>
      </c>
      <c r="J69" s="246">
        <f>(SUM('1.  LRAMVA Summary'!E$53:E$61)+SUM('1.  LRAMVA Summary'!E$62:E$63)*(MONTH($E69)-1)/12)*$H69</f>
        <v>329.97658108054276</v>
      </c>
      <c r="K69" s="246">
        <f>(SUM('1.  LRAMVA Summary'!F$53:F$61)+SUM('1.  LRAMVA Summary'!F$62:F$63)*(MONTH($E69)-1)/12)*$H69</f>
        <v>1789.2248080205486</v>
      </c>
      <c r="L69" s="246">
        <f>(SUM('1.  LRAMVA Summary'!G$53:G$61)+SUM('1.  LRAMVA Summary'!G$62:G$63)*(MONTH($E69)-1)/12)*$H69</f>
        <v>396.01684517247162</v>
      </c>
      <c r="M69" s="246">
        <f>(SUM('1.  LRAMVA Summary'!H$53:H$61)+SUM('1.  LRAMVA Summary'!H$62:H$63)*(MONTH($E69)-1)/12)*$H69</f>
        <v>75.154362405706664</v>
      </c>
      <c r="N69" s="246">
        <f>(SUM('1.  LRAMVA Summary'!I$53:I$61)+SUM('1.  LRAMVA Summary'!I$62:I$63)*(MONTH($E69)-1)/12)*$H69</f>
        <v>-1196.0438460528251</v>
      </c>
      <c r="O69" s="246">
        <f>(SUM('1.  LRAMVA Summary'!J$53:J$61)+SUM('1.  LRAMVA Summary'!J$62:J$63)*(MONTH($E69)-1)/12)*$H69</f>
        <v>0</v>
      </c>
      <c r="P69" s="246">
        <f>(SUM('1.  LRAMVA Summary'!K$53:K$61)+SUM('1.  LRAMVA Summary'!K$62:K$63)*(MONTH($E69)-1)/12)*$H69</f>
        <v>0</v>
      </c>
      <c r="Q69" s="246">
        <f>(SUM('1.  LRAMVA Summary'!L$53:L$61)+SUM('1.  LRAMVA Summary'!L$62:L$63)*(MONTH($E69)-1)/12)*$H69</f>
        <v>0</v>
      </c>
      <c r="R69" s="246">
        <f>(SUM('1.  LRAMVA Summary'!M$53:M$61)+SUM('1.  LRAMVA Summary'!M$62:M$63)*(MONTH($E69)-1)/12)*$H69</f>
        <v>0</v>
      </c>
      <c r="S69" s="246">
        <f>(SUM('1.  LRAMVA Summary'!N$53:N$61)+SUM('1.  LRAMVA Summary'!N$62:N$63)*(MONTH($E69)-1)/12)*$H69</f>
        <v>0</v>
      </c>
      <c r="T69" s="246">
        <f>(SUM('1.  LRAMVA Summary'!O$53:O$61)+SUM('1.  LRAMVA Summary'!O$62:O$63)*(MONTH($E69)-1)/12)*$H69</f>
        <v>0</v>
      </c>
      <c r="U69" s="246">
        <f>(SUM('1.  LRAMVA Summary'!P$53:P$61)+SUM('1.  LRAMVA Summary'!P$62:P$63)*(MONTH($E69)-1)/12)*$H69</f>
        <v>0</v>
      </c>
      <c r="V69" s="246">
        <f>(SUM('1.  LRAMVA Summary'!Q$53:Q$61)+SUM('1.  LRAMVA Summary'!Q$62:Q$63)*(MONTH($E69)-1)/12)*$H69</f>
        <v>0</v>
      </c>
      <c r="W69" s="247">
        <f t="shared" si="15"/>
        <v>1112.7744810326337</v>
      </c>
    </row>
    <row r="70" spans="2:23" s="9" customFormat="1">
      <c r="B70" s="68"/>
      <c r="E70" s="230">
        <v>41944</v>
      </c>
      <c r="F70" s="230" t="s">
        <v>181</v>
      </c>
      <c r="G70" s="231" t="s">
        <v>69</v>
      </c>
      <c r="H70" s="245">
        <f>C$30/12</f>
        <v>1.225E-3</v>
      </c>
      <c r="I70" s="246">
        <f>(SUM('1.  LRAMVA Summary'!D$53:D$61)+SUM('1.  LRAMVA Summary'!D$62:D$63)*(MONTH($E70)-1)/12)*$H70</f>
        <v>-298.20244929324787</v>
      </c>
      <c r="J70" s="246">
        <f>(SUM('1.  LRAMVA Summary'!E$53:E$61)+SUM('1.  LRAMVA Summary'!E$62:E$63)*(MONTH($E70)-1)/12)*$H70</f>
        <v>327.20832532760329</v>
      </c>
      <c r="K70" s="246">
        <f>(SUM('1.  LRAMVA Summary'!F$53:F$61)+SUM('1.  LRAMVA Summary'!F$62:F$63)*(MONTH($E70)-1)/12)*$H70</f>
        <v>1858.1909237763475</v>
      </c>
      <c r="L70" s="246">
        <f>(SUM('1.  LRAMVA Summary'!G$53:G$61)+SUM('1.  LRAMVA Summary'!G$62:G$63)*(MONTH($E70)-1)/12)*$H70</f>
        <v>410.85144519168648</v>
      </c>
      <c r="M70" s="246">
        <f>(SUM('1.  LRAMVA Summary'!H$53:H$61)+SUM('1.  LRAMVA Summary'!H$62:H$63)*(MONTH($E70)-1)/12)*$H70</f>
        <v>79.25227152273456</v>
      </c>
      <c r="N70" s="246">
        <f>(SUM('1.  LRAMVA Summary'!I$53:I$61)+SUM('1.  LRAMVA Summary'!I$62:I$63)*(MONTH($E70)-1)/12)*$H70</f>
        <v>-1245.9938414552919</v>
      </c>
      <c r="O70" s="246">
        <f>(SUM('1.  LRAMVA Summary'!J$53:J$61)+SUM('1.  LRAMVA Summary'!J$62:J$63)*(MONTH($E70)-1)/12)*$H70</f>
        <v>0</v>
      </c>
      <c r="P70" s="246">
        <f>(SUM('1.  LRAMVA Summary'!K$53:K$61)+SUM('1.  LRAMVA Summary'!K$62:K$63)*(MONTH($E70)-1)/12)*$H70</f>
        <v>0</v>
      </c>
      <c r="Q70" s="246">
        <f>(SUM('1.  LRAMVA Summary'!L$53:L$61)+SUM('1.  LRAMVA Summary'!L$62:L$63)*(MONTH($E70)-1)/12)*$H70</f>
        <v>0</v>
      </c>
      <c r="R70" s="246">
        <f>(SUM('1.  LRAMVA Summary'!M$53:M$61)+SUM('1.  LRAMVA Summary'!M$62:M$63)*(MONTH($E70)-1)/12)*$H70</f>
        <v>0</v>
      </c>
      <c r="S70" s="246">
        <f>(SUM('1.  LRAMVA Summary'!N$53:N$61)+SUM('1.  LRAMVA Summary'!N$62:N$63)*(MONTH($E70)-1)/12)*$H70</f>
        <v>0</v>
      </c>
      <c r="T70" s="246">
        <f>(SUM('1.  LRAMVA Summary'!O$53:O$61)+SUM('1.  LRAMVA Summary'!O$62:O$63)*(MONTH($E70)-1)/12)*$H70</f>
        <v>0</v>
      </c>
      <c r="U70" s="246">
        <f>(SUM('1.  LRAMVA Summary'!P$53:P$61)+SUM('1.  LRAMVA Summary'!P$62:P$63)*(MONTH($E70)-1)/12)*$H70</f>
        <v>0</v>
      </c>
      <c r="V70" s="246">
        <f>(SUM('1.  LRAMVA Summary'!Q$53:Q$61)+SUM('1.  LRAMVA Summary'!Q$62:Q$63)*(MONTH($E70)-1)/12)*$H70</f>
        <v>0</v>
      </c>
      <c r="W70" s="247">
        <f t="shared" si="15"/>
        <v>1131.306675069832</v>
      </c>
    </row>
    <row r="71" spans="2:23" s="9" customFormat="1">
      <c r="B71" s="68"/>
      <c r="E71" s="230">
        <v>41974</v>
      </c>
      <c r="F71" s="230" t="s">
        <v>181</v>
      </c>
      <c r="G71" s="231" t="s">
        <v>69</v>
      </c>
      <c r="H71" s="245">
        <f>C$30/12</f>
        <v>1.225E-3</v>
      </c>
      <c r="I71" s="246">
        <f>(SUM('1.  LRAMVA Summary'!D$53:D$61)+SUM('1.  LRAMVA Summary'!D$62:D$63)*(MONTH($E71)-1)/12)*$H71</f>
        <v>-314.85062899268473</v>
      </c>
      <c r="J71" s="246">
        <f>(SUM('1.  LRAMVA Summary'!E$53:E$61)+SUM('1.  LRAMVA Summary'!E$62:E$63)*(MONTH($E71)-1)/12)*$H71</f>
        <v>324.44006957466394</v>
      </c>
      <c r="K71" s="246">
        <f>(SUM('1.  LRAMVA Summary'!F$53:F$61)+SUM('1.  LRAMVA Summary'!F$62:F$63)*(MONTH($E71)-1)/12)*$H71</f>
        <v>1927.1570395321467</v>
      </c>
      <c r="L71" s="246">
        <f>(SUM('1.  LRAMVA Summary'!G$53:G$61)+SUM('1.  LRAMVA Summary'!G$62:G$63)*(MONTH($E71)-1)/12)*$H71</f>
        <v>425.68604521090128</v>
      </c>
      <c r="M71" s="246">
        <f>(SUM('1.  LRAMVA Summary'!H$53:H$61)+SUM('1.  LRAMVA Summary'!H$62:H$63)*(MONTH($E71)-1)/12)*$H71</f>
        <v>83.350180639762456</v>
      </c>
      <c r="N71" s="246">
        <f>(SUM('1.  LRAMVA Summary'!I$53:I$61)+SUM('1.  LRAMVA Summary'!I$62:I$63)*(MONTH($E71)-1)/12)*$H71</f>
        <v>-1295.9438368577587</v>
      </c>
      <c r="O71" s="246">
        <f>(SUM('1.  LRAMVA Summary'!J$53:J$61)+SUM('1.  LRAMVA Summary'!J$62:J$63)*(MONTH($E71)-1)/12)*$H71</f>
        <v>0</v>
      </c>
      <c r="P71" s="246">
        <f>(SUM('1.  LRAMVA Summary'!K$53:K$61)+SUM('1.  LRAMVA Summary'!K$62:K$63)*(MONTH($E71)-1)/12)*$H71</f>
        <v>0</v>
      </c>
      <c r="Q71" s="246">
        <f>(SUM('1.  LRAMVA Summary'!L$53:L$61)+SUM('1.  LRAMVA Summary'!L$62:L$63)*(MONTH($E71)-1)/12)*$H71</f>
        <v>0</v>
      </c>
      <c r="R71" s="246">
        <f>(SUM('1.  LRAMVA Summary'!M$53:M$61)+SUM('1.  LRAMVA Summary'!M$62:M$63)*(MONTH($E71)-1)/12)*$H71</f>
        <v>0</v>
      </c>
      <c r="S71" s="246">
        <f>(SUM('1.  LRAMVA Summary'!N$53:N$61)+SUM('1.  LRAMVA Summary'!N$62:N$63)*(MONTH($E71)-1)/12)*$H71</f>
        <v>0</v>
      </c>
      <c r="T71" s="246">
        <f>(SUM('1.  LRAMVA Summary'!O$53:O$61)+SUM('1.  LRAMVA Summary'!O$62:O$63)*(MONTH($E71)-1)/12)*$H71</f>
        <v>0</v>
      </c>
      <c r="U71" s="246">
        <f>(SUM('1.  LRAMVA Summary'!P$53:P$61)+SUM('1.  LRAMVA Summary'!P$62:P$63)*(MONTH($E71)-1)/12)*$H71</f>
        <v>0</v>
      </c>
      <c r="V71" s="246">
        <f>(SUM('1.  LRAMVA Summary'!Q$53:Q$61)+SUM('1.  LRAMVA Summary'!Q$62:Q$63)*(MONTH($E71)-1)/12)*$H71</f>
        <v>0</v>
      </c>
      <c r="W71" s="247">
        <f t="shared" si="15"/>
        <v>1149.8388691070311</v>
      </c>
    </row>
    <row r="72" spans="2:23" s="9" customFormat="1" ht="15" thickBot="1">
      <c r="B72" s="68"/>
      <c r="E72" s="232" t="s">
        <v>469</v>
      </c>
      <c r="F72" s="232"/>
      <c r="G72" s="233"/>
      <c r="H72" s="234"/>
      <c r="I72" s="235">
        <f>SUM(I59:I71)</f>
        <v>236.83020532623937</v>
      </c>
      <c r="J72" s="235">
        <f t="shared" ref="J72:V72" si="16">SUM(J59:J71)</f>
        <v>14407.231138070623</v>
      </c>
      <c r="K72" s="235">
        <f t="shared" si="16"/>
        <v>34924.148561093112</v>
      </c>
      <c r="L72" s="235">
        <f t="shared" si="16"/>
        <v>7822.5837989220263</v>
      </c>
      <c r="M72" s="235">
        <f t="shared" si="16"/>
        <v>1067.9754914261769</v>
      </c>
      <c r="N72" s="235">
        <f t="shared" si="16"/>
        <v>-16360.342726598719</v>
      </c>
      <c r="O72" s="235">
        <f t="shared" si="16"/>
        <v>0</v>
      </c>
      <c r="P72" s="235">
        <f t="shared" si="16"/>
        <v>0</v>
      </c>
      <c r="Q72" s="235">
        <f t="shared" si="16"/>
        <v>0</v>
      </c>
      <c r="R72" s="235">
        <f t="shared" si="16"/>
        <v>0</v>
      </c>
      <c r="S72" s="235">
        <f t="shared" si="16"/>
        <v>0</v>
      </c>
      <c r="T72" s="235">
        <f t="shared" si="16"/>
        <v>0</v>
      </c>
      <c r="U72" s="235">
        <f t="shared" si="16"/>
        <v>0</v>
      </c>
      <c r="V72" s="235">
        <f t="shared" si="16"/>
        <v>0</v>
      </c>
      <c r="W72" s="235">
        <f>SUM(W59:W71)</f>
        <v>42098.42646823945</v>
      </c>
    </row>
    <row r="73" spans="2:23" s="9" customFormat="1" ht="15" thickTop="1">
      <c r="B73" s="68"/>
      <c r="E73" s="236" t="s">
        <v>67</v>
      </c>
      <c r="F73" s="236"/>
      <c r="G73" s="237"/>
      <c r="H73" s="238"/>
      <c r="I73" s="239"/>
      <c r="J73" s="239"/>
      <c r="K73" s="239"/>
      <c r="L73" s="239"/>
      <c r="M73" s="239"/>
      <c r="N73" s="239"/>
      <c r="O73" s="239"/>
      <c r="P73" s="239"/>
      <c r="Q73" s="239"/>
      <c r="R73" s="239"/>
      <c r="S73" s="239"/>
      <c r="T73" s="239"/>
      <c r="U73" s="239"/>
      <c r="V73" s="239"/>
      <c r="W73" s="240"/>
    </row>
    <row r="74" spans="2:23" s="9" customFormat="1">
      <c r="B74" s="68"/>
      <c r="E74" s="241" t="s">
        <v>432</v>
      </c>
      <c r="F74" s="241"/>
      <c r="G74" s="242"/>
      <c r="H74" s="243"/>
      <c r="I74" s="244">
        <f t="shared" ref="I74:O74" si="17">I72+I73</f>
        <v>236.83020532623937</v>
      </c>
      <c r="J74" s="244">
        <f t="shared" si="17"/>
        <v>14407.231138070623</v>
      </c>
      <c r="K74" s="244">
        <f t="shared" si="17"/>
        <v>34924.148561093112</v>
      </c>
      <c r="L74" s="244">
        <f t="shared" si="17"/>
        <v>7822.5837989220263</v>
      </c>
      <c r="M74" s="244">
        <f t="shared" si="17"/>
        <v>1067.9754914261769</v>
      </c>
      <c r="N74" s="244">
        <f t="shared" si="17"/>
        <v>-16360.342726598719</v>
      </c>
      <c r="O74" s="244">
        <f t="shared" si="17"/>
        <v>0</v>
      </c>
      <c r="P74" s="244">
        <f t="shared" ref="P74:V74" si="18">P72+P73</f>
        <v>0</v>
      </c>
      <c r="Q74" s="244">
        <f t="shared" si="18"/>
        <v>0</v>
      </c>
      <c r="R74" s="244">
        <f t="shared" si="18"/>
        <v>0</v>
      </c>
      <c r="S74" s="244">
        <f t="shared" si="18"/>
        <v>0</v>
      </c>
      <c r="T74" s="244">
        <f t="shared" si="18"/>
        <v>0</v>
      </c>
      <c r="U74" s="244">
        <f t="shared" si="18"/>
        <v>0</v>
      </c>
      <c r="V74" s="244">
        <f t="shared" si="18"/>
        <v>0</v>
      </c>
      <c r="W74" s="244">
        <f>W72+W73</f>
        <v>42098.42646823945</v>
      </c>
    </row>
    <row r="75" spans="2:23" s="9" customFormat="1">
      <c r="B75" s="68"/>
      <c r="E75" s="230">
        <v>42005</v>
      </c>
      <c r="F75" s="230" t="s">
        <v>182</v>
      </c>
      <c r="G75" s="231" t="s">
        <v>65</v>
      </c>
      <c r="H75" s="245">
        <f>C$31/12</f>
        <v>1.225E-3</v>
      </c>
      <c r="I75" s="246">
        <f>(SUM('1.  LRAMVA Summary'!D$53:D$64)+SUM('1.  LRAMVA Summary'!D$65:D$66)*(MONTH($E75)-1)/12)*$H75</f>
        <v>-331.4988086921216</v>
      </c>
      <c r="J75" s="246">
        <f>(SUM('1.  LRAMVA Summary'!E$53:E$64)+SUM('1.  LRAMVA Summary'!E$65:E$66)*(MONTH($E75)-1)/12)*$H75</f>
        <v>321.67181382172464</v>
      </c>
      <c r="K75" s="246">
        <f>(SUM('1.  LRAMVA Summary'!F$53:F$64)+SUM('1.  LRAMVA Summary'!F$65:F$66)*(MONTH($E75)-1)/12)*$H75</f>
        <v>1996.1231552879456</v>
      </c>
      <c r="L75" s="246">
        <f>(SUM('1.  LRAMVA Summary'!G$53:G$64)+SUM('1.  LRAMVA Summary'!G$65:G$66)*(MONTH($E75)-1)/12)*$H75</f>
        <v>440.52064523011614</v>
      </c>
      <c r="M75" s="246">
        <f>(SUM('1.  LRAMVA Summary'!H$53:H$64)+SUM('1.  LRAMVA Summary'!H$65:H$66)*(MONTH($E75)-1)/12)*$H75</f>
        <v>87.448089756790367</v>
      </c>
      <c r="N75" s="246">
        <f>(SUM('1.  LRAMVA Summary'!I$53:I$64)+SUM('1.  LRAMVA Summary'!I$65:I$66)*(MONTH($E75)-1)/12)*$H75</f>
        <v>-1345.8938322602257</v>
      </c>
      <c r="O75" s="246">
        <f>(SUM('1.  LRAMVA Summary'!J$53:J$64)+SUM('1.  LRAMVA Summary'!J$65:J$66)*(MONTH($E75)-1)/12)*$H75</f>
        <v>0</v>
      </c>
      <c r="P75" s="246">
        <f>(SUM('1.  LRAMVA Summary'!K$53:K$64)+SUM('1.  LRAMVA Summary'!K$65:K$66)*(MONTH($E75)-1)/12)*$H75</f>
        <v>0</v>
      </c>
      <c r="Q75" s="246">
        <f>(SUM('1.  LRAMVA Summary'!L$53:L$64)+SUM('1.  LRAMVA Summary'!L$65:L$66)*(MONTH($E75)-1)/12)*$H75</f>
        <v>0</v>
      </c>
      <c r="R75" s="246">
        <f>(SUM('1.  LRAMVA Summary'!M$53:M$64)+SUM('1.  LRAMVA Summary'!M$65:M$66)*(MONTH($E75)-1)/12)*$H75</f>
        <v>0</v>
      </c>
      <c r="S75" s="246">
        <f>(SUM('1.  LRAMVA Summary'!N$53:N$64)+SUM('1.  LRAMVA Summary'!N$65:N$66)*(MONTH($E75)-1)/12)*$H75</f>
        <v>0</v>
      </c>
      <c r="T75" s="246">
        <f>(SUM('1.  LRAMVA Summary'!O$53:O$64)+SUM('1.  LRAMVA Summary'!O$65:O$66)*(MONTH($E75)-1)/12)*$H75</f>
        <v>0</v>
      </c>
      <c r="U75" s="246">
        <f>(SUM('1.  LRAMVA Summary'!P$53:P$64)+SUM('1.  LRAMVA Summary'!P$65:P$66)*(MONTH($E75)-1)/12)*$H75</f>
        <v>0</v>
      </c>
      <c r="V75" s="246">
        <f>(SUM('1.  LRAMVA Summary'!Q$53:Q$64)+SUM('1.  LRAMVA Summary'!Q$65:Q$66)*(MONTH($E75)-1)/12)*$H75</f>
        <v>0</v>
      </c>
      <c r="W75" s="247">
        <f>SUM(I75:V75)</f>
        <v>1168.3710631442295</v>
      </c>
    </row>
    <row r="76" spans="2:23" s="254" customFormat="1">
      <c r="B76" s="253"/>
      <c r="E76" s="230">
        <v>42036</v>
      </c>
      <c r="F76" s="230" t="s">
        <v>182</v>
      </c>
      <c r="G76" s="231" t="s">
        <v>65</v>
      </c>
      <c r="H76" s="245">
        <f t="shared" ref="H76:H77" si="19">C$31/12</f>
        <v>1.225E-3</v>
      </c>
      <c r="I76" s="246">
        <f>(SUM('1.  LRAMVA Summary'!D$53:D$64)+SUM('1.  LRAMVA Summary'!D$65:D$66)*(MONTH($E76)-1)/12)*$H76</f>
        <v>-337.08643502279517</v>
      </c>
      <c r="J76" s="246">
        <f>(SUM('1.  LRAMVA Summary'!E$53:E$64)+SUM('1.  LRAMVA Summary'!E$65:E$66)*(MONTH($E76)-1)/12)*$H76</f>
        <v>331.7828828709184</v>
      </c>
      <c r="K76" s="246">
        <f>(SUM('1.  LRAMVA Summary'!F$53:F$64)+SUM('1.  LRAMVA Summary'!F$65:F$66)*(MONTH($E76)-1)/12)*$H76</f>
        <v>2097.9266339224805</v>
      </c>
      <c r="L76" s="246">
        <f>(SUM('1.  LRAMVA Summary'!G$53:G$64)+SUM('1.  LRAMVA Summary'!G$65:G$66)*(MONTH($E76)-1)/12)*$H76</f>
        <v>466.55897689104523</v>
      </c>
      <c r="M76" s="246">
        <f>(SUM('1.  LRAMVA Summary'!H$53:H$64)+SUM('1.  LRAMVA Summary'!H$65:H$66)*(MONTH($E76)-1)/12)*$H76</f>
        <v>95.396843889691553</v>
      </c>
      <c r="N76" s="246">
        <f>(SUM('1.  LRAMVA Summary'!I$53:I$64)+SUM('1.  LRAMVA Summary'!I$65:I$66)*(MONTH($E76)-1)/12)*$H76</f>
        <v>-1381.9590318867495</v>
      </c>
      <c r="O76" s="246">
        <f>(SUM('1.  LRAMVA Summary'!J$53:J$64)+SUM('1.  LRAMVA Summary'!J$65:J$66)*(MONTH($E76)-1)/12)*$H76</f>
        <v>0</v>
      </c>
      <c r="P76" s="246">
        <f>(SUM('1.  LRAMVA Summary'!K$53:K$64)+SUM('1.  LRAMVA Summary'!K$65:K$66)*(MONTH($E76)-1)/12)*$H76</f>
        <v>0</v>
      </c>
      <c r="Q76" s="246">
        <f>(SUM('1.  LRAMVA Summary'!L$53:L$64)+SUM('1.  LRAMVA Summary'!L$65:L$66)*(MONTH($E76)-1)/12)*$H76</f>
        <v>0</v>
      </c>
      <c r="R76" s="246">
        <f>(SUM('1.  LRAMVA Summary'!M$53:M$64)+SUM('1.  LRAMVA Summary'!M$65:M$66)*(MONTH($E76)-1)/12)*$H76</f>
        <v>0</v>
      </c>
      <c r="S76" s="246">
        <f>(SUM('1.  LRAMVA Summary'!N$53:N$64)+SUM('1.  LRAMVA Summary'!N$65:N$66)*(MONTH($E76)-1)/12)*$H76</f>
        <v>0</v>
      </c>
      <c r="T76" s="246">
        <f>(SUM('1.  LRAMVA Summary'!O$53:O$64)+SUM('1.  LRAMVA Summary'!O$65:O$66)*(MONTH($E76)-1)/12)*$H76</f>
        <v>0</v>
      </c>
      <c r="U76" s="246">
        <f>(SUM('1.  LRAMVA Summary'!P$53:P$64)+SUM('1.  LRAMVA Summary'!P$65:P$66)*(MONTH($E76)-1)/12)*$H76</f>
        <v>0</v>
      </c>
      <c r="V76" s="246">
        <f>(SUM('1.  LRAMVA Summary'!Q$53:Q$64)+SUM('1.  LRAMVA Summary'!Q$65:Q$66)*(MONTH($E76)-1)/12)*$H76</f>
        <v>0</v>
      </c>
      <c r="W76" s="247">
        <f>SUM(I76:V76)</f>
        <v>1272.619870664591</v>
      </c>
    </row>
    <row r="77" spans="2:23" s="9" customFormat="1">
      <c r="B77" s="68"/>
      <c r="E77" s="230">
        <v>42064</v>
      </c>
      <c r="F77" s="230" t="s">
        <v>182</v>
      </c>
      <c r="G77" s="231" t="s">
        <v>65</v>
      </c>
      <c r="H77" s="245">
        <f t="shared" si="19"/>
        <v>1.225E-3</v>
      </c>
      <c r="I77" s="246">
        <f>(SUM('1.  LRAMVA Summary'!D$53:D$64)+SUM('1.  LRAMVA Summary'!D$65:D$66)*(MONTH($E77)-1)/12)*$H77</f>
        <v>-342.6740613534688</v>
      </c>
      <c r="J77" s="246">
        <f>(SUM('1.  LRAMVA Summary'!E$53:E$64)+SUM('1.  LRAMVA Summary'!E$65:E$66)*(MONTH($E77)-1)/12)*$H77</f>
        <v>341.89395192011227</v>
      </c>
      <c r="K77" s="246">
        <f>(SUM('1.  LRAMVA Summary'!F$53:F$64)+SUM('1.  LRAMVA Summary'!F$65:F$66)*(MONTH($E77)-1)/12)*$H77</f>
        <v>2199.7301125570152</v>
      </c>
      <c r="L77" s="246">
        <f>(SUM('1.  LRAMVA Summary'!G$53:G$64)+SUM('1.  LRAMVA Summary'!G$65:G$66)*(MONTH($E77)-1)/12)*$H77</f>
        <v>492.59730855197432</v>
      </c>
      <c r="M77" s="246">
        <f>(SUM('1.  LRAMVA Summary'!H$53:H$64)+SUM('1.  LRAMVA Summary'!H$65:H$66)*(MONTH($E77)-1)/12)*$H77</f>
        <v>103.34559802259275</v>
      </c>
      <c r="N77" s="246">
        <f>(SUM('1.  LRAMVA Summary'!I$53:I$64)+SUM('1.  LRAMVA Summary'!I$65:I$66)*(MONTH($E77)-1)/12)*$H77</f>
        <v>-1418.0242315132737</v>
      </c>
      <c r="O77" s="246">
        <f>(SUM('1.  LRAMVA Summary'!J$53:J$64)+SUM('1.  LRAMVA Summary'!J$65:J$66)*(MONTH($E77)-1)/12)*$H77</f>
        <v>0</v>
      </c>
      <c r="P77" s="246">
        <f>(SUM('1.  LRAMVA Summary'!K$53:K$64)+SUM('1.  LRAMVA Summary'!K$65:K$66)*(MONTH($E77)-1)/12)*$H77</f>
        <v>0</v>
      </c>
      <c r="Q77" s="246">
        <f>(SUM('1.  LRAMVA Summary'!L$53:L$64)+SUM('1.  LRAMVA Summary'!L$65:L$66)*(MONTH($E77)-1)/12)*$H77</f>
        <v>0</v>
      </c>
      <c r="R77" s="246">
        <f>(SUM('1.  LRAMVA Summary'!M$53:M$64)+SUM('1.  LRAMVA Summary'!M$65:M$66)*(MONTH($E77)-1)/12)*$H77</f>
        <v>0</v>
      </c>
      <c r="S77" s="246">
        <f>(SUM('1.  LRAMVA Summary'!N$53:N$64)+SUM('1.  LRAMVA Summary'!N$65:N$66)*(MONTH($E77)-1)/12)*$H77</f>
        <v>0</v>
      </c>
      <c r="T77" s="246">
        <f>(SUM('1.  LRAMVA Summary'!O$53:O$64)+SUM('1.  LRAMVA Summary'!O$65:O$66)*(MONTH($E77)-1)/12)*$H77</f>
        <v>0</v>
      </c>
      <c r="U77" s="246">
        <f>(SUM('1.  LRAMVA Summary'!P$53:P$64)+SUM('1.  LRAMVA Summary'!P$65:P$66)*(MONTH($E77)-1)/12)*$H77</f>
        <v>0</v>
      </c>
      <c r="V77" s="246">
        <f>(SUM('1.  LRAMVA Summary'!Q$53:Q$64)+SUM('1.  LRAMVA Summary'!Q$65:Q$66)*(MONTH($E77)-1)/12)*$H77</f>
        <v>0</v>
      </c>
      <c r="W77" s="247">
        <f>SUM(I77:V77)</f>
        <v>1376.8686781849519</v>
      </c>
    </row>
    <row r="78" spans="2:23" s="9" customFormat="1">
      <c r="B78" s="68"/>
      <c r="E78" s="230">
        <v>42095</v>
      </c>
      <c r="F78" s="230" t="s">
        <v>182</v>
      </c>
      <c r="G78" s="231" t="s">
        <v>66</v>
      </c>
      <c r="H78" s="245">
        <f>C$32/12</f>
        <v>9.1666666666666665E-4</v>
      </c>
      <c r="I78" s="246">
        <f>(SUM('1.  LRAMVA Summary'!D$53:D$64)+SUM('1.  LRAMVA Summary'!D$65:D$66)*(MONTH($E78)-1)/12)*$H78</f>
        <v>-260.603983981331</v>
      </c>
      <c r="J78" s="246">
        <f>(SUM('1.  LRAMVA Summary'!E$53:E$64)+SUM('1.  LRAMVA Summary'!E$65:E$66)*(MONTH($E78)-1)/12)*$H78</f>
        <v>263.40511773213382</v>
      </c>
      <c r="K78" s="246">
        <f>(SUM('1.  LRAMVA Summary'!F$53:F$64)+SUM('1.  LRAMVA Summary'!F$65:F$66)*(MONTH($E78)-1)/12)*$H78</f>
        <v>1722.2360206195276</v>
      </c>
      <c r="L78" s="246">
        <f>(SUM('1.  LRAMVA Summary'!G$53:G$64)+SUM('1.  LRAMVA Summary'!G$65:G$66)*(MONTH($E78)-1)/12)*$H78</f>
        <v>388.09469675795498</v>
      </c>
      <c r="M78" s="246">
        <f>(SUM('1.  LRAMVA Summary'!H$53:H$64)+SUM('1.  LRAMVA Summary'!H$65:H$66)*(MONTH($E78)-1)/12)*$H78</f>
        <v>83.281488007512479</v>
      </c>
      <c r="N78" s="246">
        <f>(SUM('1.  LRAMVA Summary'!I$53:I$64)+SUM('1.  LRAMVA Summary'!I$65:I$66)*(MONTH($E78)-1)/12)*$H78</f>
        <v>-1088.0941321454266</v>
      </c>
      <c r="O78" s="246">
        <f>(SUM('1.  LRAMVA Summary'!J$53:J$64)+SUM('1.  LRAMVA Summary'!J$65:J$66)*(MONTH($E78)-1)/12)*$H78</f>
        <v>0</v>
      </c>
      <c r="P78" s="246">
        <f>(SUM('1.  LRAMVA Summary'!K$53:K$64)+SUM('1.  LRAMVA Summary'!K$65:K$66)*(MONTH($E78)-1)/12)*$H78</f>
        <v>0</v>
      </c>
      <c r="Q78" s="246">
        <f>(SUM('1.  LRAMVA Summary'!L$53:L$64)+SUM('1.  LRAMVA Summary'!L$65:L$66)*(MONTH($E78)-1)/12)*$H78</f>
        <v>0</v>
      </c>
      <c r="R78" s="246">
        <f>(SUM('1.  LRAMVA Summary'!M$53:M$64)+SUM('1.  LRAMVA Summary'!M$65:M$66)*(MONTH($E78)-1)/12)*$H78</f>
        <v>0</v>
      </c>
      <c r="S78" s="246">
        <f>(SUM('1.  LRAMVA Summary'!N$53:N$64)+SUM('1.  LRAMVA Summary'!N$65:N$66)*(MONTH($E78)-1)/12)*$H78</f>
        <v>0</v>
      </c>
      <c r="T78" s="246">
        <f>(SUM('1.  LRAMVA Summary'!O$53:O$64)+SUM('1.  LRAMVA Summary'!O$65:O$66)*(MONTH($E78)-1)/12)*$H78</f>
        <v>0</v>
      </c>
      <c r="U78" s="246">
        <f>(SUM('1.  LRAMVA Summary'!P$53:P$64)+SUM('1.  LRAMVA Summary'!P$65:P$66)*(MONTH($E78)-1)/12)*$H78</f>
        <v>0</v>
      </c>
      <c r="V78" s="246">
        <f>(SUM('1.  LRAMVA Summary'!Q$53:Q$64)+SUM('1.  LRAMVA Summary'!Q$65:Q$66)*(MONTH($E78)-1)/12)*$H78</f>
        <v>0</v>
      </c>
      <c r="W78" s="247">
        <f t="shared" ref="W78:W86" si="20">SUM(I78:V78)</f>
        <v>1108.3192069903712</v>
      </c>
    </row>
    <row r="79" spans="2:23" s="9" customFormat="1">
      <c r="B79" s="68"/>
      <c r="E79" s="230">
        <v>42125</v>
      </c>
      <c r="F79" s="230" t="s">
        <v>182</v>
      </c>
      <c r="G79" s="231" t="s">
        <v>66</v>
      </c>
      <c r="H79" s="245">
        <f t="shared" ref="H79:H80" si="21">C$32/12</f>
        <v>9.1666666666666665E-4</v>
      </c>
      <c r="I79" s="246">
        <f>(SUM('1.  LRAMVA Summary'!D$53:D$64)+SUM('1.  LRAMVA Summary'!D$65:D$66)*(MONTH($E79)-1)/12)*$H79</f>
        <v>-264.78520096346773</v>
      </c>
      <c r="J79" s="246">
        <f>(SUM('1.  LRAMVA Summary'!E$53:E$64)+SUM('1.  LRAMVA Summary'!E$65:E$66)*(MONTH($E79)-1)/12)*$H79</f>
        <v>270.97122382336727</v>
      </c>
      <c r="K79" s="246">
        <f>(SUM('1.  LRAMVA Summary'!F$53:F$64)+SUM('1.  LRAMVA Summary'!F$65:F$66)*(MONTH($E79)-1)/12)*$H79</f>
        <v>1798.4154944276827</v>
      </c>
      <c r="L79" s="246">
        <f>(SUM('1.  LRAMVA Summary'!G$53:G$64)+SUM('1.  LRAMVA Summary'!G$65:G$66)*(MONTH($E79)-1)/12)*$H79</f>
        <v>407.57916262667743</v>
      </c>
      <c r="M79" s="246">
        <f>(SUM('1.  LRAMVA Summary'!H$53:H$64)+SUM('1.  LRAMVA Summary'!H$65:H$66)*(MONTH($E79)-1)/12)*$H79</f>
        <v>89.229535317846711</v>
      </c>
      <c r="N79" s="246">
        <f>(SUM('1.  LRAMVA Summary'!I$53:I$64)+SUM('1.  LRAMVA Summary'!I$65:I$66)*(MONTH($E79)-1)/12)*$H79</f>
        <v>-1115.0816964918051</v>
      </c>
      <c r="O79" s="246">
        <f>(SUM('1.  LRAMVA Summary'!J$53:J$64)+SUM('1.  LRAMVA Summary'!J$65:J$66)*(MONTH($E79)-1)/12)*$H79</f>
        <v>0</v>
      </c>
      <c r="P79" s="246">
        <f>(SUM('1.  LRAMVA Summary'!K$53:K$64)+SUM('1.  LRAMVA Summary'!K$65:K$66)*(MONTH($E79)-1)/12)*$H79</f>
        <v>0</v>
      </c>
      <c r="Q79" s="246">
        <f>(SUM('1.  LRAMVA Summary'!L$53:L$64)+SUM('1.  LRAMVA Summary'!L$65:L$66)*(MONTH($E79)-1)/12)*$H79</f>
        <v>0</v>
      </c>
      <c r="R79" s="246">
        <f>(SUM('1.  LRAMVA Summary'!M$53:M$64)+SUM('1.  LRAMVA Summary'!M$65:M$66)*(MONTH($E79)-1)/12)*$H79</f>
        <v>0</v>
      </c>
      <c r="S79" s="246">
        <f>(SUM('1.  LRAMVA Summary'!N$53:N$64)+SUM('1.  LRAMVA Summary'!N$65:N$66)*(MONTH($E79)-1)/12)*$H79</f>
        <v>0</v>
      </c>
      <c r="T79" s="246">
        <f>(SUM('1.  LRAMVA Summary'!O$53:O$64)+SUM('1.  LRAMVA Summary'!O$65:O$66)*(MONTH($E79)-1)/12)*$H79</f>
        <v>0</v>
      </c>
      <c r="U79" s="246">
        <f>(SUM('1.  LRAMVA Summary'!P$53:P$64)+SUM('1.  LRAMVA Summary'!P$65:P$66)*(MONTH($E79)-1)/12)*$H79</f>
        <v>0</v>
      </c>
      <c r="V79" s="246">
        <f>(SUM('1.  LRAMVA Summary'!Q$53:Q$64)+SUM('1.  LRAMVA Summary'!Q$65:Q$66)*(MONTH($E79)-1)/12)*$H79</f>
        <v>0</v>
      </c>
      <c r="W79" s="247">
        <f t="shared" si="20"/>
        <v>1186.328518740301</v>
      </c>
    </row>
    <row r="80" spans="2:23" s="9" customFormat="1">
      <c r="B80" s="68"/>
      <c r="E80" s="230">
        <v>42156</v>
      </c>
      <c r="F80" s="230" t="s">
        <v>182</v>
      </c>
      <c r="G80" s="231" t="s">
        <v>66</v>
      </c>
      <c r="H80" s="245">
        <f t="shared" si="21"/>
        <v>9.1666666666666665E-4</v>
      </c>
      <c r="I80" s="246">
        <f>(SUM('1.  LRAMVA Summary'!D$53:D$64)+SUM('1.  LRAMVA Summary'!D$65:D$66)*(MONTH($E80)-1)/12)*$H80</f>
        <v>-268.96641794560441</v>
      </c>
      <c r="J80" s="246">
        <f>(SUM('1.  LRAMVA Summary'!E$53:E$64)+SUM('1.  LRAMVA Summary'!E$65:E$66)*(MONTH($E80)-1)/12)*$H80</f>
        <v>278.53732991460072</v>
      </c>
      <c r="K80" s="246">
        <f>(SUM('1.  LRAMVA Summary'!F$53:F$64)+SUM('1.  LRAMVA Summary'!F$65:F$66)*(MONTH($E80)-1)/12)*$H80</f>
        <v>1874.5949682358382</v>
      </c>
      <c r="L80" s="246">
        <f>(SUM('1.  LRAMVA Summary'!G$53:G$64)+SUM('1.  LRAMVA Summary'!G$65:G$66)*(MONTH($E80)-1)/12)*$H80</f>
        <v>427.06362849539988</v>
      </c>
      <c r="M80" s="246">
        <f>(SUM('1.  LRAMVA Summary'!H$53:H$64)+SUM('1.  LRAMVA Summary'!H$65:H$66)*(MONTH($E80)-1)/12)*$H80</f>
        <v>95.177582628180929</v>
      </c>
      <c r="N80" s="246">
        <f>(SUM('1.  LRAMVA Summary'!I$53:I$64)+SUM('1.  LRAMVA Summary'!I$65:I$66)*(MONTH($E80)-1)/12)*$H80</f>
        <v>-1142.0692608381837</v>
      </c>
      <c r="O80" s="246">
        <f>(SUM('1.  LRAMVA Summary'!J$53:J$64)+SUM('1.  LRAMVA Summary'!J$65:J$66)*(MONTH($E80)-1)/12)*$H80</f>
        <v>0</v>
      </c>
      <c r="P80" s="246">
        <f>(SUM('1.  LRAMVA Summary'!K$53:K$64)+SUM('1.  LRAMVA Summary'!K$65:K$66)*(MONTH($E80)-1)/12)*$H80</f>
        <v>0</v>
      </c>
      <c r="Q80" s="246">
        <f>(SUM('1.  LRAMVA Summary'!L$53:L$64)+SUM('1.  LRAMVA Summary'!L$65:L$66)*(MONTH($E80)-1)/12)*$H80</f>
        <v>0</v>
      </c>
      <c r="R80" s="246">
        <f>(SUM('1.  LRAMVA Summary'!M$53:M$64)+SUM('1.  LRAMVA Summary'!M$65:M$66)*(MONTH($E80)-1)/12)*$H80</f>
        <v>0</v>
      </c>
      <c r="S80" s="246">
        <f>(SUM('1.  LRAMVA Summary'!N$53:N$64)+SUM('1.  LRAMVA Summary'!N$65:N$66)*(MONTH($E80)-1)/12)*$H80</f>
        <v>0</v>
      </c>
      <c r="T80" s="246">
        <f>(SUM('1.  LRAMVA Summary'!O$53:O$64)+SUM('1.  LRAMVA Summary'!O$65:O$66)*(MONTH($E80)-1)/12)*$H80</f>
        <v>0</v>
      </c>
      <c r="U80" s="246">
        <f>(SUM('1.  LRAMVA Summary'!P$53:P$64)+SUM('1.  LRAMVA Summary'!P$65:P$66)*(MONTH($E80)-1)/12)*$H80</f>
        <v>0</v>
      </c>
      <c r="V80" s="246">
        <f>(SUM('1.  LRAMVA Summary'!Q$53:Q$64)+SUM('1.  LRAMVA Summary'!Q$65:Q$66)*(MONTH($E80)-1)/12)*$H80</f>
        <v>0</v>
      </c>
      <c r="W80" s="247">
        <f t="shared" si="20"/>
        <v>1264.3378304902317</v>
      </c>
    </row>
    <row r="81" spans="2:23" s="9" customFormat="1">
      <c r="B81" s="68"/>
      <c r="E81" s="230">
        <v>42186</v>
      </c>
      <c r="F81" s="230" t="s">
        <v>182</v>
      </c>
      <c r="G81" s="231" t="s">
        <v>68</v>
      </c>
      <c r="H81" s="245">
        <f>C$33/12</f>
        <v>9.1666666666666665E-4</v>
      </c>
      <c r="I81" s="246">
        <f>(SUM('1.  LRAMVA Summary'!D$53:D$64)+SUM('1.  LRAMVA Summary'!D$65:D$66)*(MONTH($E81)-1)/12)*$H81</f>
        <v>-273.14763492774114</v>
      </c>
      <c r="J81" s="246">
        <f>(SUM('1.  LRAMVA Summary'!E$53:E$64)+SUM('1.  LRAMVA Summary'!E$65:E$66)*(MONTH($E81)-1)/12)*$H81</f>
        <v>286.10343600583417</v>
      </c>
      <c r="K81" s="246">
        <f>(SUM('1.  LRAMVA Summary'!F$53:F$64)+SUM('1.  LRAMVA Summary'!F$65:F$66)*(MONTH($E81)-1)/12)*$H81</f>
        <v>1950.7744420439935</v>
      </c>
      <c r="L81" s="246">
        <f>(SUM('1.  LRAMVA Summary'!G$53:G$64)+SUM('1.  LRAMVA Summary'!G$65:G$66)*(MONTH($E81)-1)/12)*$H81</f>
        <v>446.54809436412228</v>
      </c>
      <c r="M81" s="246">
        <f>(SUM('1.  LRAMVA Summary'!H$53:H$64)+SUM('1.  LRAMVA Summary'!H$65:H$66)*(MONTH($E81)-1)/12)*$H81</f>
        <v>101.12562993851516</v>
      </c>
      <c r="N81" s="246">
        <f>(SUM('1.  LRAMVA Summary'!I$53:I$64)+SUM('1.  LRAMVA Summary'!I$65:I$66)*(MONTH($E81)-1)/12)*$H81</f>
        <v>-1169.0568251845623</v>
      </c>
      <c r="O81" s="246">
        <f>(SUM('1.  LRAMVA Summary'!J$53:J$64)+SUM('1.  LRAMVA Summary'!J$65:J$66)*(MONTH($E81)-1)/12)*$H81</f>
        <v>0</v>
      </c>
      <c r="P81" s="246">
        <f>(SUM('1.  LRAMVA Summary'!K$53:K$64)+SUM('1.  LRAMVA Summary'!K$65:K$66)*(MONTH($E81)-1)/12)*$H81</f>
        <v>0</v>
      </c>
      <c r="Q81" s="246">
        <f>(SUM('1.  LRAMVA Summary'!L$53:L$64)+SUM('1.  LRAMVA Summary'!L$65:L$66)*(MONTH($E81)-1)/12)*$H81</f>
        <v>0</v>
      </c>
      <c r="R81" s="246">
        <f>(SUM('1.  LRAMVA Summary'!M$53:M$64)+SUM('1.  LRAMVA Summary'!M$65:M$66)*(MONTH($E81)-1)/12)*$H81</f>
        <v>0</v>
      </c>
      <c r="S81" s="246">
        <f>(SUM('1.  LRAMVA Summary'!N$53:N$64)+SUM('1.  LRAMVA Summary'!N$65:N$66)*(MONTH($E81)-1)/12)*$H81</f>
        <v>0</v>
      </c>
      <c r="T81" s="246">
        <f>(SUM('1.  LRAMVA Summary'!O$53:O$64)+SUM('1.  LRAMVA Summary'!O$65:O$66)*(MONTH($E81)-1)/12)*$H81</f>
        <v>0</v>
      </c>
      <c r="U81" s="246">
        <f>(SUM('1.  LRAMVA Summary'!P$53:P$64)+SUM('1.  LRAMVA Summary'!P$65:P$66)*(MONTH($E81)-1)/12)*$H81</f>
        <v>0</v>
      </c>
      <c r="V81" s="246">
        <f>(SUM('1.  LRAMVA Summary'!Q$53:Q$64)+SUM('1.  LRAMVA Summary'!Q$65:Q$66)*(MONTH($E81)-1)/12)*$H81</f>
        <v>0</v>
      </c>
      <c r="W81" s="247">
        <f t="shared" si="20"/>
        <v>1342.3471422401615</v>
      </c>
    </row>
    <row r="82" spans="2:23" s="9" customFormat="1">
      <c r="B82" s="68"/>
      <c r="E82" s="230">
        <v>42217</v>
      </c>
      <c r="F82" s="230" t="s">
        <v>182</v>
      </c>
      <c r="G82" s="231" t="s">
        <v>68</v>
      </c>
      <c r="H82" s="245">
        <f t="shared" ref="H82:H83" si="22">C$33/12</f>
        <v>9.1666666666666665E-4</v>
      </c>
      <c r="I82" s="246">
        <f>(SUM('1.  LRAMVA Summary'!D$53:D$64)+SUM('1.  LRAMVA Summary'!D$65:D$66)*(MONTH($E82)-1)/12)*$H82</f>
        <v>-277.32885190987776</v>
      </c>
      <c r="J82" s="246">
        <f>(SUM('1.  LRAMVA Summary'!E$53:E$64)+SUM('1.  LRAMVA Summary'!E$65:E$66)*(MONTH($E82)-1)/12)*$H82</f>
        <v>293.66954209706768</v>
      </c>
      <c r="K82" s="246">
        <f>(SUM('1.  LRAMVA Summary'!F$53:F$64)+SUM('1.  LRAMVA Summary'!F$65:F$66)*(MONTH($E82)-1)/12)*$H82</f>
        <v>2026.9539158521486</v>
      </c>
      <c r="L82" s="246">
        <f>(SUM('1.  LRAMVA Summary'!G$53:G$64)+SUM('1.  LRAMVA Summary'!G$65:G$66)*(MONTH($E82)-1)/12)*$H82</f>
        <v>466.03256023284484</v>
      </c>
      <c r="M82" s="246">
        <f>(SUM('1.  LRAMVA Summary'!H$53:H$64)+SUM('1.  LRAMVA Summary'!H$65:H$66)*(MONTH($E82)-1)/12)*$H82</f>
        <v>107.07367724884938</v>
      </c>
      <c r="N82" s="246">
        <f>(SUM('1.  LRAMVA Summary'!I$53:I$64)+SUM('1.  LRAMVA Summary'!I$65:I$66)*(MONTH($E82)-1)/12)*$H82</f>
        <v>-1196.0443895309406</v>
      </c>
      <c r="O82" s="246">
        <f>(SUM('1.  LRAMVA Summary'!J$53:J$64)+SUM('1.  LRAMVA Summary'!J$65:J$66)*(MONTH($E82)-1)/12)*$H82</f>
        <v>0</v>
      </c>
      <c r="P82" s="246">
        <f>(SUM('1.  LRAMVA Summary'!K$53:K$64)+SUM('1.  LRAMVA Summary'!K$65:K$66)*(MONTH($E82)-1)/12)*$H82</f>
        <v>0</v>
      </c>
      <c r="Q82" s="246">
        <f>(SUM('1.  LRAMVA Summary'!L$53:L$64)+SUM('1.  LRAMVA Summary'!L$65:L$66)*(MONTH($E82)-1)/12)*$H82</f>
        <v>0</v>
      </c>
      <c r="R82" s="246">
        <f>(SUM('1.  LRAMVA Summary'!M$53:M$64)+SUM('1.  LRAMVA Summary'!M$65:M$66)*(MONTH($E82)-1)/12)*$H82</f>
        <v>0</v>
      </c>
      <c r="S82" s="246">
        <f>(SUM('1.  LRAMVA Summary'!N$53:N$64)+SUM('1.  LRAMVA Summary'!N$65:N$66)*(MONTH($E82)-1)/12)*$H82</f>
        <v>0</v>
      </c>
      <c r="T82" s="246">
        <f>(SUM('1.  LRAMVA Summary'!O$53:O$64)+SUM('1.  LRAMVA Summary'!O$65:O$66)*(MONTH($E82)-1)/12)*$H82</f>
        <v>0</v>
      </c>
      <c r="U82" s="246">
        <f>(SUM('1.  LRAMVA Summary'!P$53:P$64)+SUM('1.  LRAMVA Summary'!P$65:P$66)*(MONTH($E82)-1)/12)*$H82</f>
        <v>0</v>
      </c>
      <c r="V82" s="246">
        <f>(SUM('1.  LRAMVA Summary'!Q$53:Q$64)+SUM('1.  LRAMVA Summary'!Q$65:Q$66)*(MONTH($E82)-1)/12)*$H82</f>
        <v>0</v>
      </c>
      <c r="W82" s="247">
        <f t="shared" si="20"/>
        <v>1420.3564539900924</v>
      </c>
    </row>
    <row r="83" spans="2:23" s="9" customFormat="1">
      <c r="B83" s="68"/>
      <c r="E83" s="230">
        <v>42248</v>
      </c>
      <c r="F83" s="230" t="s">
        <v>182</v>
      </c>
      <c r="G83" s="231" t="s">
        <v>68</v>
      </c>
      <c r="H83" s="245">
        <f t="shared" si="22"/>
        <v>9.1666666666666665E-4</v>
      </c>
      <c r="I83" s="246">
        <f>(SUM('1.  LRAMVA Summary'!D$53:D$64)+SUM('1.  LRAMVA Summary'!D$65:D$66)*(MONTH($E83)-1)/12)*$H83</f>
        <v>-281.51006889201449</v>
      </c>
      <c r="J83" s="246">
        <f>(SUM('1.  LRAMVA Summary'!E$53:E$64)+SUM('1.  LRAMVA Summary'!E$65:E$66)*(MONTH($E83)-1)/12)*$H83</f>
        <v>301.23564818830113</v>
      </c>
      <c r="K83" s="246">
        <f>(SUM('1.  LRAMVA Summary'!F$53:F$64)+SUM('1.  LRAMVA Summary'!F$65:F$66)*(MONTH($E83)-1)/12)*$H83</f>
        <v>2103.1333896603041</v>
      </c>
      <c r="L83" s="246">
        <f>(SUM('1.  LRAMVA Summary'!G$53:G$64)+SUM('1.  LRAMVA Summary'!G$65:G$66)*(MONTH($E83)-1)/12)*$H83</f>
        <v>485.5170261015673</v>
      </c>
      <c r="M83" s="246">
        <f>(SUM('1.  LRAMVA Summary'!H$53:H$64)+SUM('1.  LRAMVA Summary'!H$65:H$66)*(MONTH($E83)-1)/12)*$H83</f>
        <v>113.02172455918361</v>
      </c>
      <c r="N83" s="246">
        <f>(SUM('1.  LRAMVA Summary'!I$53:I$64)+SUM('1.  LRAMVA Summary'!I$65:I$66)*(MONTH($E83)-1)/12)*$H83</f>
        <v>-1223.0319538773192</v>
      </c>
      <c r="O83" s="246">
        <f>(SUM('1.  LRAMVA Summary'!J$53:J$64)+SUM('1.  LRAMVA Summary'!J$65:J$66)*(MONTH($E83)-1)/12)*$H83</f>
        <v>0</v>
      </c>
      <c r="P83" s="246">
        <f>(SUM('1.  LRAMVA Summary'!K$53:K$64)+SUM('1.  LRAMVA Summary'!K$65:K$66)*(MONTH($E83)-1)/12)*$H83</f>
        <v>0</v>
      </c>
      <c r="Q83" s="246">
        <f>(SUM('1.  LRAMVA Summary'!L$53:L$64)+SUM('1.  LRAMVA Summary'!L$65:L$66)*(MONTH($E83)-1)/12)*$H83</f>
        <v>0</v>
      </c>
      <c r="R83" s="246">
        <f>(SUM('1.  LRAMVA Summary'!M$53:M$64)+SUM('1.  LRAMVA Summary'!M$65:M$66)*(MONTH($E83)-1)/12)*$H83</f>
        <v>0</v>
      </c>
      <c r="S83" s="246">
        <f>(SUM('1.  LRAMVA Summary'!N$53:N$64)+SUM('1.  LRAMVA Summary'!N$65:N$66)*(MONTH($E83)-1)/12)*$H83</f>
        <v>0</v>
      </c>
      <c r="T83" s="246">
        <f>(SUM('1.  LRAMVA Summary'!O$53:O$64)+SUM('1.  LRAMVA Summary'!O$65:O$66)*(MONTH($E83)-1)/12)*$H83</f>
        <v>0</v>
      </c>
      <c r="U83" s="246">
        <f>(SUM('1.  LRAMVA Summary'!P$53:P$64)+SUM('1.  LRAMVA Summary'!P$65:P$66)*(MONTH($E83)-1)/12)*$H83</f>
        <v>0</v>
      </c>
      <c r="V83" s="246">
        <f>(SUM('1.  LRAMVA Summary'!Q$53:Q$64)+SUM('1.  LRAMVA Summary'!Q$65:Q$66)*(MONTH($E83)-1)/12)*$H83</f>
        <v>0</v>
      </c>
      <c r="W83" s="247">
        <f t="shared" si="20"/>
        <v>1498.3657657400222</v>
      </c>
    </row>
    <row r="84" spans="2:23" s="9" customFormat="1">
      <c r="B84" s="68"/>
      <c r="E84" s="230">
        <v>42278</v>
      </c>
      <c r="F84" s="230" t="s">
        <v>182</v>
      </c>
      <c r="G84" s="231" t="s">
        <v>69</v>
      </c>
      <c r="H84" s="245">
        <f>C$34/12</f>
        <v>9.1666666666666665E-4</v>
      </c>
      <c r="I84" s="246">
        <f>(SUM('1.  LRAMVA Summary'!D$53:D$64)+SUM('1.  LRAMVA Summary'!D$65:D$66)*(MONTH($E84)-1)/12)*$H84</f>
        <v>-285.69128587415116</v>
      </c>
      <c r="J84" s="246">
        <f>(SUM('1.  LRAMVA Summary'!E$53:E$64)+SUM('1.  LRAMVA Summary'!E$65:E$66)*(MONTH($E84)-1)/12)*$H84</f>
        <v>308.80175427953458</v>
      </c>
      <c r="K84" s="246">
        <f>(SUM('1.  LRAMVA Summary'!F$53:F$64)+SUM('1.  LRAMVA Summary'!F$65:F$66)*(MONTH($E84)-1)/12)*$H84</f>
        <v>2179.3128634684595</v>
      </c>
      <c r="L84" s="246">
        <f>(SUM('1.  LRAMVA Summary'!G$53:G$64)+SUM('1.  LRAMVA Summary'!G$65:G$66)*(MONTH($E84)-1)/12)*$H84</f>
        <v>505.00149197028975</v>
      </c>
      <c r="M84" s="246">
        <f>(SUM('1.  LRAMVA Summary'!H$53:H$64)+SUM('1.  LRAMVA Summary'!H$65:H$66)*(MONTH($E84)-1)/12)*$H84</f>
        <v>118.96977186951784</v>
      </c>
      <c r="N84" s="246">
        <f>(SUM('1.  LRAMVA Summary'!I$53:I$64)+SUM('1.  LRAMVA Summary'!I$65:I$66)*(MONTH($E84)-1)/12)*$H84</f>
        <v>-1250.0195182236976</v>
      </c>
      <c r="O84" s="246">
        <f>(SUM('1.  LRAMVA Summary'!J$53:J$64)+SUM('1.  LRAMVA Summary'!J$65:J$66)*(MONTH($E84)-1)/12)*$H84</f>
        <v>0</v>
      </c>
      <c r="P84" s="246">
        <f>(SUM('1.  LRAMVA Summary'!K$53:K$64)+SUM('1.  LRAMVA Summary'!K$65:K$66)*(MONTH($E84)-1)/12)*$H84</f>
        <v>0</v>
      </c>
      <c r="Q84" s="246">
        <f>(SUM('1.  LRAMVA Summary'!L$53:L$64)+SUM('1.  LRAMVA Summary'!L$65:L$66)*(MONTH($E84)-1)/12)*$H84</f>
        <v>0</v>
      </c>
      <c r="R84" s="246">
        <f>(SUM('1.  LRAMVA Summary'!M$53:M$64)+SUM('1.  LRAMVA Summary'!M$65:M$66)*(MONTH($E84)-1)/12)*$H84</f>
        <v>0</v>
      </c>
      <c r="S84" s="246">
        <f>(SUM('1.  LRAMVA Summary'!N$53:N$64)+SUM('1.  LRAMVA Summary'!N$65:N$66)*(MONTH($E84)-1)/12)*$H84</f>
        <v>0</v>
      </c>
      <c r="T84" s="246">
        <f>(SUM('1.  LRAMVA Summary'!O$53:O$64)+SUM('1.  LRAMVA Summary'!O$65:O$66)*(MONTH($E84)-1)/12)*$H84</f>
        <v>0</v>
      </c>
      <c r="U84" s="246">
        <f>(SUM('1.  LRAMVA Summary'!P$53:P$64)+SUM('1.  LRAMVA Summary'!P$65:P$66)*(MONTH($E84)-1)/12)*$H84</f>
        <v>0</v>
      </c>
      <c r="V84" s="246">
        <f>(SUM('1.  LRAMVA Summary'!Q$53:Q$64)+SUM('1.  LRAMVA Summary'!Q$65:Q$66)*(MONTH($E84)-1)/12)*$H84</f>
        <v>0</v>
      </c>
      <c r="W84" s="247">
        <f t="shared" si="20"/>
        <v>1576.3750774899531</v>
      </c>
    </row>
    <row r="85" spans="2:23" s="9" customFormat="1">
      <c r="B85" s="68"/>
      <c r="E85" s="230">
        <v>42309</v>
      </c>
      <c r="F85" s="230" t="s">
        <v>182</v>
      </c>
      <c r="G85" s="231" t="s">
        <v>69</v>
      </c>
      <c r="H85" s="245">
        <f t="shared" ref="H85:H86" si="23">C$34/12</f>
        <v>9.1666666666666665E-4</v>
      </c>
      <c r="I85" s="246">
        <f>(SUM('1.  LRAMVA Summary'!D$53:D$64)+SUM('1.  LRAMVA Summary'!D$65:D$66)*(MONTH($E85)-1)/12)*$H85</f>
        <v>-289.87250285628784</v>
      </c>
      <c r="J85" s="246">
        <f>(SUM('1.  LRAMVA Summary'!E$53:E$64)+SUM('1.  LRAMVA Summary'!E$65:E$66)*(MONTH($E85)-1)/12)*$H85</f>
        <v>316.36786037076803</v>
      </c>
      <c r="K85" s="246">
        <f>(SUM('1.  LRAMVA Summary'!F$53:F$64)+SUM('1.  LRAMVA Summary'!F$65:F$66)*(MONTH($E85)-1)/12)*$H85</f>
        <v>2255.4923372766152</v>
      </c>
      <c r="L85" s="246">
        <f>(SUM('1.  LRAMVA Summary'!G$53:G$64)+SUM('1.  LRAMVA Summary'!G$65:G$66)*(MONTH($E85)-1)/12)*$H85</f>
        <v>524.48595783901226</v>
      </c>
      <c r="M85" s="246">
        <f>(SUM('1.  LRAMVA Summary'!H$53:H$64)+SUM('1.  LRAMVA Summary'!H$65:H$66)*(MONTH($E85)-1)/12)*$H85</f>
        <v>124.91781917985205</v>
      </c>
      <c r="N85" s="246">
        <f>(SUM('1.  LRAMVA Summary'!I$53:I$64)+SUM('1.  LRAMVA Summary'!I$65:I$66)*(MONTH($E85)-1)/12)*$H85</f>
        <v>-1277.0070825700761</v>
      </c>
      <c r="O85" s="246">
        <f>(SUM('1.  LRAMVA Summary'!J$53:J$64)+SUM('1.  LRAMVA Summary'!J$65:J$66)*(MONTH($E85)-1)/12)*$H85</f>
        <v>0</v>
      </c>
      <c r="P85" s="246">
        <f>(SUM('1.  LRAMVA Summary'!K$53:K$64)+SUM('1.  LRAMVA Summary'!K$65:K$66)*(MONTH($E85)-1)/12)*$H85</f>
        <v>0</v>
      </c>
      <c r="Q85" s="246">
        <f>(SUM('1.  LRAMVA Summary'!L$53:L$64)+SUM('1.  LRAMVA Summary'!L$65:L$66)*(MONTH($E85)-1)/12)*$H85</f>
        <v>0</v>
      </c>
      <c r="R85" s="246">
        <f>(SUM('1.  LRAMVA Summary'!M$53:M$64)+SUM('1.  LRAMVA Summary'!M$65:M$66)*(MONTH($E85)-1)/12)*$H85</f>
        <v>0</v>
      </c>
      <c r="S85" s="246">
        <f>(SUM('1.  LRAMVA Summary'!N$53:N$64)+SUM('1.  LRAMVA Summary'!N$65:N$66)*(MONTH($E85)-1)/12)*$H85</f>
        <v>0</v>
      </c>
      <c r="T85" s="246">
        <f>(SUM('1.  LRAMVA Summary'!O$53:O$64)+SUM('1.  LRAMVA Summary'!O$65:O$66)*(MONTH($E85)-1)/12)*$H85</f>
        <v>0</v>
      </c>
      <c r="U85" s="246">
        <f>(SUM('1.  LRAMVA Summary'!P$53:P$64)+SUM('1.  LRAMVA Summary'!P$65:P$66)*(MONTH($E85)-1)/12)*$H85</f>
        <v>0</v>
      </c>
      <c r="V85" s="246">
        <f>(SUM('1.  LRAMVA Summary'!Q$53:Q$64)+SUM('1.  LRAMVA Summary'!Q$65:Q$66)*(MONTH($E85)-1)/12)*$H85</f>
        <v>0</v>
      </c>
      <c r="W85" s="247">
        <f t="shared" si="20"/>
        <v>1654.3843892398834</v>
      </c>
    </row>
    <row r="86" spans="2:23" s="9" customFormat="1">
      <c r="B86" s="68"/>
      <c r="E86" s="230">
        <v>42339</v>
      </c>
      <c r="F86" s="230" t="s">
        <v>182</v>
      </c>
      <c r="G86" s="231" t="s">
        <v>69</v>
      </c>
      <c r="H86" s="245">
        <f t="shared" si="23"/>
        <v>9.1666666666666665E-4</v>
      </c>
      <c r="I86" s="246">
        <f>(SUM('1.  LRAMVA Summary'!D$53:D$64)+SUM('1.  LRAMVA Summary'!D$65:D$66)*(MONTH($E86)-1)/12)*$H86</f>
        <v>-294.05371983842457</v>
      </c>
      <c r="J86" s="246">
        <f>(SUM('1.  LRAMVA Summary'!E$53:E$64)+SUM('1.  LRAMVA Summary'!E$65:E$66)*(MONTH($E86)-1)/12)*$H86</f>
        <v>323.93396646200148</v>
      </c>
      <c r="K86" s="246">
        <f>(SUM('1.  LRAMVA Summary'!F$53:F$64)+SUM('1.  LRAMVA Summary'!F$65:F$66)*(MONTH($E86)-1)/12)*$H86</f>
        <v>2331.6718110847705</v>
      </c>
      <c r="L86" s="246">
        <f>(SUM('1.  LRAMVA Summary'!G$53:G$64)+SUM('1.  LRAMVA Summary'!G$65:G$66)*(MONTH($E86)-1)/12)*$H86</f>
        <v>543.97042370773465</v>
      </c>
      <c r="M86" s="246">
        <f>(SUM('1.  LRAMVA Summary'!H$53:H$64)+SUM('1.  LRAMVA Summary'!H$65:H$66)*(MONTH($E86)-1)/12)*$H86</f>
        <v>130.86586649018628</v>
      </c>
      <c r="N86" s="246">
        <f>(SUM('1.  LRAMVA Summary'!I$53:I$64)+SUM('1.  LRAMVA Summary'!I$65:I$66)*(MONTH($E86)-1)/12)*$H86</f>
        <v>-1303.9946469164545</v>
      </c>
      <c r="O86" s="246">
        <f>(SUM('1.  LRAMVA Summary'!J$53:J$64)+SUM('1.  LRAMVA Summary'!J$65:J$66)*(MONTH($E86)-1)/12)*$H86</f>
        <v>0</v>
      </c>
      <c r="P86" s="246">
        <f>(SUM('1.  LRAMVA Summary'!K$53:K$64)+SUM('1.  LRAMVA Summary'!K$65:K$66)*(MONTH($E86)-1)/12)*$H86</f>
        <v>0</v>
      </c>
      <c r="Q86" s="246">
        <f>(SUM('1.  LRAMVA Summary'!L$53:L$64)+SUM('1.  LRAMVA Summary'!L$65:L$66)*(MONTH($E86)-1)/12)*$H86</f>
        <v>0</v>
      </c>
      <c r="R86" s="246">
        <f>(SUM('1.  LRAMVA Summary'!M$53:M$64)+SUM('1.  LRAMVA Summary'!M$65:M$66)*(MONTH($E86)-1)/12)*$H86</f>
        <v>0</v>
      </c>
      <c r="S86" s="246">
        <f>(SUM('1.  LRAMVA Summary'!N$53:N$64)+SUM('1.  LRAMVA Summary'!N$65:N$66)*(MONTH($E86)-1)/12)*$H86</f>
        <v>0</v>
      </c>
      <c r="T86" s="246">
        <f>(SUM('1.  LRAMVA Summary'!O$53:O$64)+SUM('1.  LRAMVA Summary'!O$65:O$66)*(MONTH($E86)-1)/12)*$H86</f>
        <v>0</v>
      </c>
      <c r="U86" s="246">
        <f>(SUM('1.  LRAMVA Summary'!P$53:P$64)+SUM('1.  LRAMVA Summary'!P$65:P$66)*(MONTH($E86)-1)/12)*$H86</f>
        <v>0</v>
      </c>
      <c r="V86" s="246">
        <f>(SUM('1.  LRAMVA Summary'!Q$53:Q$64)+SUM('1.  LRAMVA Summary'!Q$65:Q$66)*(MONTH($E86)-1)/12)*$H86</f>
        <v>0</v>
      </c>
      <c r="W86" s="247">
        <f t="shared" si="20"/>
        <v>1732.3937009898139</v>
      </c>
    </row>
    <row r="87" spans="2:23" s="9" customFormat="1" ht="15" thickBot="1">
      <c r="B87" s="68"/>
      <c r="E87" s="232" t="s">
        <v>470</v>
      </c>
      <c r="F87" s="232"/>
      <c r="G87" s="233"/>
      <c r="H87" s="234"/>
      <c r="I87" s="235">
        <f>SUM(I74:I86)</f>
        <v>-3270.388766931047</v>
      </c>
      <c r="J87" s="235">
        <f>SUM(J74:J86)</f>
        <v>18045.605665556988</v>
      </c>
      <c r="K87" s="235">
        <f t="shared" ref="K87:O87" si="24">SUM(K74:K86)</f>
        <v>59460.513705529898</v>
      </c>
      <c r="L87" s="235">
        <f t="shared" si="24"/>
        <v>13416.553771690764</v>
      </c>
      <c r="M87" s="235">
        <f t="shared" si="24"/>
        <v>2317.8291183348961</v>
      </c>
      <c r="N87" s="235">
        <f t="shared" si="24"/>
        <v>-31270.619328037428</v>
      </c>
      <c r="O87" s="235">
        <f t="shared" si="24"/>
        <v>0</v>
      </c>
      <c r="P87" s="235">
        <f t="shared" ref="P87:V87" si="25">SUM(P74:P86)</f>
        <v>0</v>
      </c>
      <c r="Q87" s="235">
        <f t="shared" si="25"/>
        <v>0</v>
      </c>
      <c r="R87" s="235">
        <f t="shared" si="25"/>
        <v>0</v>
      </c>
      <c r="S87" s="235">
        <f t="shared" si="25"/>
        <v>0</v>
      </c>
      <c r="T87" s="235">
        <f t="shared" si="25"/>
        <v>0</v>
      </c>
      <c r="U87" s="235">
        <f t="shared" si="25"/>
        <v>0</v>
      </c>
      <c r="V87" s="235">
        <f t="shared" si="25"/>
        <v>0</v>
      </c>
      <c r="W87" s="235">
        <f>SUM(W74:W86)</f>
        <v>58699.494166144053</v>
      </c>
    </row>
    <row r="88" spans="2:23" s="9" customFormat="1" ht="15" thickTop="1">
      <c r="B88" s="68"/>
      <c r="E88" s="236" t="s">
        <v>67</v>
      </c>
      <c r="F88" s="236"/>
      <c r="G88" s="237"/>
      <c r="H88" s="238"/>
      <c r="I88" s="239"/>
      <c r="J88" s="239"/>
      <c r="K88" s="239"/>
      <c r="L88" s="239"/>
      <c r="M88" s="239"/>
      <c r="N88" s="239"/>
      <c r="O88" s="239"/>
      <c r="P88" s="239"/>
      <c r="Q88" s="239"/>
      <c r="R88" s="239"/>
      <c r="S88" s="239"/>
      <c r="T88" s="239"/>
      <c r="U88" s="239"/>
      <c r="V88" s="239"/>
      <c r="W88" s="240"/>
    </row>
    <row r="89" spans="2:23" s="9" customFormat="1">
      <c r="B89" s="68"/>
      <c r="E89" s="241" t="s">
        <v>433</v>
      </c>
      <c r="F89" s="241"/>
      <c r="G89" s="242"/>
      <c r="H89" s="243"/>
      <c r="I89" s="244">
        <f>I87+I88</f>
        <v>-3270.388766931047</v>
      </c>
      <c r="J89" s="244">
        <f t="shared" ref="J89" si="26">J87+J88</f>
        <v>18045.605665556988</v>
      </c>
      <c r="K89" s="244">
        <f t="shared" ref="K89" si="27">K87+K88</f>
        <v>59460.513705529898</v>
      </c>
      <c r="L89" s="244">
        <f t="shared" ref="L89" si="28">L87+L88</f>
        <v>13416.553771690764</v>
      </c>
      <c r="M89" s="244">
        <f t="shared" ref="M89" si="29">M87+M88</f>
        <v>2317.8291183348961</v>
      </c>
      <c r="N89" s="244">
        <f t="shared" ref="N89" si="30">N87+N88</f>
        <v>-31270.619328037428</v>
      </c>
      <c r="O89" s="244">
        <f t="shared" ref="O89:U89" si="31">O87+O88</f>
        <v>0</v>
      </c>
      <c r="P89" s="244">
        <f t="shared" si="31"/>
        <v>0</v>
      </c>
      <c r="Q89" s="244">
        <f t="shared" si="31"/>
        <v>0</v>
      </c>
      <c r="R89" s="244">
        <f t="shared" si="31"/>
        <v>0</v>
      </c>
      <c r="S89" s="244">
        <f t="shared" si="31"/>
        <v>0</v>
      </c>
      <c r="T89" s="244">
        <f t="shared" si="31"/>
        <v>0</v>
      </c>
      <c r="U89" s="244">
        <f t="shared" si="31"/>
        <v>0</v>
      </c>
      <c r="V89" s="244">
        <f t="shared" ref="V89" si="32">V87+V88</f>
        <v>0</v>
      </c>
      <c r="W89" s="244">
        <f t="shared" ref="W89" si="33">W87+W88</f>
        <v>58699.494166144053</v>
      </c>
    </row>
    <row r="90" spans="2:23" s="9" customFormat="1">
      <c r="B90" s="68"/>
      <c r="E90" s="230">
        <v>42370</v>
      </c>
      <c r="F90" s="230" t="s">
        <v>184</v>
      </c>
      <c r="G90" s="231" t="s">
        <v>65</v>
      </c>
      <c r="H90" s="245">
        <f>$C$35/12</f>
        <v>9.1666666666666665E-4</v>
      </c>
      <c r="I90" s="246">
        <f>(SUM('1.  LRAMVA Summary'!D$53:D$67)+SUM('1.  LRAMVA Summary'!D$68:D$69)*(MONTH($E90)-1)/12)*$H90</f>
        <v>-298.23493682056124</v>
      </c>
      <c r="J90" s="246">
        <f>(SUM('1.  LRAMVA Summary'!E$53:E$67)+SUM('1.  LRAMVA Summary'!E$68:E$69)*(MONTH($E90)-1)/12)*$H90</f>
        <v>331.50007255323493</v>
      </c>
      <c r="K90" s="246">
        <f>(SUM('1.  LRAMVA Summary'!F$53:F$67)+SUM('1.  LRAMVA Summary'!F$68:F$69)*(MONTH($E90)-1)/12)*$H90</f>
        <v>2407.8512848929258</v>
      </c>
      <c r="L90" s="246">
        <f>(SUM('1.  LRAMVA Summary'!G$53:G$67)+SUM('1.  LRAMVA Summary'!G$68:G$69)*(MONTH($E90)-1)/12)*$H90</f>
        <v>563.45488957645705</v>
      </c>
      <c r="M90" s="246">
        <f>(SUM('1.  LRAMVA Summary'!H$53:H$67)+SUM('1.  LRAMVA Summary'!H$68:H$69)*(MONTH($E90)-1)/12)*$H90</f>
        <v>136.81391380052054</v>
      </c>
      <c r="N90" s="246">
        <f>(SUM('1.  LRAMVA Summary'!I$53:I$67)+SUM('1.  LRAMVA Summary'!I$68:I$69)*(MONTH($E90)-1)/12)*$H90</f>
        <v>-1330.9822112628331</v>
      </c>
      <c r="O90" s="246">
        <f>(SUM('1.  LRAMVA Summary'!J$53:J$67)+SUM('1.  LRAMVA Summary'!J$68:J$69)*(MONTH($E90)-1)/12)*$H90</f>
        <v>0</v>
      </c>
      <c r="P90" s="246">
        <f>(SUM('1.  LRAMVA Summary'!K$53:K$67)+SUM('1.  LRAMVA Summary'!K$68:K$69)*(MONTH($E90)-1)/12)*$H90</f>
        <v>0</v>
      </c>
      <c r="Q90" s="246">
        <f>(SUM('1.  LRAMVA Summary'!L$53:L$67)+SUM('1.  LRAMVA Summary'!L$68:L$69)*(MONTH($E90)-1)/12)*$H90</f>
        <v>0</v>
      </c>
      <c r="R90" s="246">
        <f>(SUM('1.  LRAMVA Summary'!M$53:M$67)+SUM('1.  LRAMVA Summary'!M$68:M$69)*(MONTH($E90)-1)/12)*$H90</f>
        <v>0</v>
      </c>
      <c r="S90" s="246">
        <f>(SUM('1.  LRAMVA Summary'!N$53:N$67)+SUM('1.  LRAMVA Summary'!N$68:N$69)*(MONTH($E90)-1)/12)*$H90</f>
        <v>0</v>
      </c>
      <c r="T90" s="246">
        <f>(SUM('1.  LRAMVA Summary'!O$53:O$67)+SUM('1.  LRAMVA Summary'!O$68:O$69)*(MONTH($E90)-1)/12)*$H90</f>
        <v>0</v>
      </c>
      <c r="U90" s="246">
        <f>(SUM('1.  LRAMVA Summary'!P$53:P$67)+SUM('1.  LRAMVA Summary'!P$68:P$69)*(MONTH($E90)-1)/12)*$H90</f>
        <v>0</v>
      </c>
      <c r="V90" s="246">
        <f>(SUM('1.  LRAMVA Summary'!Q$53:Q$67)+SUM('1.  LRAMVA Summary'!Q$68:Q$69)*(MONTH($E90)-1)/12)*$H90</f>
        <v>0</v>
      </c>
      <c r="W90" s="247">
        <f>SUM(I90:V90)</f>
        <v>1810.4030127397436</v>
      </c>
    </row>
    <row r="91" spans="2:23" s="9" customFormat="1">
      <c r="B91" s="68"/>
      <c r="E91" s="230">
        <v>42401</v>
      </c>
      <c r="F91" s="230" t="s">
        <v>184</v>
      </c>
      <c r="G91" s="231" t="s">
        <v>65</v>
      </c>
      <c r="H91" s="245">
        <f t="shared" ref="H91:H92" si="34">$C$35/12</f>
        <v>9.1666666666666665E-4</v>
      </c>
      <c r="I91" s="246">
        <f>(SUM('1.  LRAMVA Summary'!D$53:D$67)+SUM('1.  LRAMVA Summary'!D$68:D$69)*(MONTH($E91)-1)/12)*$H91</f>
        <v>-298.23493682056124</v>
      </c>
      <c r="J91" s="246">
        <f>(SUM('1.  LRAMVA Summary'!E$53:E$67)+SUM('1.  LRAMVA Summary'!E$68:E$69)*(MONTH($E91)-1)/12)*$H91</f>
        <v>331.50007255323493</v>
      </c>
      <c r="K91" s="246">
        <f>(SUM('1.  LRAMVA Summary'!F$53:F$67)+SUM('1.  LRAMVA Summary'!F$68:F$69)*(MONTH($E91)-1)/12)*$H91</f>
        <v>2407.8512848929258</v>
      </c>
      <c r="L91" s="246">
        <f>(SUM('1.  LRAMVA Summary'!G$53:G$67)+SUM('1.  LRAMVA Summary'!G$68:G$69)*(MONTH($E91)-1)/12)*$H91</f>
        <v>563.45488957645705</v>
      </c>
      <c r="M91" s="246">
        <f>(SUM('1.  LRAMVA Summary'!H$53:H$67)+SUM('1.  LRAMVA Summary'!H$68:H$69)*(MONTH($E91)-1)/12)*$H91</f>
        <v>136.81391380052054</v>
      </c>
      <c r="N91" s="246">
        <f>(SUM('1.  LRAMVA Summary'!I$53:I$67)+SUM('1.  LRAMVA Summary'!I$68:I$69)*(MONTH($E91)-1)/12)*$H91</f>
        <v>-1330.9822112628331</v>
      </c>
      <c r="O91" s="246">
        <f>(SUM('1.  LRAMVA Summary'!J$53:J$67)+SUM('1.  LRAMVA Summary'!J$68:J$69)*(MONTH($E91)-1)/12)*$H91</f>
        <v>0</v>
      </c>
      <c r="P91" s="246">
        <f>(SUM('1.  LRAMVA Summary'!K$53:K$67)+SUM('1.  LRAMVA Summary'!K$68:K$69)*(MONTH($E91)-1)/12)*$H91</f>
        <v>0</v>
      </c>
      <c r="Q91" s="246">
        <f>(SUM('1.  LRAMVA Summary'!L$53:L$67)+SUM('1.  LRAMVA Summary'!L$68:L$69)*(MONTH($E91)-1)/12)*$H91</f>
        <v>0</v>
      </c>
      <c r="R91" s="246">
        <f>(SUM('1.  LRAMVA Summary'!M$53:M$67)+SUM('1.  LRAMVA Summary'!M$68:M$69)*(MONTH($E91)-1)/12)*$H91</f>
        <v>0</v>
      </c>
      <c r="S91" s="246">
        <f>(SUM('1.  LRAMVA Summary'!N$53:N$67)+SUM('1.  LRAMVA Summary'!N$68:N$69)*(MONTH($E91)-1)/12)*$H91</f>
        <v>0</v>
      </c>
      <c r="T91" s="246">
        <f>(SUM('1.  LRAMVA Summary'!O$53:O$67)+SUM('1.  LRAMVA Summary'!O$68:O$69)*(MONTH($E91)-1)/12)*$H91</f>
        <v>0</v>
      </c>
      <c r="U91" s="246">
        <f>(SUM('1.  LRAMVA Summary'!P$53:P$67)+SUM('1.  LRAMVA Summary'!P$68:P$69)*(MONTH($E91)-1)/12)*$H91</f>
        <v>0</v>
      </c>
      <c r="V91" s="246">
        <f>(SUM('1.  LRAMVA Summary'!Q$53:Q$67)+SUM('1.  LRAMVA Summary'!Q$68:Q$69)*(MONTH($E91)-1)/12)*$H91</f>
        <v>0</v>
      </c>
      <c r="W91" s="247">
        <f t="shared" ref="W91:W101" si="35">SUM(I91:V91)</f>
        <v>1810.4030127397436</v>
      </c>
    </row>
    <row r="92" spans="2:23" s="9" customFormat="1" ht="14.25" customHeight="1">
      <c r="B92" s="68"/>
      <c r="E92" s="230">
        <v>42430</v>
      </c>
      <c r="F92" s="230" t="s">
        <v>184</v>
      </c>
      <c r="G92" s="231" t="s">
        <v>65</v>
      </c>
      <c r="H92" s="245">
        <f t="shared" si="34"/>
        <v>9.1666666666666665E-4</v>
      </c>
      <c r="I92" s="246">
        <f>(SUM('1.  LRAMVA Summary'!D$53:D$67)+SUM('1.  LRAMVA Summary'!D$68:D$69)*(MONTH($E92)-1)/12)*$H92</f>
        <v>-298.23493682056124</v>
      </c>
      <c r="J92" s="246">
        <f>(SUM('1.  LRAMVA Summary'!E$53:E$67)+SUM('1.  LRAMVA Summary'!E$68:E$69)*(MONTH($E92)-1)/12)*$H92</f>
        <v>331.50007255323493</v>
      </c>
      <c r="K92" s="246">
        <f>(SUM('1.  LRAMVA Summary'!F$53:F$67)+SUM('1.  LRAMVA Summary'!F$68:F$69)*(MONTH($E92)-1)/12)*$H92</f>
        <v>2407.8512848929258</v>
      </c>
      <c r="L92" s="246">
        <f>(SUM('1.  LRAMVA Summary'!G$53:G$67)+SUM('1.  LRAMVA Summary'!G$68:G$69)*(MONTH($E92)-1)/12)*$H92</f>
        <v>563.45488957645705</v>
      </c>
      <c r="M92" s="246">
        <f>(SUM('1.  LRAMVA Summary'!H$53:H$67)+SUM('1.  LRAMVA Summary'!H$68:H$69)*(MONTH($E92)-1)/12)*$H92</f>
        <v>136.81391380052054</v>
      </c>
      <c r="N92" s="246">
        <f>(SUM('1.  LRAMVA Summary'!I$53:I$67)+SUM('1.  LRAMVA Summary'!I$68:I$69)*(MONTH($E92)-1)/12)*$H92</f>
        <v>-1330.9822112628331</v>
      </c>
      <c r="O92" s="246">
        <f>(SUM('1.  LRAMVA Summary'!J$53:J$67)+SUM('1.  LRAMVA Summary'!J$68:J$69)*(MONTH($E92)-1)/12)*$H92</f>
        <v>0</v>
      </c>
      <c r="P92" s="246">
        <f>(SUM('1.  LRAMVA Summary'!K$53:K$67)+SUM('1.  LRAMVA Summary'!K$68:K$69)*(MONTH($E92)-1)/12)*$H92</f>
        <v>0</v>
      </c>
      <c r="Q92" s="246">
        <f>(SUM('1.  LRAMVA Summary'!L$53:L$67)+SUM('1.  LRAMVA Summary'!L$68:L$69)*(MONTH($E92)-1)/12)*$H92</f>
        <v>0</v>
      </c>
      <c r="R92" s="246">
        <f>(SUM('1.  LRAMVA Summary'!M$53:M$67)+SUM('1.  LRAMVA Summary'!M$68:M$69)*(MONTH($E92)-1)/12)*$H92</f>
        <v>0</v>
      </c>
      <c r="S92" s="246">
        <f>(SUM('1.  LRAMVA Summary'!N$53:N$67)+SUM('1.  LRAMVA Summary'!N$68:N$69)*(MONTH($E92)-1)/12)*$H92</f>
        <v>0</v>
      </c>
      <c r="T92" s="246">
        <f>(SUM('1.  LRAMVA Summary'!O$53:O$67)+SUM('1.  LRAMVA Summary'!O$68:O$69)*(MONTH($E92)-1)/12)*$H92</f>
        <v>0</v>
      </c>
      <c r="U92" s="246">
        <f>(SUM('1.  LRAMVA Summary'!P$53:P$67)+SUM('1.  LRAMVA Summary'!P$68:P$69)*(MONTH($E92)-1)/12)*$H92</f>
        <v>0</v>
      </c>
      <c r="V92" s="246">
        <f>(SUM('1.  LRAMVA Summary'!Q$53:Q$67)+SUM('1.  LRAMVA Summary'!Q$68:Q$69)*(MONTH($E92)-1)/12)*$H92</f>
        <v>0</v>
      </c>
      <c r="W92" s="247">
        <f t="shared" si="35"/>
        <v>1810.4030127397436</v>
      </c>
    </row>
    <row r="93" spans="2:23" s="8" customFormat="1">
      <c r="B93" s="255"/>
      <c r="D93" s="9"/>
      <c r="E93" s="230">
        <v>42461</v>
      </c>
      <c r="F93" s="230" t="s">
        <v>184</v>
      </c>
      <c r="G93" s="231" t="s">
        <v>66</v>
      </c>
      <c r="H93" s="245">
        <f>$C$36/12</f>
        <v>9.1666666666666665E-4</v>
      </c>
      <c r="I93" s="246">
        <f>(SUM('1.  LRAMVA Summary'!D$53:D$67)+SUM('1.  LRAMVA Summary'!D$68:D$69)*(MONTH($E93)-1)/12)*$H93</f>
        <v>-298.23493682056124</v>
      </c>
      <c r="J93" s="246">
        <f>(SUM('1.  LRAMVA Summary'!E$53:E$67)+SUM('1.  LRAMVA Summary'!E$68:E$69)*(MONTH($E93)-1)/12)*$H93</f>
        <v>331.50007255323493</v>
      </c>
      <c r="K93" s="246">
        <f>(SUM('1.  LRAMVA Summary'!F$53:F$67)+SUM('1.  LRAMVA Summary'!F$68:F$69)*(MONTH($E93)-1)/12)*$H93</f>
        <v>2407.8512848929258</v>
      </c>
      <c r="L93" s="246">
        <f>(SUM('1.  LRAMVA Summary'!G$53:G$67)+SUM('1.  LRAMVA Summary'!G$68:G$69)*(MONTH($E93)-1)/12)*$H93</f>
        <v>563.45488957645705</v>
      </c>
      <c r="M93" s="246">
        <f>(SUM('1.  LRAMVA Summary'!H$53:H$67)+SUM('1.  LRAMVA Summary'!H$68:H$69)*(MONTH($E93)-1)/12)*$H93</f>
        <v>136.81391380052054</v>
      </c>
      <c r="N93" s="246">
        <f>(SUM('1.  LRAMVA Summary'!I$53:I$67)+SUM('1.  LRAMVA Summary'!I$68:I$69)*(MONTH($E93)-1)/12)*$H93</f>
        <v>-1330.9822112628331</v>
      </c>
      <c r="O93" s="246">
        <f>(SUM('1.  LRAMVA Summary'!J$53:J$67)+SUM('1.  LRAMVA Summary'!J$68:J$69)*(MONTH($E93)-1)/12)*$H93</f>
        <v>0</v>
      </c>
      <c r="P93" s="246">
        <f>(SUM('1.  LRAMVA Summary'!K$53:K$67)+SUM('1.  LRAMVA Summary'!K$68:K$69)*(MONTH($E93)-1)/12)*$H93</f>
        <v>0</v>
      </c>
      <c r="Q93" s="246">
        <f>(SUM('1.  LRAMVA Summary'!L$53:L$67)+SUM('1.  LRAMVA Summary'!L$68:L$69)*(MONTH($E93)-1)/12)*$H93</f>
        <v>0</v>
      </c>
      <c r="R93" s="246">
        <f>(SUM('1.  LRAMVA Summary'!M$53:M$67)+SUM('1.  LRAMVA Summary'!M$68:M$69)*(MONTH($E93)-1)/12)*$H93</f>
        <v>0</v>
      </c>
      <c r="S93" s="246">
        <f>(SUM('1.  LRAMVA Summary'!N$53:N$67)+SUM('1.  LRAMVA Summary'!N$68:N$69)*(MONTH($E93)-1)/12)*$H93</f>
        <v>0</v>
      </c>
      <c r="T93" s="246">
        <f>(SUM('1.  LRAMVA Summary'!O$53:O$67)+SUM('1.  LRAMVA Summary'!O$68:O$69)*(MONTH($E93)-1)/12)*$H93</f>
        <v>0</v>
      </c>
      <c r="U93" s="246">
        <f>(SUM('1.  LRAMVA Summary'!P$53:P$67)+SUM('1.  LRAMVA Summary'!P$68:P$69)*(MONTH($E93)-1)/12)*$H93</f>
        <v>0</v>
      </c>
      <c r="V93" s="246">
        <f>(SUM('1.  LRAMVA Summary'!Q$53:Q$67)+SUM('1.  LRAMVA Summary'!Q$68:Q$69)*(MONTH($E93)-1)/12)*$H93</f>
        <v>0</v>
      </c>
      <c r="W93" s="247">
        <f t="shared" si="35"/>
        <v>1810.4030127397436</v>
      </c>
    </row>
    <row r="94" spans="2:23" s="9" customFormat="1">
      <c r="B94" s="68"/>
      <c r="E94" s="230">
        <v>42491</v>
      </c>
      <c r="F94" s="230" t="s">
        <v>184</v>
      </c>
      <c r="G94" s="231" t="s">
        <v>66</v>
      </c>
      <c r="H94" s="245">
        <f t="shared" ref="H94:H95" si="36">$C$36/12</f>
        <v>9.1666666666666665E-4</v>
      </c>
      <c r="I94" s="246">
        <f>(SUM('1.  LRAMVA Summary'!D$53:D$67)+SUM('1.  LRAMVA Summary'!D$68:D$69)*(MONTH($E94)-1)/12)*$H94</f>
        <v>-298.23493682056124</v>
      </c>
      <c r="J94" s="246">
        <f>(SUM('1.  LRAMVA Summary'!E$53:E$67)+SUM('1.  LRAMVA Summary'!E$68:E$69)*(MONTH($E94)-1)/12)*$H94</f>
        <v>331.50007255323493</v>
      </c>
      <c r="K94" s="246">
        <f>(SUM('1.  LRAMVA Summary'!F$53:F$67)+SUM('1.  LRAMVA Summary'!F$68:F$69)*(MONTH($E94)-1)/12)*$H94</f>
        <v>2407.8512848929258</v>
      </c>
      <c r="L94" s="246">
        <f>(SUM('1.  LRAMVA Summary'!G$53:G$67)+SUM('1.  LRAMVA Summary'!G$68:G$69)*(MONTH($E94)-1)/12)*$H94</f>
        <v>563.45488957645705</v>
      </c>
      <c r="M94" s="246">
        <f>(SUM('1.  LRAMVA Summary'!H$53:H$67)+SUM('1.  LRAMVA Summary'!H$68:H$69)*(MONTH($E94)-1)/12)*$H94</f>
        <v>136.81391380052054</v>
      </c>
      <c r="N94" s="246">
        <f>(SUM('1.  LRAMVA Summary'!I$53:I$67)+SUM('1.  LRAMVA Summary'!I$68:I$69)*(MONTH($E94)-1)/12)*$H94</f>
        <v>-1330.9822112628331</v>
      </c>
      <c r="O94" s="246">
        <f>(SUM('1.  LRAMVA Summary'!J$53:J$67)+SUM('1.  LRAMVA Summary'!J$68:J$69)*(MONTH($E94)-1)/12)*$H94</f>
        <v>0</v>
      </c>
      <c r="P94" s="246">
        <f>(SUM('1.  LRAMVA Summary'!K$53:K$67)+SUM('1.  LRAMVA Summary'!K$68:K$69)*(MONTH($E94)-1)/12)*$H94</f>
        <v>0</v>
      </c>
      <c r="Q94" s="246">
        <f>(SUM('1.  LRAMVA Summary'!L$53:L$67)+SUM('1.  LRAMVA Summary'!L$68:L$69)*(MONTH($E94)-1)/12)*$H94</f>
        <v>0</v>
      </c>
      <c r="R94" s="246">
        <f>(SUM('1.  LRAMVA Summary'!M$53:M$67)+SUM('1.  LRAMVA Summary'!M$68:M$69)*(MONTH($E94)-1)/12)*$H94</f>
        <v>0</v>
      </c>
      <c r="S94" s="246">
        <f>(SUM('1.  LRAMVA Summary'!N$53:N$67)+SUM('1.  LRAMVA Summary'!N$68:N$69)*(MONTH($E94)-1)/12)*$H94</f>
        <v>0</v>
      </c>
      <c r="T94" s="246">
        <f>(SUM('1.  LRAMVA Summary'!O$53:O$67)+SUM('1.  LRAMVA Summary'!O$68:O$69)*(MONTH($E94)-1)/12)*$H94</f>
        <v>0</v>
      </c>
      <c r="U94" s="246">
        <f>(SUM('1.  LRAMVA Summary'!P$53:P$67)+SUM('1.  LRAMVA Summary'!P$68:P$69)*(MONTH($E94)-1)/12)*$H94</f>
        <v>0</v>
      </c>
      <c r="V94" s="246">
        <f>(SUM('1.  LRAMVA Summary'!Q$53:Q$67)+SUM('1.  LRAMVA Summary'!Q$68:Q$69)*(MONTH($E94)-1)/12)*$H94</f>
        <v>0</v>
      </c>
      <c r="W94" s="247">
        <f t="shared" si="35"/>
        <v>1810.4030127397436</v>
      </c>
    </row>
    <row r="95" spans="2:23" s="254" customFormat="1">
      <c r="B95" s="253"/>
      <c r="D95" s="9"/>
      <c r="E95" s="230">
        <v>42522</v>
      </c>
      <c r="F95" s="230" t="s">
        <v>184</v>
      </c>
      <c r="G95" s="231" t="s">
        <v>66</v>
      </c>
      <c r="H95" s="245">
        <f t="shared" si="36"/>
        <v>9.1666666666666665E-4</v>
      </c>
      <c r="I95" s="246">
        <f>(SUM('1.  LRAMVA Summary'!D$53:D$67)+SUM('1.  LRAMVA Summary'!D$68:D$69)*(MONTH($E95)-1)/12)*$H95</f>
        <v>-298.23493682056124</v>
      </c>
      <c r="J95" s="246">
        <f>(SUM('1.  LRAMVA Summary'!E$53:E$67)+SUM('1.  LRAMVA Summary'!E$68:E$69)*(MONTH($E95)-1)/12)*$H95</f>
        <v>331.50007255323493</v>
      </c>
      <c r="K95" s="246">
        <f>(SUM('1.  LRAMVA Summary'!F$53:F$67)+SUM('1.  LRAMVA Summary'!F$68:F$69)*(MONTH($E95)-1)/12)*$H95</f>
        <v>2407.8512848929258</v>
      </c>
      <c r="L95" s="246">
        <f>(SUM('1.  LRAMVA Summary'!G$53:G$67)+SUM('1.  LRAMVA Summary'!G$68:G$69)*(MONTH($E95)-1)/12)*$H95</f>
        <v>563.45488957645705</v>
      </c>
      <c r="M95" s="246">
        <f>(SUM('1.  LRAMVA Summary'!H$53:H$67)+SUM('1.  LRAMVA Summary'!H$68:H$69)*(MONTH($E95)-1)/12)*$H95</f>
        <v>136.81391380052054</v>
      </c>
      <c r="N95" s="246">
        <f>(SUM('1.  LRAMVA Summary'!I$53:I$67)+SUM('1.  LRAMVA Summary'!I$68:I$69)*(MONTH($E95)-1)/12)*$H95</f>
        <v>-1330.9822112628331</v>
      </c>
      <c r="O95" s="246">
        <f>(SUM('1.  LRAMVA Summary'!J$53:J$67)+SUM('1.  LRAMVA Summary'!J$68:J$69)*(MONTH($E95)-1)/12)*$H95</f>
        <v>0</v>
      </c>
      <c r="P95" s="246">
        <f>(SUM('1.  LRAMVA Summary'!K$53:K$67)+SUM('1.  LRAMVA Summary'!K$68:K$69)*(MONTH($E95)-1)/12)*$H95</f>
        <v>0</v>
      </c>
      <c r="Q95" s="246">
        <f>(SUM('1.  LRAMVA Summary'!L$53:L$67)+SUM('1.  LRAMVA Summary'!L$68:L$69)*(MONTH($E95)-1)/12)*$H95</f>
        <v>0</v>
      </c>
      <c r="R95" s="246">
        <f>(SUM('1.  LRAMVA Summary'!M$53:M$67)+SUM('1.  LRAMVA Summary'!M$68:M$69)*(MONTH($E95)-1)/12)*$H95</f>
        <v>0</v>
      </c>
      <c r="S95" s="246">
        <f>(SUM('1.  LRAMVA Summary'!N$53:N$67)+SUM('1.  LRAMVA Summary'!N$68:N$69)*(MONTH($E95)-1)/12)*$H95</f>
        <v>0</v>
      </c>
      <c r="T95" s="246">
        <f>(SUM('1.  LRAMVA Summary'!O$53:O$67)+SUM('1.  LRAMVA Summary'!O$68:O$69)*(MONTH($E95)-1)/12)*$H95</f>
        <v>0</v>
      </c>
      <c r="U95" s="246">
        <f>(SUM('1.  LRAMVA Summary'!P$53:P$67)+SUM('1.  LRAMVA Summary'!P$68:P$69)*(MONTH($E95)-1)/12)*$H95</f>
        <v>0</v>
      </c>
      <c r="V95" s="246">
        <f>(SUM('1.  LRAMVA Summary'!Q$53:Q$67)+SUM('1.  LRAMVA Summary'!Q$68:Q$69)*(MONTH($E95)-1)/12)*$H95</f>
        <v>0</v>
      </c>
      <c r="W95" s="247">
        <f t="shared" si="35"/>
        <v>1810.4030127397436</v>
      </c>
    </row>
    <row r="96" spans="2:23" s="9" customFormat="1">
      <c r="B96" s="68"/>
      <c r="E96" s="230">
        <v>42552</v>
      </c>
      <c r="F96" s="230" t="s">
        <v>184</v>
      </c>
      <c r="G96" s="231" t="s">
        <v>68</v>
      </c>
      <c r="H96" s="245">
        <f>$C$37/12</f>
        <v>9.1666666666666665E-4</v>
      </c>
      <c r="I96" s="246">
        <f>(SUM('1.  LRAMVA Summary'!D$53:D$67)+SUM('1.  LRAMVA Summary'!D$68:D$69)*(MONTH($E96)-1)/12)*$H96</f>
        <v>-298.23493682056124</v>
      </c>
      <c r="J96" s="246">
        <f>(SUM('1.  LRAMVA Summary'!E$53:E$67)+SUM('1.  LRAMVA Summary'!E$68:E$69)*(MONTH($E96)-1)/12)*$H96</f>
        <v>331.50007255323493</v>
      </c>
      <c r="K96" s="246">
        <f>(SUM('1.  LRAMVA Summary'!F$53:F$67)+SUM('1.  LRAMVA Summary'!F$68:F$69)*(MONTH($E96)-1)/12)*$H96</f>
        <v>2407.8512848929258</v>
      </c>
      <c r="L96" s="246">
        <f>(SUM('1.  LRAMVA Summary'!G$53:G$67)+SUM('1.  LRAMVA Summary'!G$68:G$69)*(MONTH($E96)-1)/12)*$H96</f>
        <v>563.45488957645705</v>
      </c>
      <c r="M96" s="246">
        <f>(SUM('1.  LRAMVA Summary'!H$53:H$67)+SUM('1.  LRAMVA Summary'!H$68:H$69)*(MONTH($E96)-1)/12)*$H96</f>
        <v>136.81391380052054</v>
      </c>
      <c r="N96" s="246">
        <f>(SUM('1.  LRAMVA Summary'!I$53:I$67)+SUM('1.  LRAMVA Summary'!I$68:I$69)*(MONTH($E96)-1)/12)*$H96</f>
        <v>-1330.9822112628331</v>
      </c>
      <c r="O96" s="246">
        <f>(SUM('1.  LRAMVA Summary'!J$53:J$67)+SUM('1.  LRAMVA Summary'!J$68:J$69)*(MONTH($E96)-1)/12)*$H96</f>
        <v>0</v>
      </c>
      <c r="P96" s="246">
        <f>(SUM('1.  LRAMVA Summary'!K$53:K$67)+SUM('1.  LRAMVA Summary'!K$68:K$69)*(MONTH($E96)-1)/12)*$H96</f>
        <v>0</v>
      </c>
      <c r="Q96" s="246">
        <f>(SUM('1.  LRAMVA Summary'!L$53:L$67)+SUM('1.  LRAMVA Summary'!L$68:L$69)*(MONTH($E96)-1)/12)*$H96</f>
        <v>0</v>
      </c>
      <c r="R96" s="246">
        <f>(SUM('1.  LRAMVA Summary'!M$53:M$67)+SUM('1.  LRAMVA Summary'!M$68:M$69)*(MONTH($E96)-1)/12)*$H96</f>
        <v>0</v>
      </c>
      <c r="S96" s="246">
        <f>(SUM('1.  LRAMVA Summary'!N$53:N$67)+SUM('1.  LRAMVA Summary'!N$68:N$69)*(MONTH($E96)-1)/12)*$H96</f>
        <v>0</v>
      </c>
      <c r="T96" s="246">
        <f>(SUM('1.  LRAMVA Summary'!O$53:O$67)+SUM('1.  LRAMVA Summary'!O$68:O$69)*(MONTH($E96)-1)/12)*$H96</f>
        <v>0</v>
      </c>
      <c r="U96" s="246">
        <f>(SUM('1.  LRAMVA Summary'!P$53:P$67)+SUM('1.  LRAMVA Summary'!P$68:P$69)*(MONTH($E96)-1)/12)*$H96</f>
        <v>0</v>
      </c>
      <c r="V96" s="246">
        <f>(SUM('1.  LRAMVA Summary'!Q$53:Q$67)+SUM('1.  LRAMVA Summary'!Q$68:Q$69)*(MONTH($E96)-1)/12)*$H96</f>
        <v>0</v>
      </c>
      <c r="W96" s="247">
        <f t="shared" si="35"/>
        <v>1810.4030127397436</v>
      </c>
    </row>
    <row r="97" spans="2:23" s="9" customFormat="1">
      <c r="B97" s="68"/>
      <c r="E97" s="230">
        <v>42583</v>
      </c>
      <c r="F97" s="230" t="s">
        <v>184</v>
      </c>
      <c r="G97" s="231" t="s">
        <v>68</v>
      </c>
      <c r="H97" s="245">
        <f t="shared" ref="H97:H98" si="37">$C$37/12</f>
        <v>9.1666666666666665E-4</v>
      </c>
      <c r="I97" s="246">
        <f>(SUM('1.  LRAMVA Summary'!D$53:D$67)+SUM('1.  LRAMVA Summary'!D$68:D$69)*(MONTH($E97)-1)/12)*$H97</f>
        <v>-298.23493682056124</v>
      </c>
      <c r="J97" s="246">
        <f>(SUM('1.  LRAMVA Summary'!E$53:E$67)+SUM('1.  LRAMVA Summary'!E$68:E$69)*(MONTH($E97)-1)/12)*$H97</f>
        <v>331.50007255323493</v>
      </c>
      <c r="K97" s="246">
        <f>(SUM('1.  LRAMVA Summary'!F$53:F$67)+SUM('1.  LRAMVA Summary'!F$68:F$69)*(MONTH($E97)-1)/12)*$H97</f>
        <v>2407.8512848929258</v>
      </c>
      <c r="L97" s="246">
        <f>(SUM('1.  LRAMVA Summary'!G$53:G$67)+SUM('1.  LRAMVA Summary'!G$68:G$69)*(MONTH($E97)-1)/12)*$H97</f>
        <v>563.45488957645705</v>
      </c>
      <c r="M97" s="246">
        <f>(SUM('1.  LRAMVA Summary'!H$53:H$67)+SUM('1.  LRAMVA Summary'!H$68:H$69)*(MONTH($E97)-1)/12)*$H97</f>
        <v>136.81391380052054</v>
      </c>
      <c r="N97" s="246">
        <f>(SUM('1.  LRAMVA Summary'!I$53:I$67)+SUM('1.  LRAMVA Summary'!I$68:I$69)*(MONTH($E97)-1)/12)*$H97</f>
        <v>-1330.9822112628331</v>
      </c>
      <c r="O97" s="246">
        <f>(SUM('1.  LRAMVA Summary'!J$53:J$67)+SUM('1.  LRAMVA Summary'!J$68:J$69)*(MONTH($E97)-1)/12)*$H97</f>
        <v>0</v>
      </c>
      <c r="P97" s="246">
        <f>(SUM('1.  LRAMVA Summary'!K$53:K$67)+SUM('1.  LRAMVA Summary'!K$68:K$69)*(MONTH($E97)-1)/12)*$H97</f>
        <v>0</v>
      </c>
      <c r="Q97" s="246">
        <f>(SUM('1.  LRAMVA Summary'!L$53:L$67)+SUM('1.  LRAMVA Summary'!L$68:L$69)*(MONTH($E97)-1)/12)*$H97</f>
        <v>0</v>
      </c>
      <c r="R97" s="246">
        <f>(SUM('1.  LRAMVA Summary'!M$53:M$67)+SUM('1.  LRAMVA Summary'!M$68:M$69)*(MONTH($E97)-1)/12)*$H97</f>
        <v>0</v>
      </c>
      <c r="S97" s="246">
        <f>(SUM('1.  LRAMVA Summary'!N$53:N$67)+SUM('1.  LRAMVA Summary'!N$68:N$69)*(MONTH($E97)-1)/12)*$H97</f>
        <v>0</v>
      </c>
      <c r="T97" s="246">
        <f>(SUM('1.  LRAMVA Summary'!O$53:O$67)+SUM('1.  LRAMVA Summary'!O$68:O$69)*(MONTH($E97)-1)/12)*$H97</f>
        <v>0</v>
      </c>
      <c r="U97" s="246">
        <f>(SUM('1.  LRAMVA Summary'!P$53:P$67)+SUM('1.  LRAMVA Summary'!P$68:P$69)*(MONTH($E97)-1)/12)*$H97</f>
        <v>0</v>
      </c>
      <c r="V97" s="246">
        <f>(SUM('1.  LRAMVA Summary'!Q$53:Q$67)+SUM('1.  LRAMVA Summary'!Q$68:Q$69)*(MONTH($E97)-1)/12)*$H97</f>
        <v>0</v>
      </c>
      <c r="W97" s="247">
        <f t="shared" si="35"/>
        <v>1810.4030127397436</v>
      </c>
    </row>
    <row r="98" spans="2:23" s="9" customFormat="1">
      <c r="B98" s="68"/>
      <c r="E98" s="230">
        <v>42614</v>
      </c>
      <c r="F98" s="230" t="s">
        <v>184</v>
      </c>
      <c r="G98" s="231" t="s">
        <v>68</v>
      </c>
      <c r="H98" s="245">
        <f t="shared" si="37"/>
        <v>9.1666666666666665E-4</v>
      </c>
      <c r="I98" s="246">
        <f>(SUM('1.  LRAMVA Summary'!D$53:D$67)+SUM('1.  LRAMVA Summary'!D$68:D$69)*(MONTH($E98)-1)/12)*$H98</f>
        <v>-298.23493682056124</v>
      </c>
      <c r="J98" s="246">
        <f>(SUM('1.  LRAMVA Summary'!E$53:E$67)+SUM('1.  LRAMVA Summary'!E$68:E$69)*(MONTH($E98)-1)/12)*$H98</f>
        <v>331.50007255323493</v>
      </c>
      <c r="K98" s="246">
        <f>(SUM('1.  LRAMVA Summary'!F$53:F$67)+SUM('1.  LRAMVA Summary'!F$68:F$69)*(MONTH($E98)-1)/12)*$H98</f>
        <v>2407.8512848929258</v>
      </c>
      <c r="L98" s="246">
        <f>(SUM('1.  LRAMVA Summary'!G$53:G$67)+SUM('1.  LRAMVA Summary'!G$68:G$69)*(MONTH($E98)-1)/12)*$H98</f>
        <v>563.45488957645705</v>
      </c>
      <c r="M98" s="246">
        <f>(SUM('1.  LRAMVA Summary'!H$53:H$67)+SUM('1.  LRAMVA Summary'!H$68:H$69)*(MONTH($E98)-1)/12)*$H98</f>
        <v>136.81391380052054</v>
      </c>
      <c r="N98" s="246">
        <f>(SUM('1.  LRAMVA Summary'!I$53:I$67)+SUM('1.  LRAMVA Summary'!I$68:I$69)*(MONTH($E98)-1)/12)*$H98</f>
        <v>-1330.9822112628331</v>
      </c>
      <c r="O98" s="246">
        <f>(SUM('1.  LRAMVA Summary'!J$53:J$67)+SUM('1.  LRAMVA Summary'!J$68:J$69)*(MONTH($E98)-1)/12)*$H98</f>
        <v>0</v>
      </c>
      <c r="P98" s="246">
        <f>(SUM('1.  LRAMVA Summary'!K$53:K$67)+SUM('1.  LRAMVA Summary'!K$68:K$69)*(MONTH($E98)-1)/12)*$H98</f>
        <v>0</v>
      </c>
      <c r="Q98" s="246">
        <f>(SUM('1.  LRAMVA Summary'!L$53:L$67)+SUM('1.  LRAMVA Summary'!L$68:L$69)*(MONTH($E98)-1)/12)*$H98</f>
        <v>0</v>
      </c>
      <c r="R98" s="246">
        <f>(SUM('1.  LRAMVA Summary'!M$53:M$67)+SUM('1.  LRAMVA Summary'!M$68:M$69)*(MONTH($E98)-1)/12)*$H98</f>
        <v>0</v>
      </c>
      <c r="S98" s="246">
        <f>(SUM('1.  LRAMVA Summary'!N$53:N$67)+SUM('1.  LRAMVA Summary'!N$68:N$69)*(MONTH($E98)-1)/12)*$H98</f>
        <v>0</v>
      </c>
      <c r="T98" s="246">
        <f>(SUM('1.  LRAMVA Summary'!O$53:O$67)+SUM('1.  LRAMVA Summary'!O$68:O$69)*(MONTH($E98)-1)/12)*$H98</f>
        <v>0</v>
      </c>
      <c r="U98" s="246">
        <f>(SUM('1.  LRAMVA Summary'!P$53:P$67)+SUM('1.  LRAMVA Summary'!P$68:P$69)*(MONTH($E98)-1)/12)*$H98</f>
        <v>0</v>
      </c>
      <c r="V98" s="246">
        <f>(SUM('1.  LRAMVA Summary'!Q$53:Q$67)+SUM('1.  LRAMVA Summary'!Q$68:Q$69)*(MONTH($E98)-1)/12)*$H98</f>
        <v>0</v>
      </c>
      <c r="W98" s="247">
        <f t="shared" si="35"/>
        <v>1810.4030127397436</v>
      </c>
    </row>
    <row r="99" spans="2:23" s="9" customFormat="1">
      <c r="B99" s="68"/>
      <c r="E99" s="230">
        <v>42644</v>
      </c>
      <c r="F99" s="230" t="s">
        <v>184</v>
      </c>
      <c r="G99" s="231" t="s">
        <v>69</v>
      </c>
      <c r="H99" s="226">
        <f>$C$38/12</f>
        <v>9.1666666666666665E-4</v>
      </c>
      <c r="I99" s="246">
        <f>(SUM('1.  LRAMVA Summary'!D$53:D$67)+SUM('1.  LRAMVA Summary'!D$68:D$69)*(MONTH($E99)-1)/12)*$H99</f>
        <v>-298.23493682056124</v>
      </c>
      <c r="J99" s="246">
        <f>(SUM('1.  LRAMVA Summary'!E$53:E$67)+SUM('1.  LRAMVA Summary'!E$68:E$69)*(MONTH($E99)-1)/12)*$H99</f>
        <v>331.50007255323493</v>
      </c>
      <c r="K99" s="246">
        <f>(SUM('1.  LRAMVA Summary'!F$53:F$67)+SUM('1.  LRAMVA Summary'!F$68:F$69)*(MONTH($E99)-1)/12)*$H99</f>
        <v>2407.8512848929258</v>
      </c>
      <c r="L99" s="246">
        <f>(SUM('1.  LRAMVA Summary'!G$53:G$67)+SUM('1.  LRAMVA Summary'!G$68:G$69)*(MONTH($E99)-1)/12)*$H99</f>
        <v>563.45488957645705</v>
      </c>
      <c r="M99" s="246">
        <f>(SUM('1.  LRAMVA Summary'!H$53:H$67)+SUM('1.  LRAMVA Summary'!H$68:H$69)*(MONTH($E99)-1)/12)*$H99</f>
        <v>136.81391380052054</v>
      </c>
      <c r="N99" s="246">
        <f>(SUM('1.  LRAMVA Summary'!I$53:I$67)+SUM('1.  LRAMVA Summary'!I$68:I$69)*(MONTH($E99)-1)/12)*$H99</f>
        <v>-1330.9822112628331</v>
      </c>
      <c r="O99" s="246">
        <f>(SUM('1.  LRAMVA Summary'!J$53:J$67)+SUM('1.  LRAMVA Summary'!J$68:J$69)*(MONTH($E99)-1)/12)*$H99</f>
        <v>0</v>
      </c>
      <c r="P99" s="246">
        <f>(SUM('1.  LRAMVA Summary'!K$53:K$67)+SUM('1.  LRAMVA Summary'!K$68:K$69)*(MONTH($E99)-1)/12)*$H99</f>
        <v>0</v>
      </c>
      <c r="Q99" s="246">
        <f>(SUM('1.  LRAMVA Summary'!L$53:L$67)+SUM('1.  LRAMVA Summary'!L$68:L$69)*(MONTH($E99)-1)/12)*$H99</f>
        <v>0</v>
      </c>
      <c r="R99" s="246">
        <f>(SUM('1.  LRAMVA Summary'!M$53:M$67)+SUM('1.  LRAMVA Summary'!M$68:M$69)*(MONTH($E99)-1)/12)*$H99</f>
        <v>0</v>
      </c>
      <c r="S99" s="246">
        <f>(SUM('1.  LRAMVA Summary'!N$53:N$67)+SUM('1.  LRAMVA Summary'!N$68:N$69)*(MONTH($E99)-1)/12)*$H99</f>
        <v>0</v>
      </c>
      <c r="T99" s="246">
        <f>(SUM('1.  LRAMVA Summary'!O$53:O$67)+SUM('1.  LRAMVA Summary'!O$68:O$69)*(MONTH($E99)-1)/12)*$H99</f>
        <v>0</v>
      </c>
      <c r="U99" s="246">
        <f>(SUM('1.  LRAMVA Summary'!P$53:P$67)+SUM('1.  LRAMVA Summary'!P$68:P$69)*(MONTH($E99)-1)/12)*$H99</f>
        <v>0</v>
      </c>
      <c r="V99" s="246">
        <f>(SUM('1.  LRAMVA Summary'!Q$53:Q$67)+SUM('1.  LRAMVA Summary'!Q$68:Q$69)*(MONTH($E99)-1)/12)*$H99</f>
        <v>0</v>
      </c>
      <c r="W99" s="247">
        <f t="shared" si="35"/>
        <v>1810.4030127397436</v>
      </c>
    </row>
    <row r="100" spans="2:23" s="9" customFormat="1">
      <c r="B100" s="68"/>
      <c r="E100" s="230">
        <v>42675</v>
      </c>
      <c r="F100" s="230" t="s">
        <v>184</v>
      </c>
      <c r="G100" s="231" t="s">
        <v>69</v>
      </c>
      <c r="H100" s="226">
        <f t="shared" ref="H100:H101" si="38">$C$38/12</f>
        <v>9.1666666666666665E-4</v>
      </c>
      <c r="I100" s="246">
        <f>(SUM('1.  LRAMVA Summary'!D$53:D$67)+SUM('1.  LRAMVA Summary'!D$68:D$69)*(MONTH($E100)-1)/12)*$H100</f>
        <v>-298.23493682056124</v>
      </c>
      <c r="J100" s="246">
        <f>(SUM('1.  LRAMVA Summary'!E$53:E$67)+SUM('1.  LRAMVA Summary'!E$68:E$69)*(MONTH($E100)-1)/12)*$H100</f>
        <v>331.50007255323493</v>
      </c>
      <c r="K100" s="246">
        <f>(SUM('1.  LRAMVA Summary'!F$53:F$67)+SUM('1.  LRAMVA Summary'!F$68:F$69)*(MONTH($E100)-1)/12)*$H100</f>
        <v>2407.8512848929258</v>
      </c>
      <c r="L100" s="246">
        <f>(SUM('1.  LRAMVA Summary'!G$53:G$67)+SUM('1.  LRAMVA Summary'!G$68:G$69)*(MONTH($E100)-1)/12)*$H100</f>
        <v>563.45488957645705</v>
      </c>
      <c r="M100" s="246">
        <f>(SUM('1.  LRAMVA Summary'!H$53:H$67)+SUM('1.  LRAMVA Summary'!H$68:H$69)*(MONTH($E100)-1)/12)*$H100</f>
        <v>136.81391380052054</v>
      </c>
      <c r="N100" s="246">
        <f>(SUM('1.  LRAMVA Summary'!I$53:I$67)+SUM('1.  LRAMVA Summary'!I$68:I$69)*(MONTH($E100)-1)/12)*$H100</f>
        <v>-1330.9822112628331</v>
      </c>
      <c r="O100" s="246">
        <f>(SUM('1.  LRAMVA Summary'!J$53:J$67)+SUM('1.  LRAMVA Summary'!J$68:J$69)*(MONTH($E100)-1)/12)*$H100</f>
        <v>0</v>
      </c>
      <c r="P100" s="246">
        <f>(SUM('1.  LRAMVA Summary'!K$53:K$67)+SUM('1.  LRAMVA Summary'!K$68:K$69)*(MONTH($E100)-1)/12)*$H100</f>
        <v>0</v>
      </c>
      <c r="Q100" s="246">
        <f>(SUM('1.  LRAMVA Summary'!L$53:L$67)+SUM('1.  LRAMVA Summary'!L$68:L$69)*(MONTH($E100)-1)/12)*$H100</f>
        <v>0</v>
      </c>
      <c r="R100" s="246">
        <f>(SUM('1.  LRAMVA Summary'!M$53:M$67)+SUM('1.  LRAMVA Summary'!M$68:M$69)*(MONTH($E100)-1)/12)*$H100</f>
        <v>0</v>
      </c>
      <c r="S100" s="246">
        <f>(SUM('1.  LRAMVA Summary'!N$53:N$67)+SUM('1.  LRAMVA Summary'!N$68:N$69)*(MONTH($E100)-1)/12)*$H100</f>
        <v>0</v>
      </c>
      <c r="T100" s="246">
        <f>(SUM('1.  LRAMVA Summary'!O$53:O$67)+SUM('1.  LRAMVA Summary'!O$68:O$69)*(MONTH($E100)-1)/12)*$H100</f>
        <v>0</v>
      </c>
      <c r="U100" s="246">
        <f>(SUM('1.  LRAMVA Summary'!P$53:P$67)+SUM('1.  LRAMVA Summary'!P$68:P$69)*(MONTH($E100)-1)/12)*$H100</f>
        <v>0</v>
      </c>
      <c r="V100" s="246">
        <f>(SUM('1.  LRAMVA Summary'!Q$53:Q$67)+SUM('1.  LRAMVA Summary'!Q$68:Q$69)*(MONTH($E100)-1)/12)*$H100</f>
        <v>0</v>
      </c>
      <c r="W100" s="247">
        <f t="shared" si="35"/>
        <v>1810.4030127397436</v>
      </c>
    </row>
    <row r="101" spans="2:23" s="9" customFormat="1">
      <c r="B101" s="68"/>
      <c r="E101" s="230">
        <v>42705</v>
      </c>
      <c r="F101" s="230" t="s">
        <v>184</v>
      </c>
      <c r="G101" s="231" t="s">
        <v>69</v>
      </c>
      <c r="H101" s="226">
        <f t="shared" si="38"/>
        <v>9.1666666666666665E-4</v>
      </c>
      <c r="I101" s="246">
        <f>(SUM('1.  LRAMVA Summary'!D$53:D$67)+SUM('1.  LRAMVA Summary'!D$68:D$69)*(MONTH($E101)-1)/12)*$H101</f>
        <v>-298.23493682056124</v>
      </c>
      <c r="J101" s="246">
        <f>(SUM('1.  LRAMVA Summary'!E$53:E$67)+SUM('1.  LRAMVA Summary'!E$68:E$69)*(MONTH($E101)-1)/12)*$H101</f>
        <v>331.50007255323493</v>
      </c>
      <c r="K101" s="246">
        <f>(SUM('1.  LRAMVA Summary'!F$53:F$67)+SUM('1.  LRAMVA Summary'!F$68:F$69)*(MONTH($E101)-1)/12)*$H101</f>
        <v>2407.8512848929258</v>
      </c>
      <c r="L101" s="246">
        <f>(SUM('1.  LRAMVA Summary'!G$53:G$67)+SUM('1.  LRAMVA Summary'!G$68:G$69)*(MONTH($E101)-1)/12)*$H101</f>
        <v>563.45488957645705</v>
      </c>
      <c r="M101" s="246">
        <f>(SUM('1.  LRAMVA Summary'!H$53:H$67)+SUM('1.  LRAMVA Summary'!H$68:H$69)*(MONTH($E101)-1)/12)*$H101</f>
        <v>136.81391380052054</v>
      </c>
      <c r="N101" s="246">
        <f>(SUM('1.  LRAMVA Summary'!I$53:I$67)+SUM('1.  LRAMVA Summary'!I$68:I$69)*(MONTH($E101)-1)/12)*$H101</f>
        <v>-1330.9822112628331</v>
      </c>
      <c r="O101" s="246">
        <f>(SUM('1.  LRAMVA Summary'!J$53:J$67)+SUM('1.  LRAMVA Summary'!J$68:J$69)*(MONTH($E101)-1)/12)*$H101</f>
        <v>0</v>
      </c>
      <c r="P101" s="246">
        <f>(SUM('1.  LRAMVA Summary'!K$53:K$67)+SUM('1.  LRAMVA Summary'!K$68:K$69)*(MONTH($E101)-1)/12)*$H101</f>
        <v>0</v>
      </c>
      <c r="Q101" s="246">
        <f>(SUM('1.  LRAMVA Summary'!L$53:L$67)+SUM('1.  LRAMVA Summary'!L$68:L$69)*(MONTH($E101)-1)/12)*$H101</f>
        <v>0</v>
      </c>
      <c r="R101" s="246">
        <f>(SUM('1.  LRAMVA Summary'!M$53:M$67)+SUM('1.  LRAMVA Summary'!M$68:M$69)*(MONTH($E101)-1)/12)*$H101</f>
        <v>0</v>
      </c>
      <c r="S101" s="246">
        <f>(SUM('1.  LRAMVA Summary'!N$53:N$67)+SUM('1.  LRAMVA Summary'!N$68:N$69)*(MONTH($E101)-1)/12)*$H101</f>
        <v>0</v>
      </c>
      <c r="T101" s="246">
        <f>(SUM('1.  LRAMVA Summary'!O$53:O$67)+SUM('1.  LRAMVA Summary'!O$68:O$69)*(MONTH($E101)-1)/12)*$H101</f>
        <v>0</v>
      </c>
      <c r="U101" s="246">
        <f>(SUM('1.  LRAMVA Summary'!P$53:P$67)+SUM('1.  LRAMVA Summary'!P$68:P$69)*(MONTH($E101)-1)/12)*$H101</f>
        <v>0</v>
      </c>
      <c r="V101" s="246">
        <f>(SUM('1.  LRAMVA Summary'!Q$53:Q$67)+SUM('1.  LRAMVA Summary'!Q$68:Q$69)*(MONTH($E101)-1)/12)*$H101</f>
        <v>0</v>
      </c>
      <c r="W101" s="247">
        <f t="shared" si="35"/>
        <v>1810.4030127397436</v>
      </c>
    </row>
    <row r="102" spans="2:23" s="9" customFormat="1" ht="15" thickBot="1">
      <c r="B102" s="68"/>
      <c r="E102" s="232" t="s">
        <v>471</v>
      </c>
      <c r="F102" s="232"/>
      <c r="G102" s="233"/>
      <c r="H102" s="234"/>
      <c r="I102" s="235">
        <f>SUM(I89:I101)</f>
        <v>-6849.208008777784</v>
      </c>
      <c r="J102" s="235">
        <f>SUM(J89:J101)</f>
        <v>22023.606536195792</v>
      </c>
      <c r="K102" s="235">
        <f t="shared" ref="K102:O102" si="39">SUM(K89:K101)</f>
        <v>88354.729124244986</v>
      </c>
      <c r="L102" s="235">
        <f t="shared" si="39"/>
        <v>20178.012446608242</v>
      </c>
      <c r="M102" s="235">
        <f t="shared" si="39"/>
        <v>3959.5960839411405</v>
      </c>
      <c r="N102" s="235">
        <f t="shared" si="39"/>
        <v>-47242.405863191409</v>
      </c>
      <c r="O102" s="235">
        <f t="shared" si="39"/>
        <v>0</v>
      </c>
      <c r="P102" s="235">
        <f t="shared" ref="P102:V102" si="40">SUM(P89:P101)</f>
        <v>0</v>
      </c>
      <c r="Q102" s="235">
        <f t="shared" si="40"/>
        <v>0</v>
      </c>
      <c r="R102" s="235">
        <f t="shared" si="40"/>
        <v>0</v>
      </c>
      <c r="S102" s="235">
        <f t="shared" si="40"/>
        <v>0</v>
      </c>
      <c r="T102" s="235">
        <f t="shared" si="40"/>
        <v>0</v>
      </c>
      <c r="U102" s="235">
        <f t="shared" si="40"/>
        <v>0</v>
      </c>
      <c r="V102" s="235">
        <f t="shared" si="40"/>
        <v>0</v>
      </c>
      <c r="W102" s="235">
        <f>SUM(W89:W101)</f>
        <v>80424.330319020955</v>
      </c>
    </row>
    <row r="103" spans="2:23" s="9" customFormat="1" ht="15" thickTop="1">
      <c r="B103" s="68"/>
      <c r="E103" s="236" t="s">
        <v>67</v>
      </c>
      <c r="F103" s="236"/>
      <c r="G103" s="237"/>
      <c r="H103" s="238"/>
      <c r="I103" s="239"/>
      <c r="J103" s="239"/>
      <c r="K103" s="239"/>
      <c r="L103" s="239"/>
      <c r="M103" s="239"/>
      <c r="N103" s="239"/>
      <c r="O103" s="239"/>
      <c r="P103" s="239"/>
      <c r="Q103" s="239"/>
      <c r="R103" s="239"/>
      <c r="S103" s="239"/>
      <c r="T103" s="239"/>
      <c r="U103" s="239"/>
      <c r="V103" s="239"/>
      <c r="W103" s="240"/>
    </row>
    <row r="104" spans="2:23" s="9" customFormat="1">
      <c r="B104" s="68"/>
      <c r="E104" s="241" t="s">
        <v>434</v>
      </c>
      <c r="F104" s="241"/>
      <c r="G104" s="242"/>
      <c r="H104" s="243"/>
      <c r="I104" s="244">
        <f>I102+I103</f>
        <v>-6849.208008777784</v>
      </c>
      <c r="J104" s="244">
        <f t="shared" ref="J104" si="41">J102+J103</f>
        <v>22023.606536195792</v>
      </c>
      <c r="K104" s="244">
        <f t="shared" ref="K104" si="42">K102+K103</f>
        <v>88354.729124244986</v>
      </c>
      <c r="L104" s="244">
        <f t="shared" ref="L104" si="43">L102+L103</f>
        <v>20178.012446608242</v>
      </c>
      <c r="M104" s="244">
        <f t="shared" ref="M104" si="44">M102+M103</f>
        <v>3959.5960839411405</v>
      </c>
      <c r="N104" s="244">
        <f t="shared" ref="N104" si="45">N102+N103</f>
        <v>-47242.405863191409</v>
      </c>
      <c r="O104" s="244">
        <f t="shared" ref="O104:V104" si="46">O102+O103</f>
        <v>0</v>
      </c>
      <c r="P104" s="244">
        <f t="shared" si="46"/>
        <v>0</v>
      </c>
      <c r="Q104" s="244">
        <f t="shared" si="46"/>
        <v>0</v>
      </c>
      <c r="R104" s="244">
        <f t="shared" si="46"/>
        <v>0</v>
      </c>
      <c r="S104" s="244">
        <f t="shared" si="46"/>
        <v>0</v>
      </c>
      <c r="T104" s="244">
        <f t="shared" si="46"/>
        <v>0</v>
      </c>
      <c r="U104" s="244">
        <f t="shared" si="46"/>
        <v>0</v>
      </c>
      <c r="V104" s="244">
        <f t="shared" si="46"/>
        <v>0</v>
      </c>
      <c r="W104" s="244">
        <f t="shared" ref="W104" si="47">W102+W103</f>
        <v>80424.330319020955</v>
      </c>
    </row>
    <row r="105" spans="2:23" s="9" customFormat="1">
      <c r="B105" s="68"/>
      <c r="E105" s="230">
        <v>42736</v>
      </c>
      <c r="F105" s="230" t="s">
        <v>185</v>
      </c>
      <c r="G105" s="231" t="s">
        <v>65</v>
      </c>
      <c r="H105" s="256">
        <f>$C$39/12</f>
        <v>9.1666666666666665E-4</v>
      </c>
      <c r="I105" s="246">
        <f>(SUM('1.  LRAMVA Summary'!D$53:D$70)+SUM('1.  LRAMVA Summary'!D$71:D$72)*(MONTH($E105)-1)/12)*$H105</f>
        <v>-298.23493682056124</v>
      </c>
      <c r="J105" s="246">
        <f>(SUM('1.  LRAMVA Summary'!E$53:E$70)+SUM('1.  LRAMVA Summary'!E$71:E$72)*(MONTH($E105)-1)/12)*$H105</f>
        <v>331.50007255323493</v>
      </c>
      <c r="K105" s="246">
        <f>(SUM('1.  LRAMVA Summary'!F$53:F$70)+SUM('1.  LRAMVA Summary'!F$71:F$72)*(MONTH($E105)-1)/12)*$H105</f>
        <v>2407.8512848929258</v>
      </c>
      <c r="L105" s="246">
        <f>(SUM('1.  LRAMVA Summary'!G$53:G$70)+SUM('1.  LRAMVA Summary'!G$71:G$72)*(MONTH($E105)-1)/12)*$H105</f>
        <v>563.45488957645705</v>
      </c>
      <c r="M105" s="246">
        <f>(SUM('1.  LRAMVA Summary'!H$53:H$70)+SUM('1.  LRAMVA Summary'!H$71:H$72)*(MONTH($E105)-1)/12)*$H105</f>
        <v>136.81391380052054</v>
      </c>
      <c r="N105" s="246">
        <f>(SUM('1.  LRAMVA Summary'!I$53:I$70)+SUM('1.  LRAMVA Summary'!I$71:I$72)*(MONTH($E105)-1)/12)*$H105</f>
        <v>-1330.9822112628331</v>
      </c>
      <c r="O105" s="246">
        <f>(SUM('1.  LRAMVA Summary'!J$53:J$70)+SUM('1.  LRAMVA Summary'!J$71:J$72)*(MONTH($E105)-1)/12)*$H105</f>
        <v>0</v>
      </c>
      <c r="P105" s="246">
        <f>(SUM('1.  LRAMVA Summary'!K$53:K$70)+SUM('1.  LRAMVA Summary'!K$71:K$72)*(MONTH($E105)-1)/12)*$H105</f>
        <v>0</v>
      </c>
      <c r="Q105" s="246">
        <f>(SUM('1.  LRAMVA Summary'!L$53:L$70)+SUM('1.  LRAMVA Summary'!L$71:L$72)*(MONTH($E105)-1)/12)*$H105</f>
        <v>0</v>
      </c>
      <c r="R105" s="246">
        <f>(SUM('1.  LRAMVA Summary'!M$53:M$70)+SUM('1.  LRAMVA Summary'!M$71:M$72)*(MONTH($E105)-1)/12)*$H105</f>
        <v>0</v>
      </c>
      <c r="S105" s="246">
        <f>(SUM('1.  LRAMVA Summary'!N$53:N$70)+SUM('1.  LRAMVA Summary'!N$71:N$72)*(MONTH($E105)-1)/12)*$H105</f>
        <v>0</v>
      </c>
      <c r="T105" s="246">
        <f>(SUM('1.  LRAMVA Summary'!O$53:O$70)+SUM('1.  LRAMVA Summary'!O$71:O$72)*(MONTH($E105)-1)/12)*$H105</f>
        <v>0</v>
      </c>
      <c r="U105" s="246">
        <f>(SUM('1.  LRAMVA Summary'!P$53:P$70)+SUM('1.  LRAMVA Summary'!P$71:P$72)*(MONTH($E105)-1)/12)*$H105</f>
        <v>0</v>
      </c>
      <c r="V105" s="246">
        <f>(SUM('1.  LRAMVA Summary'!Q$53:Q$70)+SUM('1.  LRAMVA Summary'!Q$71:Q$72)*(MONTH($E105)-1)/12)*$H105</f>
        <v>0</v>
      </c>
      <c r="W105" s="247">
        <f>SUM(I105:V105)</f>
        <v>1810.4030127397436</v>
      </c>
    </row>
    <row r="106" spans="2:23" s="9" customFormat="1">
      <c r="B106" s="68"/>
      <c r="E106" s="230">
        <v>42767</v>
      </c>
      <c r="F106" s="230" t="s">
        <v>185</v>
      </c>
      <c r="G106" s="231" t="s">
        <v>65</v>
      </c>
      <c r="H106" s="256">
        <f t="shared" ref="H106:H107" si="48">$C$39/12</f>
        <v>9.1666666666666665E-4</v>
      </c>
      <c r="I106" s="246">
        <f>(SUM('1.  LRAMVA Summary'!D$53:D$70)+SUM('1.  LRAMVA Summary'!D$71:D$72)*(MONTH($E106)-1)/12)*$H106</f>
        <v>-298.23493682056124</v>
      </c>
      <c r="J106" s="246">
        <f>(SUM('1.  LRAMVA Summary'!E$53:E$70)+SUM('1.  LRAMVA Summary'!E$71:E$72)*(MONTH($E106)-1)/12)*$H106</f>
        <v>331.50007255323493</v>
      </c>
      <c r="K106" s="246">
        <f>(SUM('1.  LRAMVA Summary'!F$53:F$70)+SUM('1.  LRAMVA Summary'!F$71:F$72)*(MONTH($E106)-1)/12)*$H106</f>
        <v>2407.8512848929258</v>
      </c>
      <c r="L106" s="246">
        <f>(SUM('1.  LRAMVA Summary'!G$53:G$70)+SUM('1.  LRAMVA Summary'!G$71:G$72)*(MONTH($E106)-1)/12)*$H106</f>
        <v>563.45488957645705</v>
      </c>
      <c r="M106" s="246">
        <f>(SUM('1.  LRAMVA Summary'!H$53:H$70)+SUM('1.  LRAMVA Summary'!H$71:H$72)*(MONTH($E106)-1)/12)*$H106</f>
        <v>136.81391380052054</v>
      </c>
      <c r="N106" s="246">
        <f>(SUM('1.  LRAMVA Summary'!I$53:I$70)+SUM('1.  LRAMVA Summary'!I$71:I$72)*(MONTH($E106)-1)/12)*$H106</f>
        <v>-1330.9822112628331</v>
      </c>
      <c r="O106" s="246">
        <f>(SUM('1.  LRAMVA Summary'!J$53:J$70)+SUM('1.  LRAMVA Summary'!J$71:J$72)*(MONTH($E106)-1)/12)*$H106</f>
        <v>0</v>
      </c>
      <c r="P106" s="246">
        <f>(SUM('1.  LRAMVA Summary'!K$53:K$70)+SUM('1.  LRAMVA Summary'!K$71:K$72)*(MONTH($E106)-1)/12)*$H106</f>
        <v>0</v>
      </c>
      <c r="Q106" s="246">
        <f>(SUM('1.  LRAMVA Summary'!L$53:L$70)+SUM('1.  LRAMVA Summary'!L$71:L$72)*(MONTH($E106)-1)/12)*$H106</f>
        <v>0</v>
      </c>
      <c r="R106" s="246">
        <f>(SUM('1.  LRAMVA Summary'!M$53:M$70)+SUM('1.  LRAMVA Summary'!M$71:M$72)*(MONTH($E106)-1)/12)*$H106</f>
        <v>0</v>
      </c>
      <c r="S106" s="246">
        <f>(SUM('1.  LRAMVA Summary'!N$53:N$70)+SUM('1.  LRAMVA Summary'!N$71:N$72)*(MONTH($E106)-1)/12)*$H106</f>
        <v>0</v>
      </c>
      <c r="T106" s="246">
        <f>(SUM('1.  LRAMVA Summary'!O$53:O$70)+SUM('1.  LRAMVA Summary'!O$71:O$72)*(MONTH($E106)-1)/12)*$H106</f>
        <v>0</v>
      </c>
      <c r="U106" s="246">
        <f>(SUM('1.  LRAMVA Summary'!P$53:P$70)+SUM('1.  LRAMVA Summary'!P$71:P$72)*(MONTH($E106)-1)/12)*$H106</f>
        <v>0</v>
      </c>
      <c r="V106" s="246">
        <f>(SUM('1.  LRAMVA Summary'!Q$53:Q$70)+SUM('1.  LRAMVA Summary'!Q$71:Q$72)*(MONTH($E106)-1)/12)*$H106</f>
        <v>0</v>
      </c>
      <c r="W106" s="247">
        <f t="shared" ref="W106:W116" si="49">SUM(I106:V106)</f>
        <v>1810.4030127397436</v>
      </c>
    </row>
    <row r="107" spans="2:23" s="9" customFormat="1">
      <c r="B107" s="68"/>
      <c r="E107" s="230">
        <v>42795</v>
      </c>
      <c r="F107" s="230" t="s">
        <v>185</v>
      </c>
      <c r="G107" s="231" t="s">
        <v>65</v>
      </c>
      <c r="H107" s="256">
        <f t="shared" si="48"/>
        <v>9.1666666666666665E-4</v>
      </c>
      <c r="I107" s="246">
        <f>(SUM('1.  LRAMVA Summary'!D$53:D$70)+SUM('1.  LRAMVA Summary'!D$71:D$72)*(MONTH($E107)-1)/12)*$H107</f>
        <v>-298.23493682056124</v>
      </c>
      <c r="J107" s="246">
        <f>(SUM('1.  LRAMVA Summary'!E$53:E$70)+SUM('1.  LRAMVA Summary'!E$71:E$72)*(MONTH($E107)-1)/12)*$H107</f>
        <v>331.50007255323493</v>
      </c>
      <c r="K107" s="246">
        <f>(SUM('1.  LRAMVA Summary'!F$53:F$70)+SUM('1.  LRAMVA Summary'!F$71:F$72)*(MONTH($E107)-1)/12)*$H107</f>
        <v>2407.8512848929258</v>
      </c>
      <c r="L107" s="246">
        <f>(SUM('1.  LRAMVA Summary'!G$53:G$70)+SUM('1.  LRAMVA Summary'!G$71:G$72)*(MONTH($E107)-1)/12)*$H107</f>
        <v>563.45488957645705</v>
      </c>
      <c r="M107" s="246">
        <f>(SUM('1.  LRAMVA Summary'!H$53:H$70)+SUM('1.  LRAMVA Summary'!H$71:H$72)*(MONTH($E107)-1)/12)*$H107</f>
        <v>136.81391380052054</v>
      </c>
      <c r="N107" s="246">
        <f>(SUM('1.  LRAMVA Summary'!I$53:I$70)+SUM('1.  LRAMVA Summary'!I$71:I$72)*(MONTH($E107)-1)/12)*$H107</f>
        <v>-1330.9822112628331</v>
      </c>
      <c r="O107" s="246">
        <f>(SUM('1.  LRAMVA Summary'!J$53:J$70)+SUM('1.  LRAMVA Summary'!J$71:J$72)*(MONTH($E107)-1)/12)*$H107</f>
        <v>0</v>
      </c>
      <c r="P107" s="246">
        <f>(SUM('1.  LRAMVA Summary'!K$53:K$70)+SUM('1.  LRAMVA Summary'!K$71:K$72)*(MONTH($E107)-1)/12)*$H107</f>
        <v>0</v>
      </c>
      <c r="Q107" s="246">
        <f>(SUM('1.  LRAMVA Summary'!L$53:L$70)+SUM('1.  LRAMVA Summary'!L$71:L$72)*(MONTH($E107)-1)/12)*$H107</f>
        <v>0</v>
      </c>
      <c r="R107" s="246">
        <f>(SUM('1.  LRAMVA Summary'!M$53:M$70)+SUM('1.  LRAMVA Summary'!M$71:M$72)*(MONTH($E107)-1)/12)*$H107</f>
        <v>0</v>
      </c>
      <c r="S107" s="246">
        <f>(SUM('1.  LRAMVA Summary'!N$53:N$70)+SUM('1.  LRAMVA Summary'!N$71:N$72)*(MONTH($E107)-1)/12)*$H107</f>
        <v>0</v>
      </c>
      <c r="T107" s="246">
        <f>(SUM('1.  LRAMVA Summary'!O$53:O$70)+SUM('1.  LRAMVA Summary'!O$71:O$72)*(MONTH($E107)-1)/12)*$H107</f>
        <v>0</v>
      </c>
      <c r="U107" s="246">
        <f>(SUM('1.  LRAMVA Summary'!P$53:P$70)+SUM('1.  LRAMVA Summary'!P$71:P$72)*(MONTH($E107)-1)/12)*$H107</f>
        <v>0</v>
      </c>
      <c r="V107" s="246">
        <f>(SUM('1.  LRAMVA Summary'!Q$53:Q$70)+SUM('1.  LRAMVA Summary'!Q$71:Q$72)*(MONTH($E107)-1)/12)*$H107</f>
        <v>0</v>
      </c>
      <c r="W107" s="247">
        <f t="shared" si="49"/>
        <v>1810.4030127397436</v>
      </c>
    </row>
    <row r="108" spans="2:23" s="8" customFormat="1">
      <c r="B108" s="255"/>
      <c r="E108" s="230">
        <v>42826</v>
      </c>
      <c r="F108" s="230" t="s">
        <v>185</v>
      </c>
      <c r="G108" s="231" t="s">
        <v>66</v>
      </c>
      <c r="H108" s="256">
        <f>$C$40/12</f>
        <v>9.1666666666666665E-4</v>
      </c>
      <c r="I108" s="246">
        <f>(SUM('1.  LRAMVA Summary'!D$53:D$70)+SUM('1.  LRAMVA Summary'!D$71:D$72)*(MONTH($E108)-1)/12)*$H108</f>
        <v>-298.23493682056124</v>
      </c>
      <c r="J108" s="246">
        <f>(SUM('1.  LRAMVA Summary'!E$53:E$70)+SUM('1.  LRAMVA Summary'!E$71:E$72)*(MONTH($E108)-1)/12)*$H108</f>
        <v>331.50007255323493</v>
      </c>
      <c r="K108" s="246">
        <f>(SUM('1.  LRAMVA Summary'!F$53:F$70)+SUM('1.  LRAMVA Summary'!F$71:F$72)*(MONTH($E108)-1)/12)*$H108</f>
        <v>2407.8512848929258</v>
      </c>
      <c r="L108" s="246">
        <f>(SUM('1.  LRAMVA Summary'!G$53:G$70)+SUM('1.  LRAMVA Summary'!G$71:G$72)*(MONTH($E108)-1)/12)*$H108</f>
        <v>563.45488957645705</v>
      </c>
      <c r="M108" s="246">
        <f>(SUM('1.  LRAMVA Summary'!H$53:H$70)+SUM('1.  LRAMVA Summary'!H$71:H$72)*(MONTH($E108)-1)/12)*$H108</f>
        <v>136.81391380052054</v>
      </c>
      <c r="N108" s="246">
        <f>(SUM('1.  LRAMVA Summary'!I$53:I$70)+SUM('1.  LRAMVA Summary'!I$71:I$72)*(MONTH($E108)-1)/12)*$H108</f>
        <v>-1330.9822112628331</v>
      </c>
      <c r="O108" s="246">
        <f>(SUM('1.  LRAMVA Summary'!J$53:J$70)+SUM('1.  LRAMVA Summary'!J$71:J$72)*(MONTH($E108)-1)/12)*$H108</f>
        <v>0</v>
      </c>
      <c r="P108" s="246">
        <f>(SUM('1.  LRAMVA Summary'!K$53:K$70)+SUM('1.  LRAMVA Summary'!K$71:K$72)*(MONTH($E108)-1)/12)*$H108</f>
        <v>0</v>
      </c>
      <c r="Q108" s="246">
        <f>(SUM('1.  LRAMVA Summary'!L$53:L$70)+SUM('1.  LRAMVA Summary'!L$71:L$72)*(MONTH($E108)-1)/12)*$H108</f>
        <v>0</v>
      </c>
      <c r="R108" s="246">
        <f>(SUM('1.  LRAMVA Summary'!M$53:M$70)+SUM('1.  LRAMVA Summary'!M$71:M$72)*(MONTH($E108)-1)/12)*$H108</f>
        <v>0</v>
      </c>
      <c r="S108" s="246">
        <f>(SUM('1.  LRAMVA Summary'!N$53:N$70)+SUM('1.  LRAMVA Summary'!N$71:N$72)*(MONTH($E108)-1)/12)*$H108</f>
        <v>0</v>
      </c>
      <c r="T108" s="246">
        <f>(SUM('1.  LRAMVA Summary'!O$53:O$70)+SUM('1.  LRAMVA Summary'!O$71:O$72)*(MONTH($E108)-1)/12)*$H108</f>
        <v>0</v>
      </c>
      <c r="U108" s="246">
        <f>(SUM('1.  LRAMVA Summary'!P$53:P$70)+SUM('1.  LRAMVA Summary'!P$71:P$72)*(MONTH($E108)-1)/12)*$H108</f>
        <v>0</v>
      </c>
      <c r="V108" s="246">
        <f>(SUM('1.  LRAMVA Summary'!Q$53:Q$70)+SUM('1.  LRAMVA Summary'!Q$71:Q$72)*(MONTH($E108)-1)/12)*$H108</f>
        <v>0</v>
      </c>
      <c r="W108" s="247">
        <f t="shared" si="49"/>
        <v>1810.4030127397436</v>
      </c>
    </row>
    <row r="109" spans="2:23" s="9" customFormat="1">
      <c r="B109" s="68"/>
      <c r="E109" s="230">
        <v>42856</v>
      </c>
      <c r="F109" s="230" t="s">
        <v>185</v>
      </c>
      <c r="G109" s="231" t="s">
        <v>66</v>
      </c>
      <c r="H109" s="256">
        <f t="shared" ref="H109:H110" si="50">$C$40/12</f>
        <v>9.1666666666666665E-4</v>
      </c>
      <c r="I109" s="246">
        <f>(SUM('1.  LRAMVA Summary'!D$53:D$70)+SUM('1.  LRAMVA Summary'!D$71:D$72)*(MONTH($E109)-1)/12)*$H109</f>
        <v>-298.23493682056124</v>
      </c>
      <c r="J109" s="246">
        <f>(SUM('1.  LRAMVA Summary'!E$53:E$70)+SUM('1.  LRAMVA Summary'!E$71:E$72)*(MONTH($E109)-1)/12)*$H109</f>
        <v>331.50007255323493</v>
      </c>
      <c r="K109" s="246">
        <f>(SUM('1.  LRAMVA Summary'!F$53:F$70)+SUM('1.  LRAMVA Summary'!F$71:F$72)*(MONTH($E109)-1)/12)*$H109</f>
        <v>2407.8512848929258</v>
      </c>
      <c r="L109" s="246">
        <f>(SUM('1.  LRAMVA Summary'!G$53:G$70)+SUM('1.  LRAMVA Summary'!G$71:G$72)*(MONTH($E109)-1)/12)*$H109</f>
        <v>563.45488957645705</v>
      </c>
      <c r="M109" s="246">
        <f>(SUM('1.  LRAMVA Summary'!H$53:H$70)+SUM('1.  LRAMVA Summary'!H$71:H$72)*(MONTH($E109)-1)/12)*$H109</f>
        <v>136.81391380052054</v>
      </c>
      <c r="N109" s="246">
        <f>(SUM('1.  LRAMVA Summary'!I$53:I$70)+SUM('1.  LRAMVA Summary'!I$71:I$72)*(MONTH($E109)-1)/12)*$H109</f>
        <v>-1330.9822112628331</v>
      </c>
      <c r="O109" s="246">
        <f>(SUM('1.  LRAMVA Summary'!J$53:J$70)+SUM('1.  LRAMVA Summary'!J$71:J$72)*(MONTH($E109)-1)/12)*$H109</f>
        <v>0</v>
      </c>
      <c r="P109" s="246">
        <f>(SUM('1.  LRAMVA Summary'!K$53:K$70)+SUM('1.  LRAMVA Summary'!K$71:K$72)*(MONTH($E109)-1)/12)*$H109</f>
        <v>0</v>
      </c>
      <c r="Q109" s="246">
        <f>(SUM('1.  LRAMVA Summary'!L$53:L$70)+SUM('1.  LRAMVA Summary'!L$71:L$72)*(MONTH($E109)-1)/12)*$H109</f>
        <v>0</v>
      </c>
      <c r="R109" s="246">
        <f>(SUM('1.  LRAMVA Summary'!M$53:M$70)+SUM('1.  LRAMVA Summary'!M$71:M$72)*(MONTH($E109)-1)/12)*$H109</f>
        <v>0</v>
      </c>
      <c r="S109" s="246">
        <f>(SUM('1.  LRAMVA Summary'!N$53:N$70)+SUM('1.  LRAMVA Summary'!N$71:N$72)*(MONTH($E109)-1)/12)*$H109</f>
        <v>0</v>
      </c>
      <c r="T109" s="246">
        <f>(SUM('1.  LRAMVA Summary'!O$53:O$70)+SUM('1.  LRAMVA Summary'!O$71:O$72)*(MONTH($E109)-1)/12)*$H109</f>
        <v>0</v>
      </c>
      <c r="U109" s="246">
        <f>(SUM('1.  LRAMVA Summary'!P$53:P$70)+SUM('1.  LRAMVA Summary'!P$71:P$72)*(MONTH($E109)-1)/12)*$H109</f>
        <v>0</v>
      </c>
      <c r="V109" s="246">
        <f>(SUM('1.  LRAMVA Summary'!Q$53:Q$70)+SUM('1.  LRAMVA Summary'!Q$71:Q$72)*(MONTH($E109)-1)/12)*$H109</f>
        <v>0</v>
      </c>
      <c r="W109" s="247">
        <f t="shared" si="49"/>
        <v>1810.4030127397436</v>
      </c>
    </row>
    <row r="110" spans="2:23" s="254" customFormat="1">
      <c r="B110" s="253"/>
      <c r="E110" s="230">
        <v>42887</v>
      </c>
      <c r="F110" s="230" t="s">
        <v>185</v>
      </c>
      <c r="G110" s="231" t="s">
        <v>66</v>
      </c>
      <c r="H110" s="256">
        <f t="shared" si="50"/>
        <v>9.1666666666666665E-4</v>
      </c>
      <c r="I110" s="246">
        <f>(SUM('1.  LRAMVA Summary'!D$53:D$70)+SUM('1.  LRAMVA Summary'!D$71:D$72)*(MONTH($E110)-1)/12)*$H110</f>
        <v>-298.23493682056124</v>
      </c>
      <c r="J110" s="246">
        <f>(SUM('1.  LRAMVA Summary'!E$53:E$70)+SUM('1.  LRAMVA Summary'!E$71:E$72)*(MONTH($E110)-1)/12)*$H110</f>
        <v>331.50007255323493</v>
      </c>
      <c r="K110" s="246">
        <f>(SUM('1.  LRAMVA Summary'!F$53:F$70)+SUM('1.  LRAMVA Summary'!F$71:F$72)*(MONTH($E110)-1)/12)*$H110</f>
        <v>2407.8512848929258</v>
      </c>
      <c r="L110" s="246">
        <f>(SUM('1.  LRAMVA Summary'!G$53:G$70)+SUM('1.  LRAMVA Summary'!G$71:G$72)*(MONTH($E110)-1)/12)*$H110</f>
        <v>563.45488957645705</v>
      </c>
      <c r="M110" s="246">
        <f>(SUM('1.  LRAMVA Summary'!H$53:H$70)+SUM('1.  LRAMVA Summary'!H$71:H$72)*(MONTH($E110)-1)/12)*$H110</f>
        <v>136.81391380052054</v>
      </c>
      <c r="N110" s="246">
        <f>(SUM('1.  LRAMVA Summary'!I$53:I$70)+SUM('1.  LRAMVA Summary'!I$71:I$72)*(MONTH($E110)-1)/12)*$H110</f>
        <v>-1330.9822112628331</v>
      </c>
      <c r="O110" s="246">
        <f>(SUM('1.  LRAMVA Summary'!J$53:J$70)+SUM('1.  LRAMVA Summary'!J$71:J$72)*(MONTH($E110)-1)/12)*$H110</f>
        <v>0</v>
      </c>
      <c r="P110" s="246">
        <f>(SUM('1.  LRAMVA Summary'!K$53:K$70)+SUM('1.  LRAMVA Summary'!K$71:K$72)*(MONTH($E110)-1)/12)*$H110</f>
        <v>0</v>
      </c>
      <c r="Q110" s="246">
        <f>(SUM('1.  LRAMVA Summary'!L$53:L$70)+SUM('1.  LRAMVA Summary'!L$71:L$72)*(MONTH($E110)-1)/12)*$H110</f>
        <v>0</v>
      </c>
      <c r="R110" s="246">
        <f>(SUM('1.  LRAMVA Summary'!M$53:M$70)+SUM('1.  LRAMVA Summary'!M$71:M$72)*(MONTH($E110)-1)/12)*$H110</f>
        <v>0</v>
      </c>
      <c r="S110" s="246">
        <f>(SUM('1.  LRAMVA Summary'!N$53:N$70)+SUM('1.  LRAMVA Summary'!N$71:N$72)*(MONTH($E110)-1)/12)*$H110</f>
        <v>0</v>
      </c>
      <c r="T110" s="246">
        <f>(SUM('1.  LRAMVA Summary'!O$53:O$70)+SUM('1.  LRAMVA Summary'!O$71:O$72)*(MONTH($E110)-1)/12)*$H110</f>
        <v>0</v>
      </c>
      <c r="U110" s="246">
        <f>(SUM('1.  LRAMVA Summary'!P$53:P$70)+SUM('1.  LRAMVA Summary'!P$71:P$72)*(MONTH($E110)-1)/12)*$H110</f>
        <v>0</v>
      </c>
      <c r="V110" s="246">
        <f>(SUM('1.  LRAMVA Summary'!Q$53:Q$70)+SUM('1.  LRAMVA Summary'!Q$71:Q$72)*(MONTH($E110)-1)/12)*$H110</f>
        <v>0</v>
      </c>
      <c r="W110" s="247">
        <f t="shared" si="49"/>
        <v>1810.4030127397436</v>
      </c>
    </row>
    <row r="111" spans="2:23" s="9" customFormat="1">
      <c r="B111" s="68"/>
      <c r="E111" s="230">
        <v>42917</v>
      </c>
      <c r="F111" s="230" t="s">
        <v>185</v>
      </c>
      <c r="G111" s="231" t="s">
        <v>68</v>
      </c>
      <c r="H111" s="256">
        <f>$C$41/12</f>
        <v>9.1666666666666665E-4</v>
      </c>
      <c r="I111" s="246">
        <f>(SUM('1.  LRAMVA Summary'!D$53:D$70)+SUM('1.  LRAMVA Summary'!D$71:D$72)*(MONTH($E111)-1)/12)*$H111</f>
        <v>-298.23493682056124</v>
      </c>
      <c r="J111" s="246">
        <f>(SUM('1.  LRAMVA Summary'!E$53:E$70)+SUM('1.  LRAMVA Summary'!E$71:E$72)*(MONTH($E111)-1)/12)*$H111</f>
        <v>331.50007255323493</v>
      </c>
      <c r="K111" s="246">
        <f>(SUM('1.  LRAMVA Summary'!F$53:F$70)+SUM('1.  LRAMVA Summary'!F$71:F$72)*(MONTH($E111)-1)/12)*$H111</f>
        <v>2407.8512848929258</v>
      </c>
      <c r="L111" s="246">
        <f>(SUM('1.  LRAMVA Summary'!G$53:G$70)+SUM('1.  LRAMVA Summary'!G$71:G$72)*(MONTH($E111)-1)/12)*$H111</f>
        <v>563.45488957645705</v>
      </c>
      <c r="M111" s="246">
        <f>(SUM('1.  LRAMVA Summary'!H$53:H$70)+SUM('1.  LRAMVA Summary'!H$71:H$72)*(MONTH($E111)-1)/12)*$H111</f>
        <v>136.81391380052054</v>
      </c>
      <c r="N111" s="246">
        <f>(SUM('1.  LRAMVA Summary'!I$53:I$70)+SUM('1.  LRAMVA Summary'!I$71:I$72)*(MONTH($E111)-1)/12)*$H111</f>
        <v>-1330.9822112628331</v>
      </c>
      <c r="O111" s="246">
        <f>(SUM('1.  LRAMVA Summary'!J$53:J$70)+SUM('1.  LRAMVA Summary'!J$71:J$72)*(MONTH($E111)-1)/12)*$H111</f>
        <v>0</v>
      </c>
      <c r="P111" s="246">
        <f>(SUM('1.  LRAMVA Summary'!K$53:K$70)+SUM('1.  LRAMVA Summary'!K$71:K$72)*(MONTH($E111)-1)/12)*$H111</f>
        <v>0</v>
      </c>
      <c r="Q111" s="246">
        <f>(SUM('1.  LRAMVA Summary'!L$53:L$70)+SUM('1.  LRAMVA Summary'!L$71:L$72)*(MONTH($E111)-1)/12)*$H111</f>
        <v>0</v>
      </c>
      <c r="R111" s="246">
        <f>(SUM('1.  LRAMVA Summary'!M$53:M$70)+SUM('1.  LRAMVA Summary'!M$71:M$72)*(MONTH($E111)-1)/12)*$H111</f>
        <v>0</v>
      </c>
      <c r="S111" s="246">
        <f>(SUM('1.  LRAMVA Summary'!N$53:N$70)+SUM('1.  LRAMVA Summary'!N$71:N$72)*(MONTH($E111)-1)/12)*$H111</f>
        <v>0</v>
      </c>
      <c r="T111" s="246">
        <f>(SUM('1.  LRAMVA Summary'!O$53:O$70)+SUM('1.  LRAMVA Summary'!O$71:O$72)*(MONTH($E111)-1)/12)*$H111</f>
        <v>0</v>
      </c>
      <c r="U111" s="246">
        <f>(SUM('1.  LRAMVA Summary'!P$53:P$70)+SUM('1.  LRAMVA Summary'!P$71:P$72)*(MONTH($E111)-1)/12)*$H111</f>
        <v>0</v>
      </c>
      <c r="V111" s="246">
        <f>(SUM('1.  LRAMVA Summary'!Q$53:Q$70)+SUM('1.  LRAMVA Summary'!Q$71:Q$72)*(MONTH($E111)-1)/12)*$H111</f>
        <v>0</v>
      </c>
      <c r="W111" s="247">
        <f t="shared" si="49"/>
        <v>1810.4030127397436</v>
      </c>
    </row>
    <row r="112" spans="2:23" s="9" customFormat="1">
      <c r="B112" s="68"/>
      <c r="E112" s="230">
        <v>42948</v>
      </c>
      <c r="F112" s="230" t="s">
        <v>185</v>
      </c>
      <c r="G112" s="231" t="s">
        <v>68</v>
      </c>
      <c r="H112" s="256">
        <f t="shared" ref="H112:H113" si="51">$C$41/12</f>
        <v>9.1666666666666665E-4</v>
      </c>
      <c r="I112" s="246">
        <f>(SUM('1.  LRAMVA Summary'!D$53:D$70)+SUM('1.  LRAMVA Summary'!D$71:D$72)*(MONTH($E112)-1)/12)*$H112</f>
        <v>-298.23493682056124</v>
      </c>
      <c r="J112" s="246">
        <f>(SUM('1.  LRAMVA Summary'!E$53:E$70)+SUM('1.  LRAMVA Summary'!E$71:E$72)*(MONTH($E112)-1)/12)*$H112</f>
        <v>331.50007255323493</v>
      </c>
      <c r="K112" s="246">
        <f>(SUM('1.  LRAMVA Summary'!F$53:F$70)+SUM('1.  LRAMVA Summary'!F$71:F$72)*(MONTH($E112)-1)/12)*$H112</f>
        <v>2407.8512848929258</v>
      </c>
      <c r="L112" s="246">
        <f>(SUM('1.  LRAMVA Summary'!G$53:G$70)+SUM('1.  LRAMVA Summary'!G$71:G$72)*(MONTH($E112)-1)/12)*$H112</f>
        <v>563.45488957645705</v>
      </c>
      <c r="M112" s="246">
        <f>(SUM('1.  LRAMVA Summary'!H$53:H$70)+SUM('1.  LRAMVA Summary'!H$71:H$72)*(MONTH($E112)-1)/12)*$H112</f>
        <v>136.81391380052054</v>
      </c>
      <c r="N112" s="246">
        <f>(SUM('1.  LRAMVA Summary'!I$53:I$70)+SUM('1.  LRAMVA Summary'!I$71:I$72)*(MONTH($E112)-1)/12)*$H112</f>
        <v>-1330.9822112628331</v>
      </c>
      <c r="O112" s="246">
        <f>(SUM('1.  LRAMVA Summary'!J$53:J$70)+SUM('1.  LRAMVA Summary'!J$71:J$72)*(MONTH($E112)-1)/12)*$H112</f>
        <v>0</v>
      </c>
      <c r="P112" s="246">
        <f>(SUM('1.  LRAMVA Summary'!K$53:K$70)+SUM('1.  LRAMVA Summary'!K$71:K$72)*(MONTH($E112)-1)/12)*$H112</f>
        <v>0</v>
      </c>
      <c r="Q112" s="246">
        <f>(SUM('1.  LRAMVA Summary'!L$53:L$70)+SUM('1.  LRAMVA Summary'!L$71:L$72)*(MONTH($E112)-1)/12)*$H112</f>
        <v>0</v>
      </c>
      <c r="R112" s="246">
        <f>(SUM('1.  LRAMVA Summary'!M$53:M$70)+SUM('1.  LRAMVA Summary'!M$71:M$72)*(MONTH($E112)-1)/12)*$H112</f>
        <v>0</v>
      </c>
      <c r="S112" s="246">
        <f>(SUM('1.  LRAMVA Summary'!N$53:N$70)+SUM('1.  LRAMVA Summary'!N$71:N$72)*(MONTH($E112)-1)/12)*$H112</f>
        <v>0</v>
      </c>
      <c r="T112" s="246">
        <f>(SUM('1.  LRAMVA Summary'!O$53:O$70)+SUM('1.  LRAMVA Summary'!O$71:O$72)*(MONTH($E112)-1)/12)*$H112</f>
        <v>0</v>
      </c>
      <c r="U112" s="246">
        <f>(SUM('1.  LRAMVA Summary'!P$53:P$70)+SUM('1.  LRAMVA Summary'!P$71:P$72)*(MONTH($E112)-1)/12)*$H112</f>
        <v>0</v>
      </c>
      <c r="V112" s="246">
        <f>(SUM('1.  LRAMVA Summary'!Q$53:Q$70)+SUM('1.  LRAMVA Summary'!Q$71:Q$72)*(MONTH($E112)-1)/12)*$H112</f>
        <v>0</v>
      </c>
      <c r="W112" s="247">
        <f t="shared" si="49"/>
        <v>1810.4030127397436</v>
      </c>
    </row>
    <row r="113" spans="2:23" s="9" customFormat="1">
      <c r="B113" s="68"/>
      <c r="E113" s="230">
        <v>42979</v>
      </c>
      <c r="F113" s="230" t="s">
        <v>185</v>
      </c>
      <c r="G113" s="231" t="s">
        <v>68</v>
      </c>
      <c r="H113" s="256">
        <f t="shared" si="51"/>
        <v>9.1666666666666665E-4</v>
      </c>
      <c r="I113" s="246">
        <f>(SUM('1.  LRAMVA Summary'!D$53:D$70)+SUM('1.  LRAMVA Summary'!D$71:D$72)*(MONTH($E113)-1)/12)*$H113</f>
        <v>-298.23493682056124</v>
      </c>
      <c r="J113" s="246">
        <f>(SUM('1.  LRAMVA Summary'!E$53:E$70)+SUM('1.  LRAMVA Summary'!E$71:E$72)*(MONTH($E113)-1)/12)*$H113</f>
        <v>331.50007255323493</v>
      </c>
      <c r="K113" s="246">
        <f>(SUM('1.  LRAMVA Summary'!F$53:F$70)+SUM('1.  LRAMVA Summary'!F$71:F$72)*(MONTH($E113)-1)/12)*$H113</f>
        <v>2407.8512848929258</v>
      </c>
      <c r="L113" s="246">
        <f>(SUM('1.  LRAMVA Summary'!G$53:G$70)+SUM('1.  LRAMVA Summary'!G$71:G$72)*(MONTH($E113)-1)/12)*$H113</f>
        <v>563.45488957645705</v>
      </c>
      <c r="M113" s="246">
        <f>(SUM('1.  LRAMVA Summary'!H$53:H$70)+SUM('1.  LRAMVA Summary'!H$71:H$72)*(MONTH($E113)-1)/12)*$H113</f>
        <v>136.81391380052054</v>
      </c>
      <c r="N113" s="246">
        <f>(SUM('1.  LRAMVA Summary'!I$53:I$70)+SUM('1.  LRAMVA Summary'!I$71:I$72)*(MONTH($E113)-1)/12)*$H113</f>
        <v>-1330.9822112628331</v>
      </c>
      <c r="O113" s="246">
        <f>(SUM('1.  LRAMVA Summary'!J$53:J$70)+SUM('1.  LRAMVA Summary'!J$71:J$72)*(MONTH($E113)-1)/12)*$H113</f>
        <v>0</v>
      </c>
      <c r="P113" s="246">
        <f>(SUM('1.  LRAMVA Summary'!K$53:K$70)+SUM('1.  LRAMVA Summary'!K$71:K$72)*(MONTH($E113)-1)/12)*$H113</f>
        <v>0</v>
      </c>
      <c r="Q113" s="246">
        <f>(SUM('1.  LRAMVA Summary'!L$53:L$70)+SUM('1.  LRAMVA Summary'!L$71:L$72)*(MONTH($E113)-1)/12)*$H113</f>
        <v>0</v>
      </c>
      <c r="R113" s="246">
        <f>(SUM('1.  LRAMVA Summary'!M$53:M$70)+SUM('1.  LRAMVA Summary'!M$71:M$72)*(MONTH($E113)-1)/12)*$H113</f>
        <v>0</v>
      </c>
      <c r="S113" s="246">
        <f>(SUM('1.  LRAMVA Summary'!N$53:N$70)+SUM('1.  LRAMVA Summary'!N$71:N$72)*(MONTH($E113)-1)/12)*$H113</f>
        <v>0</v>
      </c>
      <c r="T113" s="246">
        <f>(SUM('1.  LRAMVA Summary'!O$53:O$70)+SUM('1.  LRAMVA Summary'!O$71:O$72)*(MONTH($E113)-1)/12)*$H113</f>
        <v>0</v>
      </c>
      <c r="U113" s="246">
        <f>(SUM('1.  LRAMVA Summary'!P$53:P$70)+SUM('1.  LRAMVA Summary'!P$71:P$72)*(MONTH($E113)-1)/12)*$H113</f>
        <v>0</v>
      </c>
      <c r="V113" s="246">
        <f>(SUM('1.  LRAMVA Summary'!Q$53:Q$70)+SUM('1.  LRAMVA Summary'!Q$71:Q$72)*(MONTH($E113)-1)/12)*$H113</f>
        <v>0</v>
      </c>
      <c r="W113" s="247">
        <f t="shared" si="49"/>
        <v>1810.4030127397436</v>
      </c>
    </row>
    <row r="114" spans="2:23" s="9" customFormat="1">
      <c r="B114" s="68"/>
      <c r="E114" s="230">
        <v>43009</v>
      </c>
      <c r="F114" s="230" t="s">
        <v>185</v>
      </c>
      <c r="G114" s="231" t="s">
        <v>69</v>
      </c>
      <c r="H114" s="256">
        <f>$C$42/12</f>
        <v>9.1666666666666665E-4</v>
      </c>
      <c r="I114" s="246">
        <f>(SUM('1.  LRAMVA Summary'!D$53:D$70)+SUM('1.  LRAMVA Summary'!D$71:D$72)*(MONTH($E114)-1)/12)*$H114</f>
        <v>-298.23493682056124</v>
      </c>
      <c r="J114" s="246">
        <f>(SUM('1.  LRAMVA Summary'!E$53:E$70)+SUM('1.  LRAMVA Summary'!E$71:E$72)*(MONTH($E114)-1)/12)*$H114</f>
        <v>331.50007255323493</v>
      </c>
      <c r="K114" s="246">
        <f>(SUM('1.  LRAMVA Summary'!F$53:F$70)+SUM('1.  LRAMVA Summary'!F$71:F$72)*(MONTH($E114)-1)/12)*$H114</f>
        <v>2407.8512848929258</v>
      </c>
      <c r="L114" s="246">
        <f>(SUM('1.  LRAMVA Summary'!G$53:G$70)+SUM('1.  LRAMVA Summary'!G$71:G$72)*(MONTH($E114)-1)/12)*$H114</f>
        <v>563.45488957645705</v>
      </c>
      <c r="M114" s="246">
        <f>(SUM('1.  LRAMVA Summary'!H$53:H$70)+SUM('1.  LRAMVA Summary'!H$71:H$72)*(MONTH($E114)-1)/12)*$H114</f>
        <v>136.81391380052054</v>
      </c>
      <c r="N114" s="246">
        <f>(SUM('1.  LRAMVA Summary'!I$53:I$70)+SUM('1.  LRAMVA Summary'!I$71:I$72)*(MONTH($E114)-1)/12)*$H114</f>
        <v>-1330.9822112628331</v>
      </c>
      <c r="O114" s="246">
        <f>(SUM('1.  LRAMVA Summary'!J$53:J$70)+SUM('1.  LRAMVA Summary'!J$71:J$72)*(MONTH($E114)-1)/12)*$H114</f>
        <v>0</v>
      </c>
      <c r="P114" s="246">
        <f>(SUM('1.  LRAMVA Summary'!K$53:K$70)+SUM('1.  LRAMVA Summary'!K$71:K$72)*(MONTH($E114)-1)/12)*$H114</f>
        <v>0</v>
      </c>
      <c r="Q114" s="246">
        <f>(SUM('1.  LRAMVA Summary'!L$53:L$70)+SUM('1.  LRAMVA Summary'!L$71:L$72)*(MONTH($E114)-1)/12)*$H114</f>
        <v>0</v>
      </c>
      <c r="R114" s="246">
        <f>(SUM('1.  LRAMVA Summary'!M$53:M$70)+SUM('1.  LRAMVA Summary'!M$71:M$72)*(MONTH($E114)-1)/12)*$H114</f>
        <v>0</v>
      </c>
      <c r="S114" s="246">
        <f>(SUM('1.  LRAMVA Summary'!N$53:N$70)+SUM('1.  LRAMVA Summary'!N$71:N$72)*(MONTH($E114)-1)/12)*$H114</f>
        <v>0</v>
      </c>
      <c r="T114" s="246">
        <f>(SUM('1.  LRAMVA Summary'!O$53:O$70)+SUM('1.  LRAMVA Summary'!O$71:O$72)*(MONTH($E114)-1)/12)*$H114</f>
        <v>0</v>
      </c>
      <c r="U114" s="246">
        <f>(SUM('1.  LRAMVA Summary'!P$53:P$70)+SUM('1.  LRAMVA Summary'!P$71:P$72)*(MONTH($E114)-1)/12)*$H114</f>
        <v>0</v>
      </c>
      <c r="V114" s="246">
        <f>(SUM('1.  LRAMVA Summary'!Q$53:Q$70)+SUM('1.  LRAMVA Summary'!Q$71:Q$72)*(MONTH($E114)-1)/12)*$H114</f>
        <v>0</v>
      </c>
      <c r="W114" s="247">
        <f t="shared" si="49"/>
        <v>1810.4030127397436</v>
      </c>
    </row>
    <row r="115" spans="2:23" s="9" customFormat="1">
      <c r="B115" s="68"/>
      <c r="E115" s="230">
        <v>43040</v>
      </c>
      <c r="F115" s="230" t="s">
        <v>185</v>
      </c>
      <c r="G115" s="231" t="s">
        <v>69</v>
      </c>
      <c r="H115" s="256">
        <f t="shared" ref="H115:H116" si="52">$C$42/12</f>
        <v>9.1666666666666665E-4</v>
      </c>
      <c r="I115" s="246">
        <f>(SUM('1.  LRAMVA Summary'!D$53:D$70)+SUM('1.  LRAMVA Summary'!D$71:D$72)*(MONTH($E115)-1)/12)*$H115</f>
        <v>-298.23493682056124</v>
      </c>
      <c r="J115" s="246">
        <f>(SUM('1.  LRAMVA Summary'!E$53:E$70)+SUM('1.  LRAMVA Summary'!E$71:E$72)*(MONTH($E115)-1)/12)*$H115</f>
        <v>331.50007255323493</v>
      </c>
      <c r="K115" s="246">
        <f>(SUM('1.  LRAMVA Summary'!F$53:F$70)+SUM('1.  LRAMVA Summary'!F$71:F$72)*(MONTH($E115)-1)/12)*$H115</f>
        <v>2407.8512848929258</v>
      </c>
      <c r="L115" s="246">
        <f>(SUM('1.  LRAMVA Summary'!G$53:G$70)+SUM('1.  LRAMVA Summary'!G$71:G$72)*(MONTH($E115)-1)/12)*$H115</f>
        <v>563.45488957645705</v>
      </c>
      <c r="M115" s="246">
        <f>(SUM('1.  LRAMVA Summary'!H$53:H$70)+SUM('1.  LRAMVA Summary'!H$71:H$72)*(MONTH($E115)-1)/12)*$H115</f>
        <v>136.81391380052054</v>
      </c>
      <c r="N115" s="246">
        <f>(SUM('1.  LRAMVA Summary'!I$53:I$70)+SUM('1.  LRAMVA Summary'!I$71:I$72)*(MONTH($E115)-1)/12)*$H115</f>
        <v>-1330.9822112628331</v>
      </c>
      <c r="O115" s="246">
        <f>(SUM('1.  LRAMVA Summary'!J$53:J$70)+SUM('1.  LRAMVA Summary'!J$71:J$72)*(MONTH($E115)-1)/12)*$H115</f>
        <v>0</v>
      </c>
      <c r="P115" s="246">
        <f>(SUM('1.  LRAMVA Summary'!K$53:K$70)+SUM('1.  LRAMVA Summary'!K$71:K$72)*(MONTH($E115)-1)/12)*$H115</f>
        <v>0</v>
      </c>
      <c r="Q115" s="246">
        <f>(SUM('1.  LRAMVA Summary'!L$53:L$70)+SUM('1.  LRAMVA Summary'!L$71:L$72)*(MONTH($E115)-1)/12)*$H115</f>
        <v>0</v>
      </c>
      <c r="R115" s="246">
        <f>(SUM('1.  LRAMVA Summary'!M$53:M$70)+SUM('1.  LRAMVA Summary'!M$71:M$72)*(MONTH($E115)-1)/12)*$H115</f>
        <v>0</v>
      </c>
      <c r="S115" s="246">
        <f>(SUM('1.  LRAMVA Summary'!N$53:N$70)+SUM('1.  LRAMVA Summary'!N$71:N$72)*(MONTH($E115)-1)/12)*$H115</f>
        <v>0</v>
      </c>
      <c r="T115" s="246">
        <f>(SUM('1.  LRAMVA Summary'!O$53:O$70)+SUM('1.  LRAMVA Summary'!O$71:O$72)*(MONTH($E115)-1)/12)*$H115</f>
        <v>0</v>
      </c>
      <c r="U115" s="246">
        <f>(SUM('1.  LRAMVA Summary'!P$53:P$70)+SUM('1.  LRAMVA Summary'!P$71:P$72)*(MONTH($E115)-1)/12)*$H115</f>
        <v>0</v>
      </c>
      <c r="V115" s="246">
        <f>(SUM('1.  LRAMVA Summary'!Q$53:Q$70)+SUM('1.  LRAMVA Summary'!Q$71:Q$72)*(MONTH($E115)-1)/12)*$H115</f>
        <v>0</v>
      </c>
      <c r="W115" s="247">
        <f t="shared" si="49"/>
        <v>1810.4030127397436</v>
      </c>
    </row>
    <row r="116" spans="2:23" s="9" customFormat="1">
      <c r="B116" s="68"/>
      <c r="E116" s="230">
        <v>43070</v>
      </c>
      <c r="F116" s="230" t="s">
        <v>185</v>
      </c>
      <c r="G116" s="231" t="s">
        <v>69</v>
      </c>
      <c r="H116" s="256">
        <f t="shared" si="52"/>
        <v>9.1666666666666665E-4</v>
      </c>
      <c r="I116" s="246">
        <f>(SUM('1.  LRAMVA Summary'!D$53:D$70)+SUM('1.  LRAMVA Summary'!D$71:D$72)*(MONTH($E116)-1)/12)*$H116</f>
        <v>-298.23493682056124</v>
      </c>
      <c r="J116" s="246">
        <f>(SUM('1.  LRAMVA Summary'!E$53:E$70)+SUM('1.  LRAMVA Summary'!E$71:E$72)*(MONTH($E116)-1)/12)*$H116</f>
        <v>331.50007255323493</v>
      </c>
      <c r="K116" s="246">
        <f>(SUM('1.  LRAMVA Summary'!F$53:F$70)+SUM('1.  LRAMVA Summary'!F$71:F$72)*(MONTH($E116)-1)/12)*$H116</f>
        <v>2407.8512848929258</v>
      </c>
      <c r="L116" s="246">
        <f>(SUM('1.  LRAMVA Summary'!G$53:G$70)+SUM('1.  LRAMVA Summary'!G$71:G$72)*(MONTH($E116)-1)/12)*$H116</f>
        <v>563.45488957645705</v>
      </c>
      <c r="M116" s="246">
        <f>(SUM('1.  LRAMVA Summary'!H$53:H$70)+SUM('1.  LRAMVA Summary'!H$71:H$72)*(MONTH($E116)-1)/12)*$H116</f>
        <v>136.81391380052054</v>
      </c>
      <c r="N116" s="246">
        <f>(SUM('1.  LRAMVA Summary'!I$53:I$70)+SUM('1.  LRAMVA Summary'!I$71:I$72)*(MONTH($E116)-1)/12)*$H116</f>
        <v>-1330.9822112628331</v>
      </c>
      <c r="O116" s="246">
        <f>(SUM('1.  LRAMVA Summary'!J$53:J$70)+SUM('1.  LRAMVA Summary'!J$71:J$72)*(MONTH($E116)-1)/12)*$H116</f>
        <v>0</v>
      </c>
      <c r="P116" s="246">
        <f>(SUM('1.  LRAMVA Summary'!K$53:K$70)+SUM('1.  LRAMVA Summary'!K$71:K$72)*(MONTH($E116)-1)/12)*$H116</f>
        <v>0</v>
      </c>
      <c r="Q116" s="246">
        <f>(SUM('1.  LRAMVA Summary'!L$53:L$70)+SUM('1.  LRAMVA Summary'!L$71:L$72)*(MONTH($E116)-1)/12)*$H116</f>
        <v>0</v>
      </c>
      <c r="R116" s="246">
        <f>(SUM('1.  LRAMVA Summary'!M$53:M$70)+SUM('1.  LRAMVA Summary'!M$71:M$72)*(MONTH($E116)-1)/12)*$H116</f>
        <v>0</v>
      </c>
      <c r="S116" s="246">
        <f>(SUM('1.  LRAMVA Summary'!N$53:N$70)+SUM('1.  LRAMVA Summary'!N$71:N$72)*(MONTH($E116)-1)/12)*$H116</f>
        <v>0</v>
      </c>
      <c r="T116" s="246">
        <f>(SUM('1.  LRAMVA Summary'!O$53:O$70)+SUM('1.  LRAMVA Summary'!O$71:O$72)*(MONTH($E116)-1)/12)*$H116</f>
        <v>0</v>
      </c>
      <c r="U116" s="246">
        <f>(SUM('1.  LRAMVA Summary'!P$53:P$70)+SUM('1.  LRAMVA Summary'!P$71:P$72)*(MONTH($E116)-1)/12)*$H116</f>
        <v>0</v>
      </c>
      <c r="V116" s="246">
        <f>(SUM('1.  LRAMVA Summary'!Q$53:Q$70)+SUM('1.  LRAMVA Summary'!Q$71:Q$72)*(MONTH($E116)-1)/12)*$H116</f>
        <v>0</v>
      </c>
      <c r="W116" s="247">
        <f t="shared" si="49"/>
        <v>1810.4030127397436</v>
      </c>
    </row>
    <row r="117" spans="2:23" s="9" customFormat="1" ht="15" thickBot="1">
      <c r="B117" s="68"/>
      <c r="E117" s="232" t="s">
        <v>472</v>
      </c>
      <c r="F117" s="232"/>
      <c r="G117" s="233"/>
      <c r="H117" s="234"/>
      <c r="I117" s="235">
        <f>SUM(I104:I116)</f>
        <v>-10428.02725062452</v>
      </c>
      <c r="J117" s="235">
        <f>SUM(J104:J116)</f>
        <v>26001.607406834595</v>
      </c>
      <c r="K117" s="235">
        <f t="shared" ref="K117:O117" si="53">SUM(K104:K116)</f>
        <v>117248.94454296007</v>
      </c>
      <c r="L117" s="235">
        <f t="shared" si="53"/>
        <v>26939.471121525719</v>
      </c>
      <c r="M117" s="235">
        <f t="shared" si="53"/>
        <v>5601.3630495473899</v>
      </c>
      <c r="N117" s="235">
        <f t="shared" si="53"/>
        <v>-63214.192398345389</v>
      </c>
      <c r="O117" s="235">
        <f t="shared" si="53"/>
        <v>0</v>
      </c>
      <c r="P117" s="235">
        <f t="shared" ref="P117:V117" si="54">SUM(P104:P116)</f>
        <v>0</v>
      </c>
      <c r="Q117" s="235">
        <f t="shared" si="54"/>
        <v>0</v>
      </c>
      <c r="R117" s="235">
        <f t="shared" si="54"/>
        <v>0</v>
      </c>
      <c r="S117" s="235">
        <f t="shared" si="54"/>
        <v>0</v>
      </c>
      <c r="T117" s="235">
        <f t="shared" si="54"/>
        <v>0</v>
      </c>
      <c r="U117" s="235">
        <f t="shared" si="54"/>
        <v>0</v>
      </c>
      <c r="V117" s="235">
        <f t="shared" si="54"/>
        <v>0</v>
      </c>
      <c r="W117" s="235">
        <f>SUM(W104:W116)</f>
        <v>102149.16647189786</v>
      </c>
    </row>
    <row r="118" spans="2:23" s="9" customFormat="1" ht="15" hidden="1" thickTop="1">
      <c r="B118" s="68"/>
      <c r="E118" s="236" t="s">
        <v>67</v>
      </c>
      <c r="F118" s="236"/>
      <c r="G118" s="237"/>
      <c r="H118" s="238"/>
      <c r="I118" s="239"/>
      <c r="J118" s="239"/>
      <c r="K118" s="239"/>
      <c r="L118" s="239"/>
      <c r="M118" s="239"/>
      <c r="N118" s="239"/>
      <c r="O118" s="239"/>
      <c r="P118" s="239"/>
      <c r="Q118" s="239"/>
      <c r="R118" s="239"/>
      <c r="S118" s="239"/>
      <c r="T118" s="239"/>
      <c r="U118" s="239"/>
      <c r="V118" s="239"/>
      <c r="W118" s="240"/>
    </row>
    <row r="119" spans="2:23" s="9" customFormat="1" hidden="1">
      <c r="B119" s="68"/>
      <c r="E119" s="241" t="s">
        <v>435</v>
      </c>
      <c r="F119" s="241"/>
      <c r="G119" s="242"/>
      <c r="H119" s="243"/>
      <c r="I119" s="244">
        <f>I117+I118</f>
        <v>-10428.02725062452</v>
      </c>
      <c r="J119" s="244">
        <f t="shared" ref="J119" si="55">J117+J118</f>
        <v>26001.607406834595</v>
      </c>
      <c r="K119" s="244">
        <f t="shared" ref="K119" si="56">K117+K118</f>
        <v>117248.94454296007</v>
      </c>
      <c r="L119" s="244">
        <f t="shared" ref="L119" si="57">L117+L118</f>
        <v>26939.471121525719</v>
      </c>
      <c r="M119" s="244">
        <f t="shared" ref="M119" si="58">M117+M118</f>
        <v>5601.3630495473899</v>
      </c>
      <c r="N119" s="244">
        <f t="shared" ref="N119" si="59">N117+N118</f>
        <v>-63214.192398345389</v>
      </c>
      <c r="O119" s="244">
        <f t="shared" ref="O119:V119" si="60">O117+O118</f>
        <v>0</v>
      </c>
      <c r="P119" s="244">
        <f t="shared" si="60"/>
        <v>0</v>
      </c>
      <c r="Q119" s="244">
        <f t="shared" si="60"/>
        <v>0</v>
      </c>
      <c r="R119" s="244">
        <f t="shared" si="60"/>
        <v>0</v>
      </c>
      <c r="S119" s="244">
        <f t="shared" si="60"/>
        <v>0</v>
      </c>
      <c r="T119" s="244">
        <f t="shared" si="60"/>
        <v>0</v>
      </c>
      <c r="U119" s="244">
        <f t="shared" si="60"/>
        <v>0</v>
      </c>
      <c r="V119" s="244">
        <f t="shared" si="60"/>
        <v>0</v>
      </c>
      <c r="W119" s="244">
        <f t="shared" ref="W119" si="61">W117+W118</f>
        <v>102149.16647189786</v>
      </c>
    </row>
    <row r="120" spans="2:23" s="9" customFormat="1" hidden="1">
      <c r="B120" s="68"/>
      <c r="E120" s="230">
        <v>43101</v>
      </c>
      <c r="F120" s="230" t="s">
        <v>186</v>
      </c>
      <c r="G120" s="231" t="s">
        <v>65</v>
      </c>
      <c r="H120" s="256">
        <f>$C$43/12</f>
        <v>0</v>
      </c>
      <c r="I120" s="246">
        <f>(SUM('1.  LRAMVA Summary'!D$53:D$73)+SUM('1.  LRAMVA Summary'!D$74:D$75)*(MONTH($E120)-1)/12)*$H120</f>
        <v>0</v>
      </c>
      <c r="J120" s="246">
        <f>(SUM('1.  LRAMVA Summary'!E$53:E$73)+SUM('1.  LRAMVA Summary'!E$74:E$75)*(MONTH($E120)-1)/12)*$H120</f>
        <v>0</v>
      </c>
      <c r="K120" s="246">
        <f>(SUM('1.  LRAMVA Summary'!F$53:F$73)+SUM('1.  LRAMVA Summary'!F$74:F$75)*(MONTH($E120)-1)/12)*$H120</f>
        <v>0</v>
      </c>
      <c r="L120" s="246">
        <f>(SUM('1.  LRAMVA Summary'!G$53:G$73)+SUM('1.  LRAMVA Summary'!G$74:G$75)*(MONTH($E120)-1)/12)*$H120</f>
        <v>0</v>
      </c>
      <c r="M120" s="246">
        <f>(SUM('1.  LRAMVA Summary'!H$53:H$73)+SUM('1.  LRAMVA Summary'!H$74:H$75)*(MONTH($E120)-1)/12)*$H120</f>
        <v>0</v>
      </c>
      <c r="N120" s="246">
        <f>(SUM('1.  LRAMVA Summary'!I$53:I$73)+SUM('1.  LRAMVA Summary'!I$74:I$75)*(MONTH($E120)-1)/12)*$H120</f>
        <v>0</v>
      </c>
      <c r="O120" s="246">
        <f>(SUM('1.  LRAMVA Summary'!J$53:J$73)+SUM('1.  LRAMVA Summary'!J$74:J$75)*(MONTH($E120)-1)/12)*$H120</f>
        <v>0</v>
      </c>
      <c r="P120" s="246">
        <f>(SUM('1.  LRAMVA Summary'!K$53:K$73)+SUM('1.  LRAMVA Summary'!K$74:K$75)*(MONTH($E120)-1)/12)*$H120</f>
        <v>0</v>
      </c>
      <c r="Q120" s="246">
        <f>(SUM('1.  LRAMVA Summary'!L$53:L$73)+SUM('1.  LRAMVA Summary'!L$74:L$75)*(MONTH($E120)-1)/12)*$H120</f>
        <v>0</v>
      </c>
      <c r="R120" s="246">
        <f>(SUM('1.  LRAMVA Summary'!M$53:M$73)+SUM('1.  LRAMVA Summary'!M$74:M$75)*(MONTH($E120)-1)/12)*$H120</f>
        <v>0</v>
      </c>
      <c r="S120" s="246">
        <f>(SUM('1.  LRAMVA Summary'!N$53:N$73)+SUM('1.  LRAMVA Summary'!N$74:N$75)*(MONTH($E120)-1)/12)*$H120</f>
        <v>0</v>
      </c>
      <c r="T120" s="246">
        <f>(SUM('1.  LRAMVA Summary'!O$53:O$73)+SUM('1.  LRAMVA Summary'!O$74:O$75)*(MONTH($E120)-1)/12)*$H120</f>
        <v>0</v>
      </c>
      <c r="U120" s="246">
        <f>(SUM('1.  LRAMVA Summary'!P$53:P$73)+SUM('1.  LRAMVA Summary'!P$74:P$75)*(MONTH($E120)-1)/12)*$H120</f>
        <v>0</v>
      </c>
      <c r="V120" s="246">
        <f>(SUM('1.  LRAMVA Summary'!Q$53:Q$73)+SUM('1.  LRAMVA Summary'!Q$74:Q$75)*(MONTH($E120)-1)/12)*$H120</f>
        <v>0</v>
      </c>
      <c r="W120" s="247">
        <f>SUM(I120:V120)</f>
        <v>0</v>
      </c>
    </row>
    <row r="121" spans="2:23" s="9" customFormat="1" hidden="1">
      <c r="B121" s="68"/>
      <c r="E121" s="230">
        <v>43132</v>
      </c>
      <c r="F121" s="230" t="s">
        <v>186</v>
      </c>
      <c r="G121" s="231" t="s">
        <v>65</v>
      </c>
      <c r="H121" s="256">
        <f t="shared" ref="H121:H122" si="62">$C$43/12</f>
        <v>0</v>
      </c>
      <c r="I121" s="246">
        <f>(SUM('1.  LRAMVA Summary'!D$53:D$73)+SUM('1.  LRAMVA Summary'!D$74:D$75)*(MONTH($E121)-1)/12)*$H121</f>
        <v>0</v>
      </c>
      <c r="J121" s="246">
        <f>(SUM('1.  LRAMVA Summary'!E$53:E$73)+SUM('1.  LRAMVA Summary'!E$74:E$75)*(MONTH($E121)-1)/12)*$H121</f>
        <v>0</v>
      </c>
      <c r="K121" s="246">
        <f>(SUM('1.  LRAMVA Summary'!F$53:F$73)+SUM('1.  LRAMVA Summary'!F$74:F$75)*(MONTH($E121)-1)/12)*$H121</f>
        <v>0</v>
      </c>
      <c r="L121" s="246">
        <f>(SUM('1.  LRAMVA Summary'!G$53:G$73)+SUM('1.  LRAMVA Summary'!G$74:G$75)*(MONTH($E121)-1)/12)*$H121</f>
        <v>0</v>
      </c>
      <c r="M121" s="246">
        <f>(SUM('1.  LRAMVA Summary'!H$53:H$73)+SUM('1.  LRAMVA Summary'!H$74:H$75)*(MONTH($E121)-1)/12)*$H121</f>
        <v>0</v>
      </c>
      <c r="N121" s="246">
        <f>(SUM('1.  LRAMVA Summary'!I$53:I$73)+SUM('1.  LRAMVA Summary'!I$74:I$75)*(MONTH($E121)-1)/12)*$H121</f>
        <v>0</v>
      </c>
      <c r="O121" s="246">
        <f>(SUM('1.  LRAMVA Summary'!J$53:J$73)+SUM('1.  LRAMVA Summary'!J$74:J$75)*(MONTH($E121)-1)/12)*$H121</f>
        <v>0</v>
      </c>
      <c r="P121" s="246">
        <f>(SUM('1.  LRAMVA Summary'!K$53:K$73)+SUM('1.  LRAMVA Summary'!K$74:K$75)*(MONTH($E121)-1)/12)*$H121</f>
        <v>0</v>
      </c>
      <c r="Q121" s="246">
        <f>(SUM('1.  LRAMVA Summary'!L$53:L$73)+SUM('1.  LRAMVA Summary'!L$74:L$75)*(MONTH($E121)-1)/12)*$H121</f>
        <v>0</v>
      </c>
      <c r="R121" s="246">
        <f>(SUM('1.  LRAMVA Summary'!M$53:M$73)+SUM('1.  LRAMVA Summary'!M$74:M$75)*(MONTH($E121)-1)/12)*$H121</f>
        <v>0</v>
      </c>
      <c r="S121" s="246">
        <f>(SUM('1.  LRAMVA Summary'!N$53:N$73)+SUM('1.  LRAMVA Summary'!N$74:N$75)*(MONTH($E121)-1)/12)*$H121</f>
        <v>0</v>
      </c>
      <c r="T121" s="246">
        <f>(SUM('1.  LRAMVA Summary'!O$53:O$73)+SUM('1.  LRAMVA Summary'!O$74:O$75)*(MONTH($E121)-1)/12)*$H121</f>
        <v>0</v>
      </c>
      <c r="U121" s="246">
        <f>(SUM('1.  LRAMVA Summary'!P$53:P$73)+SUM('1.  LRAMVA Summary'!P$74:P$75)*(MONTH($E121)-1)/12)*$H121</f>
        <v>0</v>
      </c>
      <c r="V121" s="246">
        <f>(SUM('1.  LRAMVA Summary'!Q$53:Q$73)+SUM('1.  LRAMVA Summary'!Q$74:Q$75)*(MONTH($E121)-1)/12)*$H121</f>
        <v>0</v>
      </c>
      <c r="W121" s="247">
        <f t="shared" ref="W121:W131" si="63">SUM(I121:V121)</f>
        <v>0</v>
      </c>
    </row>
    <row r="122" spans="2:23" s="9" customFormat="1" hidden="1">
      <c r="B122" s="68"/>
      <c r="E122" s="230">
        <v>43160</v>
      </c>
      <c r="F122" s="230" t="s">
        <v>186</v>
      </c>
      <c r="G122" s="231" t="s">
        <v>65</v>
      </c>
      <c r="H122" s="256">
        <f t="shared" si="62"/>
        <v>0</v>
      </c>
      <c r="I122" s="246">
        <f>(SUM('1.  LRAMVA Summary'!D$53:D$73)+SUM('1.  LRAMVA Summary'!D$74:D$75)*(MONTH($E122)-1)/12)*$H122</f>
        <v>0</v>
      </c>
      <c r="J122" s="246">
        <f>(SUM('1.  LRAMVA Summary'!E$53:E$73)+SUM('1.  LRAMVA Summary'!E$74:E$75)*(MONTH($E122)-1)/12)*$H122</f>
        <v>0</v>
      </c>
      <c r="K122" s="246">
        <f>(SUM('1.  LRAMVA Summary'!F$53:F$73)+SUM('1.  LRAMVA Summary'!F$74:F$75)*(MONTH($E122)-1)/12)*$H122</f>
        <v>0</v>
      </c>
      <c r="L122" s="246">
        <f>(SUM('1.  LRAMVA Summary'!G$53:G$73)+SUM('1.  LRAMVA Summary'!G$74:G$75)*(MONTH($E122)-1)/12)*$H122</f>
        <v>0</v>
      </c>
      <c r="M122" s="246">
        <f>(SUM('1.  LRAMVA Summary'!H$53:H$73)+SUM('1.  LRAMVA Summary'!H$74:H$75)*(MONTH($E122)-1)/12)*$H122</f>
        <v>0</v>
      </c>
      <c r="N122" s="246">
        <f>(SUM('1.  LRAMVA Summary'!I$53:I$73)+SUM('1.  LRAMVA Summary'!I$74:I$75)*(MONTH($E122)-1)/12)*$H122</f>
        <v>0</v>
      </c>
      <c r="O122" s="246">
        <f>(SUM('1.  LRAMVA Summary'!J$53:J$73)+SUM('1.  LRAMVA Summary'!J$74:J$75)*(MONTH($E122)-1)/12)*$H122</f>
        <v>0</v>
      </c>
      <c r="P122" s="246">
        <f>(SUM('1.  LRAMVA Summary'!K$53:K$73)+SUM('1.  LRAMVA Summary'!K$74:K$75)*(MONTH($E122)-1)/12)*$H122</f>
        <v>0</v>
      </c>
      <c r="Q122" s="246">
        <f>(SUM('1.  LRAMVA Summary'!L$53:L$73)+SUM('1.  LRAMVA Summary'!L$74:L$75)*(MONTH($E122)-1)/12)*$H122</f>
        <v>0</v>
      </c>
      <c r="R122" s="246">
        <f>(SUM('1.  LRAMVA Summary'!M$53:M$73)+SUM('1.  LRAMVA Summary'!M$74:M$75)*(MONTH($E122)-1)/12)*$H122</f>
        <v>0</v>
      </c>
      <c r="S122" s="246">
        <f>(SUM('1.  LRAMVA Summary'!N$53:N$73)+SUM('1.  LRAMVA Summary'!N$74:N$75)*(MONTH($E122)-1)/12)*$H122</f>
        <v>0</v>
      </c>
      <c r="T122" s="246">
        <f>(SUM('1.  LRAMVA Summary'!O$53:O$73)+SUM('1.  LRAMVA Summary'!O$74:O$75)*(MONTH($E122)-1)/12)*$H122</f>
        <v>0</v>
      </c>
      <c r="U122" s="246">
        <f>(SUM('1.  LRAMVA Summary'!P$53:P$73)+SUM('1.  LRAMVA Summary'!P$74:P$75)*(MONTH($E122)-1)/12)*$H122</f>
        <v>0</v>
      </c>
      <c r="V122" s="246">
        <f>(SUM('1.  LRAMVA Summary'!Q$53:Q$73)+SUM('1.  LRAMVA Summary'!Q$74:Q$75)*(MONTH($E122)-1)/12)*$H122</f>
        <v>0</v>
      </c>
      <c r="W122" s="247">
        <f t="shared" si="63"/>
        <v>0</v>
      </c>
    </row>
    <row r="123" spans="2:23" s="8" customFormat="1" hidden="1">
      <c r="B123" s="255"/>
      <c r="E123" s="230">
        <v>43191</v>
      </c>
      <c r="F123" s="230" t="s">
        <v>186</v>
      </c>
      <c r="G123" s="231" t="s">
        <v>66</v>
      </c>
      <c r="H123" s="256">
        <f>$C$44/12</f>
        <v>0</v>
      </c>
      <c r="I123" s="246">
        <f>(SUM('1.  LRAMVA Summary'!D$53:D$73)+SUM('1.  LRAMVA Summary'!D$74:D$75)*(MONTH($E123)-1)/12)*$H123</f>
        <v>0</v>
      </c>
      <c r="J123" s="246">
        <f>(SUM('1.  LRAMVA Summary'!E$53:E$73)+SUM('1.  LRAMVA Summary'!E$74:E$75)*(MONTH($E123)-1)/12)*$H123</f>
        <v>0</v>
      </c>
      <c r="K123" s="246">
        <f>(SUM('1.  LRAMVA Summary'!F$53:F$73)+SUM('1.  LRAMVA Summary'!F$74:F$75)*(MONTH($E123)-1)/12)*$H123</f>
        <v>0</v>
      </c>
      <c r="L123" s="246">
        <f>(SUM('1.  LRAMVA Summary'!G$53:G$73)+SUM('1.  LRAMVA Summary'!G$74:G$75)*(MONTH($E123)-1)/12)*$H123</f>
        <v>0</v>
      </c>
      <c r="M123" s="246">
        <f>(SUM('1.  LRAMVA Summary'!H$53:H$73)+SUM('1.  LRAMVA Summary'!H$74:H$75)*(MONTH($E123)-1)/12)*$H123</f>
        <v>0</v>
      </c>
      <c r="N123" s="246">
        <f>(SUM('1.  LRAMVA Summary'!I$53:I$73)+SUM('1.  LRAMVA Summary'!I$74:I$75)*(MONTH($E123)-1)/12)*$H123</f>
        <v>0</v>
      </c>
      <c r="O123" s="246">
        <f>(SUM('1.  LRAMVA Summary'!J$53:J$73)+SUM('1.  LRAMVA Summary'!J$74:J$75)*(MONTH($E123)-1)/12)*$H123</f>
        <v>0</v>
      </c>
      <c r="P123" s="246">
        <f>(SUM('1.  LRAMVA Summary'!K$53:K$73)+SUM('1.  LRAMVA Summary'!K$74:K$75)*(MONTH($E123)-1)/12)*$H123</f>
        <v>0</v>
      </c>
      <c r="Q123" s="246">
        <f>(SUM('1.  LRAMVA Summary'!L$53:L$73)+SUM('1.  LRAMVA Summary'!L$74:L$75)*(MONTH($E123)-1)/12)*$H123</f>
        <v>0</v>
      </c>
      <c r="R123" s="246">
        <f>(SUM('1.  LRAMVA Summary'!M$53:M$73)+SUM('1.  LRAMVA Summary'!M$74:M$75)*(MONTH($E123)-1)/12)*$H123</f>
        <v>0</v>
      </c>
      <c r="S123" s="246">
        <f>(SUM('1.  LRAMVA Summary'!N$53:N$73)+SUM('1.  LRAMVA Summary'!N$74:N$75)*(MONTH($E123)-1)/12)*$H123</f>
        <v>0</v>
      </c>
      <c r="T123" s="246">
        <f>(SUM('1.  LRAMVA Summary'!O$53:O$73)+SUM('1.  LRAMVA Summary'!O$74:O$75)*(MONTH($E123)-1)/12)*$H123</f>
        <v>0</v>
      </c>
      <c r="U123" s="246">
        <f>(SUM('1.  LRAMVA Summary'!P$53:P$73)+SUM('1.  LRAMVA Summary'!P$74:P$75)*(MONTH($E123)-1)/12)*$H123</f>
        <v>0</v>
      </c>
      <c r="V123" s="246">
        <f>(SUM('1.  LRAMVA Summary'!Q$53:Q$73)+SUM('1.  LRAMVA Summary'!Q$74:Q$75)*(MONTH($E123)-1)/12)*$H123</f>
        <v>0</v>
      </c>
      <c r="W123" s="247">
        <f t="shared" si="63"/>
        <v>0</v>
      </c>
    </row>
    <row r="124" spans="2:23" s="9" customFormat="1" hidden="1">
      <c r="B124" s="68"/>
      <c r="E124" s="230">
        <v>43221</v>
      </c>
      <c r="F124" s="230" t="s">
        <v>186</v>
      </c>
      <c r="G124" s="231" t="s">
        <v>66</v>
      </c>
      <c r="H124" s="256">
        <f t="shared" ref="H124:H125" si="64">$C$44/12</f>
        <v>0</v>
      </c>
      <c r="I124" s="246">
        <f>(SUM('1.  LRAMVA Summary'!D$53:D$73)+SUM('1.  LRAMVA Summary'!D$74:D$75)*(MONTH($E124)-1)/12)*$H124</f>
        <v>0</v>
      </c>
      <c r="J124" s="246">
        <f>(SUM('1.  LRAMVA Summary'!E$53:E$73)+SUM('1.  LRAMVA Summary'!E$74:E$75)*(MONTH($E124)-1)/12)*$H124</f>
        <v>0</v>
      </c>
      <c r="K124" s="246">
        <f>(SUM('1.  LRAMVA Summary'!F$53:F$73)+SUM('1.  LRAMVA Summary'!F$74:F$75)*(MONTH($E124)-1)/12)*$H124</f>
        <v>0</v>
      </c>
      <c r="L124" s="246">
        <f>(SUM('1.  LRAMVA Summary'!G$53:G$73)+SUM('1.  LRAMVA Summary'!G$74:G$75)*(MONTH($E124)-1)/12)*$H124</f>
        <v>0</v>
      </c>
      <c r="M124" s="246">
        <f>(SUM('1.  LRAMVA Summary'!H$53:H$73)+SUM('1.  LRAMVA Summary'!H$74:H$75)*(MONTH($E124)-1)/12)*$H124</f>
        <v>0</v>
      </c>
      <c r="N124" s="246">
        <f>(SUM('1.  LRAMVA Summary'!I$53:I$73)+SUM('1.  LRAMVA Summary'!I$74:I$75)*(MONTH($E124)-1)/12)*$H124</f>
        <v>0</v>
      </c>
      <c r="O124" s="246">
        <f>(SUM('1.  LRAMVA Summary'!J$53:J$73)+SUM('1.  LRAMVA Summary'!J$74:J$75)*(MONTH($E124)-1)/12)*$H124</f>
        <v>0</v>
      </c>
      <c r="P124" s="246">
        <f>(SUM('1.  LRAMVA Summary'!K$53:K$73)+SUM('1.  LRAMVA Summary'!K$74:K$75)*(MONTH($E124)-1)/12)*$H124</f>
        <v>0</v>
      </c>
      <c r="Q124" s="246">
        <f>(SUM('1.  LRAMVA Summary'!L$53:L$73)+SUM('1.  LRAMVA Summary'!L$74:L$75)*(MONTH($E124)-1)/12)*$H124</f>
        <v>0</v>
      </c>
      <c r="R124" s="246">
        <f>(SUM('1.  LRAMVA Summary'!M$53:M$73)+SUM('1.  LRAMVA Summary'!M$74:M$75)*(MONTH($E124)-1)/12)*$H124</f>
        <v>0</v>
      </c>
      <c r="S124" s="246">
        <f>(SUM('1.  LRAMVA Summary'!N$53:N$73)+SUM('1.  LRAMVA Summary'!N$74:N$75)*(MONTH($E124)-1)/12)*$H124</f>
        <v>0</v>
      </c>
      <c r="T124" s="246">
        <f>(SUM('1.  LRAMVA Summary'!O$53:O$73)+SUM('1.  LRAMVA Summary'!O$74:O$75)*(MONTH($E124)-1)/12)*$H124</f>
        <v>0</v>
      </c>
      <c r="U124" s="246">
        <f>(SUM('1.  LRAMVA Summary'!P$53:P$73)+SUM('1.  LRAMVA Summary'!P$74:P$75)*(MONTH($E124)-1)/12)*$H124</f>
        <v>0</v>
      </c>
      <c r="V124" s="246">
        <f>(SUM('1.  LRAMVA Summary'!Q$53:Q$73)+SUM('1.  LRAMVA Summary'!Q$74:Q$75)*(MONTH($E124)-1)/12)*$H124</f>
        <v>0</v>
      </c>
      <c r="W124" s="247">
        <f t="shared" si="63"/>
        <v>0</v>
      </c>
    </row>
    <row r="125" spans="2:23" s="254" customFormat="1" hidden="1">
      <c r="B125" s="253"/>
      <c r="E125" s="230">
        <v>43252</v>
      </c>
      <c r="F125" s="230" t="s">
        <v>186</v>
      </c>
      <c r="G125" s="231" t="s">
        <v>66</v>
      </c>
      <c r="H125" s="256">
        <f t="shared" si="64"/>
        <v>0</v>
      </c>
      <c r="I125" s="246">
        <f>(SUM('1.  LRAMVA Summary'!D$53:D$73)+SUM('1.  LRAMVA Summary'!D$74:D$75)*(MONTH($E125)-1)/12)*$H125</f>
        <v>0</v>
      </c>
      <c r="J125" s="246">
        <f>(SUM('1.  LRAMVA Summary'!E$53:E$73)+SUM('1.  LRAMVA Summary'!E$74:E$75)*(MONTH($E125)-1)/12)*$H125</f>
        <v>0</v>
      </c>
      <c r="K125" s="246">
        <f>(SUM('1.  LRAMVA Summary'!F$53:F$73)+SUM('1.  LRAMVA Summary'!F$74:F$75)*(MONTH($E125)-1)/12)*$H125</f>
        <v>0</v>
      </c>
      <c r="L125" s="246">
        <f>(SUM('1.  LRAMVA Summary'!G$53:G$73)+SUM('1.  LRAMVA Summary'!G$74:G$75)*(MONTH($E125)-1)/12)*$H125</f>
        <v>0</v>
      </c>
      <c r="M125" s="246">
        <f>(SUM('1.  LRAMVA Summary'!H$53:H$73)+SUM('1.  LRAMVA Summary'!H$74:H$75)*(MONTH($E125)-1)/12)*$H125</f>
        <v>0</v>
      </c>
      <c r="N125" s="246">
        <f>(SUM('1.  LRAMVA Summary'!I$53:I$73)+SUM('1.  LRAMVA Summary'!I$74:I$75)*(MONTH($E125)-1)/12)*$H125</f>
        <v>0</v>
      </c>
      <c r="O125" s="246">
        <f>(SUM('1.  LRAMVA Summary'!J$53:J$73)+SUM('1.  LRAMVA Summary'!J$74:J$75)*(MONTH($E125)-1)/12)*$H125</f>
        <v>0</v>
      </c>
      <c r="P125" s="246">
        <f>(SUM('1.  LRAMVA Summary'!K$53:K$73)+SUM('1.  LRAMVA Summary'!K$74:K$75)*(MONTH($E125)-1)/12)*$H125</f>
        <v>0</v>
      </c>
      <c r="Q125" s="246">
        <f>(SUM('1.  LRAMVA Summary'!L$53:L$73)+SUM('1.  LRAMVA Summary'!L$74:L$75)*(MONTH($E125)-1)/12)*$H125</f>
        <v>0</v>
      </c>
      <c r="R125" s="246">
        <f>(SUM('1.  LRAMVA Summary'!M$53:M$73)+SUM('1.  LRAMVA Summary'!M$74:M$75)*(MONTH($E125)-1)/12)*$H125</f>
        <v>0</v>
      </c>
      <c r="S125" s="246">
        <f>(SUM('1.  LRAMVA Summary'!N$53:N$73)+SUM('1.  LRAMVA Summary'!N$74:N$75)*(MONTH($E125)-1)/12)*$H125</f>
        <v>0</v>
      </c>
      <c r="T125" s="246">
        <f>(SUM('1.  LRAMVA Summary'!O$53:O$73)+SUM('1.  LRAMVA Summary'!O$74:O$75)*(MONTH($E125)-1)/12)*$H125</f>
        <v>0</v>
      </c>
      <c r="U125" s="246">
        <f>(SUM('1.  LRAMVA Summary'!P$53:P$73)+SUM('1.  LRAMVA Summary'!P$74:P$75)*(MONTH($E125)-1)/12)*$H125</f>
        <v>0</v>
      </c>
      <c r="V125" s="246">
        <f>(SUM('1.  LRAMVA Summary'!Q$53:Q$73)+SUM('1.  LRAMVA Summary'!Q$74:Q$75)*(MONTH($E125)-1)/12)*$H125</f>
        <v>0</v>
      </c>
      <c r="W125" s="247">
        <f t="shared" si="63"/>
        <v>0</v>
      </c>
    </row>
    <row r="126" spans="2:23" s="9" customFormat="1" hidden="1">
      <c r="B126" s="68"/>
      <c r="E126" s="230">
        <v>43282</v>
      </c>
      <c r="F126" s="230" t="s">
        <v>186</v>
      </c>
      <c r="G126" s="231" t="s">
        <v>68</v>
      </c>
      <c r="H126" s="256">
        <f>$C$45/12</f>
        <v>0</v>
      </c>
      <c r="I126" s="246">
        <f>(SUM('1.  LRAMVA Summary'!D$53:D$73)+SUM('1.  LRAMVA Summary'!D$74:D$75)*(MONTH($E126)-1)/12)*$H126</f>
        <v>0</v>
      </c>
      <c r="J126" s="246">
        <f>(SUM('1.  LRAMVA Summary'!E$53:E$73)+SUM('1.  LRAMVA Summary'!E$74:E$75)*(MONTH($E126)-1)/12)*$H126</f>
        <v>0</v>
      </c>
      <c r="K126" s="246">
        <f>(SUM('1.  LRAMVA Summary'!F$53:F$73)+SUM('1.  LRAMVA Summary'!F$74:F$75)*(MONTH($E126)-1)/12)*$H126</f>
        <v>0</v>
      </c>
      <c r="L126" s="246">
        <f>(SUM('1.  LRAMVA Summary'!G$53:G$73)+SUM('1.  LRAMVA Summary'!G$74:G$75)*(MONTH($E126)-1)/12)*$H126</f>
        <v>0</v>
      </c>
      <c r="M126" s="246">
        <f>(SUM('1.  LRAMVA Summary'!H$53:H$73)+SUM('1.  LRAMVA Summary'!H$74:H$75)*(MONTH($E126)-1)/12)*$H126</f>
        <v>0</v>
      </c>
      <c r="N126" s="246">
        <f>(SUM('1.  LRAMVA Summary'!I$53:I$73)+SUM('1.  LRAMVA Summary'!I$74:I$75)*(MONTH($E126)-1)/12)*$H126</f>
        <v>0</v>
      </c>
      <c r="O126" s="246">
        <f>(SUM('1.  LRAMVA Summary'!J$53:J$73)+SUM('1.  LRAMVA Summary'!J$74:J$75)*(MONTH($E126)-1)/12)*$H126</f>
        <v>0</v>
      </c>
      <c r="P126" s="246">
        <f>(SUM('1.  LRAMVA Summary'!K$53:K$73)+SUM('1.  LRAMVA Summary'!K$74:K$75)*(MONTH($E126)-1)/12)*$H126</f>
        <v>0</v>
      </c>
      <c r="Q126" s="246">
        <f>(SUM('1.  LRAMVA Summary'!L$53:L$73)+SUM('1.  LRAMVA Summary'!L$74:L$75)*(MONTH($E126)-1)/12)*$H126</f>
        <v>0</v>
      </c>
      <c r="R126" s="246">
        <f>(SUM('1.  LRAMVA Summary'!M$53:M$73)+SUM('1.  LRAMVA Summary'!M$74:M$75)*(MONTH($E126)-1)/12)*$H126</f>
        <v>0</v>
      </c>
      <c r="S126" s="246">
        <f>(SUM('1.  LRAMVA Summary'!N$53:N$73)+SUM('1.  LRAMVA Summary'!N$74:N$75)*(MONTH($E126)-1)/12)*$H126</f>
        <v>0</v>
      </c>
      <c r="T126" s="246">
        <f>(SUM('1.  LRAMVA Summary'!O$53:O$73)+SUM('1.  LRAMVA Summary'!O$74:O$75)*(MONTH($E126)-1)/12)*$H126</f>
        <v>0</v>
      </c>
      <c r="U126" s="246">
        <f>(SUM('1.  LRAMVA Summary'!P$53:P$73)+SUM('1.  LRAMVA Summary'!P$74:P$75)*(MONTH($E126)-1)/12)*$H126</f>
        <v>0</v>
      </c>
      <c r="V126" s="246">
        <f>(SUM('1.  LRAMVA Summary'!Q$53:Q$73)+SUM('1.  LRAMVA Summary'!Q$74:Q$75)*(MONTH($E126)-1)/12)*$H126</f>
        <v>0</v>
      </c>
      <c r="W126" s="247">
        <f t="shared" si="63"/>
        <v>0</v>
      </c>
    </row>
    <row r="127" spans="2:23" s="9" customFormat="1" hidden="1">
      <c r="B127" s="68"/>
      <c r="E127" s="230">
        <v>43313</v>
      </c>
      <c r="F127" s="230" t="s">
        <v>186</v>
      </c>
      <c r="G127" s="231" t="s">
        <v>68</v>
      </c>
      <c r="H127" s="256">
        <f t="shared" ref="H127:H128" si="65">$C$45/12</f>
        <v>0</v>
      </c>
      <c r="I127" s="246">
        <f>(SUM('1.  LRAMVA Summary'!D$53:D$73)+SUM('1.  LRAMVA Summary'!D$74:D$75)*(MONTH($E127)-1)/12)*$H127</f>
        <v>0</v>
      </c>
      <c r="J127" s="246">
        <f>(SUM('1.  LRAMVA Summary'!E$53:E$73)+SUM('1.  LRAMVA Summary'!E$74:E$75)*(MONTH($E127)-1)/12)*$H127</f>
        <v>0</v>
      </c>
      <c r="K127" s="246">
        <f>(SUM('1.  LRAMVA Summary'!F$53:F$73)+SUM('1.  LRAMVA Summary'!F$74:F$75)*(MONTH($E127)-1)/12)*$H127</f>
        <v>0</v>
      </c>
      <c r="L127" s="246">
        <f>(SUM('1.  LRAMVA Summary'!G$53:G$73)+SUM('1.  LRAMVA Summary'!G$74:G$75)*(MONTH($E127)-1)/12)*$H127</f>
        <v>0</v>
      </c>
      <c r="M127" s="246">
        <f>(SUM('1.  LRAMVA Summary'!H$53:H$73)+SUM('1.  LRAMVA Summary'!H$74:H$75)*(MONTH($E127)-1)/12)*$H127</f>
        <v>0</v>
      </c>
      <c r="N127" s="246">
        <f>(SUM('1.  LRAMVA Summary'!I$53:I$73)+SUM('1.  LRAMVA Summary'!I$74:I$75)*(MONTH($E127)-1)/12)*$H127</f>
        <v>0</v>
      </c>
      <c r="O127" s="246">
        <f>(SUM('1.  LRAMVA Summary'!J$53:J$73)+SUM('1.  LRAMVA Summary'!J$74:J$75)*(MONTH($E127)-1)/12)*$H127</f>
        <v>0</v>
      </c>
      <c r="P127" s="246">
        <f>(SUM('1.  LRAMVA Summary'!K$53:K$73)+SUM('1.  LRAMVA Summary'!K$74:K$75)*(MONTH($E127)-1)/12)*$H127</f>
        <v>0</v>
      </c>
      <c r="Q127" s="246">
        <f>(SUM('1.  LRAMVA Summary'!L$53:L$73)+SUM('1.  LRAMVA Summary'!L$74:L$75)*(MONTH($E127)-1)/12)*$H127</f>
        <v>0</v>
      </c>
      <c r="R127" s="246">
        <f>(SUM('1.  LRAMVA Summary'!M$53:M$73)+SUM('1.  LRAMVA Summary'!M$74:M$75)*(MONTH($E127)-1)/12)*$H127</f>
        <v>0</v>
      </c>
      <c r="S127" s="246">
        <f>(SUM('1.  LRAMVA Summary'!N$53:N$73)+SUM('1.  LRAMVA Summary'!N$74:N$75)*(MONTH($E127)-1)/12)*$H127</f>
        <v>0</v>
      </c>
      <c r="T127" s="246">
        <f>(SUM('1.  LRAMVA Summary'!O$53:O$73)+SUM('1.  LRAMVA Summary'!O$74:O$75)*(MONTH($E127)-1)/12)*$H127</f>
        <v>0</v>
      </c>
      <c r="U127" s="246">
        <f>(SUM('1.  LRAMVA Summary'!P$53:P$73)+SUM('1.  LRAMVA Summary'!P$74:P$75)*(MONTH($E127)-1)/12)*$H127</f>
        <v>0</v>
      </c>
      <c r="V127" s="246">
        <f>(SUM('1.  LRAMVA Summary'!Q$53:Q$73)+SUM('1.  LRAMVA Summary'!Q$74:Q$75)*(MONTH($E127)-1)/12)*$H127</f>
        <v>0</v>
      </c>
      <c r="W127" s="247">
        <f t="shared" si="63"/>
        <v>0</v>
      </c>
    </row>
    <row r="128" spans="2:23" s="9" customFormat="1" hidden="1">
      <c r="B128" s="68"/>
      <c r="E128" s="230">
        <v>43344</v>
      </c>
      <c r="F128" s="230" t="s">
        <v>186</v>
      </c>
      <c r="G128" s="231" t="s">
        <v>68</v>
      </c>
      <c r="H128" s="256">
        <f t="shared" si="65"/>
        <v>0</v>
      </c>
      <c r="I128" s="246">
        <f>(SUM('1.  LRAMVA Summary'!D$53:D$73)+SUM('1.  LRAMVA Summary'!D$74:D$75)*(MONTH($E128)-1)/12)*$H128</f>
        <v>0</v>
      </c>
      <c r="J128" s="246">
        <f>(SUM('1.  LRAMVA Summary'!E$53:E$73)+SUM('1.  LRAMVA Summary'!E$74:E$75)*(MONTH($E128)-1)/12)*$H128</f>
        <v>0</v>
      </c>
      <c r="K128" s="246">
        <f>(SUM('1.  LRAMVA Summary'!F$53:F$73)+SUM('1.  LRAMVA Summary'!F$74:F$75)*(MONTH($E128)-1)/12)*$H128</f>
        <v>0</v>
      </c>
      <c r="L128" s="246">
        <f>(SUM('1.  LRAMVA Summary'!G$53:G$73)+SUM('1.  LRAMVA Summary'!G$74:G$75)*(MONTH($E128)-1)/12)*$H128</f>
        <v>0</v>
      </c>
      <c r="M128" s="246">
        <f>(SUM('1.  LRAMVA Summary'!H$53:H$73)+SUM('1.  LRAMVA Summary'!H$74:H$75)*(MONTH($E128)-1)/12)*$H128</f>
        <v>0</v>
      </c>
      <c r="N128" s="246">
        <f>(SUM('1.  LRAMVA Summary'!I$53:I$73)+SUM('1.  LRAMVA Summary'!I$74:I$75)*(MONTH($E128)-1)/12)*$H128</f>
        <v>0</v>
      </c>
      <c r="O128" s="246">
        <f>(SUM('1.  LRAMVA Summary'!J$53:J$73)+SUM('1.  LRAMVA Summary'!J$74:J$75)*(MONTH($E128)-1)/12)*$H128</f>
        <v>0</v>
      </c>
      <c r="P128" s="246">
        <f>(SUM('1.  LRAMVA Summary'!K$53:K$73)+SUM('1.  LRAMVA Summary'!K$74:K$75)*(MONTH($E128)-1)/12)*$H128</f>
        <v>0</v>
      </c>
      <c r="Q128" s="246">
        <f>(SUM('1.  LRAMVA Summary'!L$53:L$73)+SUM('1.  LRAMVA Summary'!L$74:L$75)*(MONTH($E128)-1)/12)*$H128</f>
        <v>0</v>
      </c>
      <c r="R128" s="246">
        <f>(SUM('1.  LRAMVA Summary'!M$53:M$73)+SUM('1.  LRAMVA Summary'!M$74:M$75)*(MONTH($E128)-1)/12)*$H128</f>
        <v>0</v>
      </c>
      <c r="S128" s="246">
        <f>(SUM('1.  LRAMVA Summary'!N$53:N$73)+SUM('1.  LRAMVA Summary'!N$74:N$75)*(MONTH($E128)-1)/12)*$H128</f>
        <v>0</v>
      </c>
      <c r="T128" s="246">
        <f>(SUM('1.  LRAMVA Summary'!O$53:O$73)+SUM('1.  LRAMVA Summary'!O$74:O$75)*(MONTH($E128)-1)/12)*$H128</f>
        <v>0</v>
      </c>
      <c r="U128" s="246">
        <f>(SUM('1.  LRAMVA Summary'!P$53:P$73)+SUM('1.  LRAMVA Summary'!P$74:P$75)*(MONTH($E128)-1)/12)*$H128</f>
        <v>0</v>
      </c>
      <c r="V128" s="246">
        <f>(SUM('1.  LRAMVA Summary'!Q$53:Q$73)+SUM('1.  LRAMVA Summary'!Q$74:Q$75)*(MONTH($E128)-1)/12)*$H128</f>
        <v>0</v>
      </c>
      <c r="W128" s="247">
        <f t="shared" si="63"/>
        <v>0</v>
      </c>
    </row>
    <row r="129" spans="2:23" s="9" customFormat="1" hidden="1">
      <c r="B129" s="68"/>
      <c r="E129" s="230">
        <v>43374</v>
      </c>
      <c r="F129" s="230" t="s">
        <v>186</v>
      </c>
      <c r="G129" s="231" t="s">
        <v>69</v>
      </c>
      <c r="H129" s="256">
        <f>$C$46/12</f>
        <v>0</v>
      </c>
      <c r="I129" s="246">
        <f>(SUM('1.  LRAMVA Summary'!D$53:D$73)+SUM('1.  LRAMVA Summary'!D$74:D$75)*(MONTH($E129)-1)/12)*$H129</f>
        <v>0</v>
      </c>
      <c r="J129" s="246">
        <f>(SUM('1.  LRAMVA Summary'!E$53:E$73)+SUM('1.  LRAMVA Summary'!E$74:E$75)*(MONTH($E129)-1)/12)*$H129</f>
        <v>0</v>
      </c>
      <c r="K129" s="246">
        <f>(SUM('1.  LRAMVA Summary'!F$53:F$73)+SUM('1.  LRAMVA Summary'!F$74:F$75)*(MONTH($E129)-1)/12)*$H129</f>
        <v>0</v>
      </c>
      <c r="L129" s="246">
        <f>(SUM('1.  LRAMVA Summary'!G$53:G$73)+SUM('1.  LRAMVA Summary'!G$74:G$75)*(MONTH($E129)-1)/12)*$H129</f>
        <v>0</v>
      </c>
      <c r="M129" s="246">
        <f>(SUM('1.  LRAMVA Summary'!H$53:H$73)+SUM('1.  LRAMVA Summary'!H$74:H$75)*(MONTH($E129)-1)/12)*$H129</f>
        <v>0</v>
      </c>
      <c r="N129" s="246">
        <f>(SUM('1.  LRAMVA Summary'!I$53:I$73)+SUM('1.  LRAMVA Summary'!I$74:I$75)*(MONTH($E129)-1)/12)*$H129</f>
        <v>0</v>
      </c>
      <c r="O129" s="246">
        <f>(SUM('1.  LRAMVA Summary'!J$53:J$73)+SUM('1.  LRAMVA Summary'!J$74:J$75)*(MONTH($E129)-1)/12)*$H129</f>
        <v>0</v>
      </c>
      <c r="P129" s="246">
        <f>(SUM('1.  LRAMVA Summary'!K$53:K$73)+SUM('1.  LRAMVA Summary'!K$74:K$75)*(MONTH($E129)-1)/12)*$H129</f>
        <v>0</v>
      </c>
      <c r="Q129" s="246">
        <f>(SUM('1.  LRAMVA Summary'!L$53:L$73)+SUM('1.  LRAMVA Summary'!L$74:L$75)*(MONTH($E129)-1)/12)*$H129</f>
        <v>0</v>
      </c>
      <c r="R129" s="246">
        <f>(SUM('1.  LRAMVA Summary'!M$53:M$73)+SUM('1.  LRAMVA Summary'!M$74:M$75)*(MONTH($E129)-1)/12)*$H129</f>
        <v>0</v>
      </c>
      <c r="S129" s="246">
        <f>(SUM('1.  LRAMVA Summary'!N$53:N$73)+SUM('1.  LRAMVA Summary'!N$74:N$75)*(MONTH($E129)-1)/12)*$H129</f>
        <v>0</v>
      </c>
      <c r="T129" s="246">
        <f>(SUM('1.  LRAMVA Summary'!O$53:O$73)+SUM('1.  LRAMVA Summary'!O$74:O$75)*(MONTH($E129)-1)/12)*$H129</f>
        <v>0</v>
      </c>
      <c r="U129" s="246">
        <f>(SUM('1.  LRAMVA Summary'!P$53:P$73)+SUM('1.  LRAMVA Summary'!P$74:P$75)*(MONTH($E129)-1)/12)*$H129</f>
        <v>0</v>
      </c>
      <c r="V129" s="246">
        <f>(SUM('1.  LRAMVA Summary'!Q$53:Q$73)+SUM('1.  LRAMVA Summary'!Q$74:Q$75)*(MONTH($E129)-1)/12)*$H129</f>
        <v>0</v>
      </c>
      <c r="W129" s="247">
        <f t="shared" si="63"/>
        <v>0</v>
      </c>
    </row>
    <row r="130" spans="2:23" s="9" customFormat="1" hidden="1">
      <c r="B130" s="68"/>
      <c r="E130" s="230">
        <v>43405</v>
      </c>
      <c r="F130" s="230" t="s">
        <v>186</v>
      </c>
      <c r="G130" s="231" t="s">
        <v>69</v>
      </c>
      <c r="H130" s="256">
        <f t="shared" ref="H130:H131" si="66">$C$46/12</f>
        <v>0</v>
      </c>
      <c r="I130" s="246">
        <f>(SUM('1.  LRAMVA Summary'!D$53:D$73)+SUM('1.  LRAMVA Summary'!D$74:D$75)*(MONTH($E130)-1)/12)*$H130</f>
        <v>0</v>
      </c>
      <c r="J130" s="246">
        <f>(SUM('1.  LRAMVA Summary'!E$53:E$73)+SUM('1.  LRAMVA Summary'!E$74:E$75)*(MONTH($E130)-1)/12)*$H130</f>
        <v>0</v>
      </c>
      <c r="K130" s="246">
        <f>(SUM('1.  LRAMVA Summary'!F$53:F$73)+SUM('1.  LRAMVA Summary'!F$74:F$75)*(MONTH($E130)-1)/12)*$H130</f>
        <v>0</v>
      </c>
      <c r="L130" s="246">
        <f>(SUM('1.  LRAMVA Summary'!G$53:G$73)+SUM('1.  LRAMVA Summary'!G$74:G$75)*(MONTH($E130)-1)/12)*$H130</f>
        <v>0</v>
      </c>
      <c r="M130" s="246">
        <f>(SUM('1.  LRAMVA Summary'!H$53:H$73)+SUM('1.  LRAMVA Summary'!H$74:H$75)*(MONTH($E130)-1)/12)*$H130</f>
        <v>0</v>
      </c>
      <c r="N130" s="246">
        <f>(SUM('1.  LRAMVA Summary'!I$53:I$73)+SUM('1.  LRAMVA Summary'!I$74:I$75)*(MONTH($E130)-1)/12)*$H130</f>
        <v>0</v>
      </c>
      <c r="O130" s="246">
        <f>(SUM('1.  LRAMVA Summary'!J$53:J$73)+SUM('1.  LRAMVA Summary'!J$74:J$75)*(MONTH($E130)-1)/12)*$H130</f>
        <v>0</v>
      </c>
      <c r="P130" s="246">
        <f>(SUM('1.  LRAMVA Summary'!K$53:K$73)+SUM('1.  LRAMVA Summary'!K$74:K$75)*(MONTH($E130)-1)/12)*$H130</f>
        <v>0</v>
      </c>
      <c r="Q130" s="246">
        <f>(SUM('1.  LRAMVA Summary'!L$53:L$73)+SUM('1.  LRAMVA Summary'!L$74:L$75)*(MONTH($E130)-1)/12)*$H130</f>
        <v>0</v>
      </c>
      <c r="R130" s="246">
        <f>(SUM('1.  LRAMVA Summary'!M$53:M$73)+SUM('1.  LRAMVA Summary'!M$74:M$75)*(MONTH($E130)-1)/12)*$H130</f>
        <v>0</v>
      </c>
      <c r="S130" s="246">
        <f>(SUM('1.  LRAMVA Summary'!N$53:N$73)+SUM('1.  LRAMVA Summary'!N$74:N$75)*(MONTH($E130)-1)/12)*$H130</f>
        <v>0</v>
      </c>
      <c r="T130" s="246">
        <f>(SUM('1.  LRAMVA Summary'!O$53:O$73)+SUM('1.  LRAMVA Summary'!O$74:O$75)*(MONTH($E130)-1)/12)*$H130</f>
        <v>0</v>
      </c>
      <c r="U130" s="246">
        <f>(SUM('1.  LRAMVA Summary'!P$53:P$73)+SUM('1.  LRAMVA Summary'!P$74:P$75)*(MONTH($E130)-1)/12)*$H130</f>
        <v>0</v>
      </c>
      <c r="V130" s="246">
        <f>(SUM('1.  LRAMVA Summary'!Q$53:Q$73)+SUM('1.  LRAMVA Summary'!Q$74:Q$75)*(MONTH($E130)-1)/12)*$H130</f>
        <v>0</v>
      </c>
      <c r="W130" s="247">
        <f t="shared" si="63"/>
        <v>0</v>
      </c>
    </row>
    <row r="131" spans="2:23" s="9" customFormat="1" hidden="1">
      <c r="B131" s="68"/>
      <c r="E131" s="230">
        <v>43435</v>
      </c>
      <c r="F131" s="230" t="s">
        <v>186</v>
      </c>
      <c r="G131" s="231" t="s">
        <v>69</v>
      </c>
      <c r="H131" s="256">
        <f t="shared" si="66"/>
        <v>0</v>
      </c>
      <c r="I131" s="246">
        <f>(SUM('1.  LRAMVA Summary'!D$53:D$73)+SUM('1.  LRAMVA Summary'!D$74:D$75)*(MONTH($E131)-1)/12)*$H131</f>
        <v>0</v>
      </c>
      <c r="J131" s="246">
        <f>(SUM('1.  LRAMVA Summary'!E$53:E$73)+SUM('1.  LRAMVA Summary'!E$74:E$75)*(MONTH($E131)-1)/12)*$H131</f>
        <v>0</v>
      </c>
      <c r="K131" s="246">
        <f>(SUM('1.  LRAMVA Summary'!F$53:F$73)+SUM('1.  LRAMVA Summary'!F$74:F$75)*(MONTH($E131)-1)/12)*$H131</f>
        <v>0</v>
      </c>
      <c r="L131" s="246">
        <f>(SUM('1.  LRAMVA Summary'!G$53:G$73)+SUM('1.  LRAMVA Summary'!G$74:G$75)*(MONTH($E131)-1)/12)*$H131</f>
        <v>0</v>
      </c>
      <c r="M131" s="246">
        <f>(SUM('1.  LRAMVA Summary'!H$53:H$73)+SUM('1.  LRAMVA Summary'!H$74:H$75)*(MONTH($E131)-1)/12)*$H131</f>
        <v>0</v>
      </c>
      <c r="N131" s="246">
        <f>(SUM('1.  LRAMVA Summary'!I$53:I$73)+SUM('1.  LRAMVA Summary'!I$74:I$75)*(MONTH($E131)-1)/12)*$H131</f>
        <v>0</v>
      </c>
      <c r="O131" s="246">
        <f>(SUM('1.  LRAMVA Summary'!J$53:J$73)+SUM('1.  LRAMVA Summary'!J$74:J$75)*(MONTH($E131)-1)/12)*$H131</f>
        <v>0</v>
      </c>
      <c r="P131" s="246">
        <f>(SUM('1.  LRAMVA Summary'!K$53:K$73)+SUM('1.  LRAMVA Summary'!K$74:K$75)*(MONTH($E131)-1)/12)*$H131</f>
        <v>0</v>
      </c>
      <c r="Q131" s="246">
        <f>(SUM('1.  LRAMVA Summary'!L$53:L$73)+SUM('1.  LRAMVA Summary'!L$74:L$75)*(MONTH($E131)-1)/12)*$H131</f>
        <v>0</v>
      </c>
      <c r="R131" s="246">
        <f>(SUM('1.  LRAMVA Summary'!M$53:M$73)+SUM('1.  LRAMVA Summary'!M$74:M$75)*(MONTH($E131)-1)/12)*$H131</f>
        <v>0</v>
      </c>
      <c r="S131" s="246">
        <f>(SUM('1.  LRAMVA Summary'!N$53:N$73)+SUM('1.  LRAMVA Summary'!N$74:N$75)*(MONTH($E131)-1)/12)*$H131</f>
        <v>0</v>
      </c>
      <c r="T131" s="246">
        <f>(SUM('1.  LRAMVA Summary'!O$53:O$73)+SUM('1.  LRAMVA Summary'!O$74:O$75)*(MONTH($E131)-1)/12)*$H131</f>
        <v>0</v>
      </c>
      <c r="U131" s="246">
        <f>(SUM('1.  LRAMVA Summary'!P$53:P$73)+SUM('1.  LRAMVA Summary'!P$74:P$75)*(MONTH($E131)-1)/12)*$H131</f>
        <v>0</v>
      </c>
      <c r="V131" s="246">
        <f>(SUM('1.  LRAMVA Summary'!Q$53:Q$73)+SUM('1.  LRAMVA Summary'!Q$74:Q$75)*(MONTH($E131)-1)/12)*$H131</f>
        <v>0</v>
      </c>
      <c r="W131" s="247">
        <f t="shared" si="63"/>
        <v>0</v>
      </c>
    </row>
    <row r="132" spans="2:23" s="9" customFormat="1" ht="15" hidden="1" thickBot="1">
      <c r="B132" s="68"/>
      <c r="E132" s="232" t="s">
        <v>473</v>
      </c>
      <c r="F132" s="232"/>
      <c r="G132" s="233"/>
      <c r="H132" s="234"/>
      <c r="I132" s="235">
        <f>SUM(I119:I131)</f>
        <v>-10428.02725062452</v>
      </c>
      <c r="J132" s="235">
        <f>SUM(J119:J131)</f>
        <v>26001.607406834595</v>
      </c>
      <c r="K132" s="235">
        <f t="shared" ref="K132:O132" si="67">SUM(K119:K131)</f>
        <v>117248.94454296007</v>
      </c>
      <c r="L132" s="235">
        <f t="shared" si="67"/>
        <v>26939.471121525719</v>
      </c>
      <c r="M132" s="235">
        <f t="shared" si="67"/>
        <v>5601.3630495473899</v>
      </c>
      <c r="N132" s="235">
        <f t="shared" si="67"/>
        <v>-63214.192398345389</v>
      </c>
      <c r="O132" s="235">
        <f t="shared" si="67"/>
        <v>0</v>
      </c>
      <c r="P132" s="235">
        <f t="shared" ref="P132:V132" si="68">SUM(P119:P131)</f>
        <v>0</v>
      </c>
      <c r="Q132" s="235">
        <f t="shared" si="68"/>
        <v>0</v>
      </c>
      <c r="R132" s="235">
        <f t="shared" si="68"/>
        <v>0</v>
      </c>
      <c r="S132" s="235">
        <f t="shared" si="68"/>
        <v>0</v>
      </c>
      <c r="T132" s="235">
        <f t="shared" si="68"/>
        <v>0</v>
      </c>
      <c r="U132" s="235">
        <f t="shared" si="68"/>
        <v>0</v>
      </c>
      <c r="V132" s="235">
        <f t="shared" si="68"/>
        <v>0</v>
      </c>
      <c r="W132" s="235">
        <f>SUM(W119:W131)</f>
        <v>102149.16647189786</v>
      </c>
    </row>
    <row r="133" spans="2:23" s="9" customFormat="1" ht="15" hidden="1" thickTop="1">
      <c r="B133" s="68"/>
      <c r="E133" s="236" t="s">
        <v>67</v>
      </c>
      <c r="F133" s="236"/>
      <c r="G133" s="237"/>
      <c r="H133" s="238"/>
      <c r="I133" s="239"/>
      <c r="J133" s="239"/>
      <c r="K133" s="239"/>
      <c r="L133" s="239"/>
      <c r="M133" s="239"/>
      <c r="N133" s="239"/>
      <c r="O133" s="239"/>
      <c r="P133" s="239"/>
      <c r="Q133" s="239"/>
      <c r="R133" s="239"/>
      <c r="S133" s="239"/>
      <c r="T133" s="239"/>
      <c r="U133" s="239"/>
      <c r="V133" s="239"/>
      <c r="W133" s="240"/>
    </row>
    <row r="134" spans="2:23" s="9" customFormat="1" hidden="1">
      <c r="B134" s="68"/>
      <c r="E134" s="241" t="s">
        <v>436</v>
      </c>
      <c r="F134" s="241"/>
      <c r="G134" s="242"/>
      <c r="H134" s="243"/>
      <c r="I134" s="244">
        <f>I132+I133</f>
        <v>-10428.02725062452</v>
      </c>
      <c r="J134" s="244">
        <f t="shared" ref="J134" si="69">J132+J133</f>
        <v>26001.607406834595</v>
      </c>
      <c r="K134" s="244">
        <f t="shared" ref="K134" si="70">K132+K133</f>
        <v>117248.94454296007</v>
      </c>
      <c r="L134" s="244">
        <f t="shared" ref="L134" si="71">L132+L133</f>
        <v>26939.471121525719</v>
      </c>
      <c r="M134" s="244">
        <f t="shared" ref="M134" si="72">M132+M133</f>
        <v>5601.3630495473899</v>
      </c>
      <c r="N134" s="244">
        <f t="shared" ref="N134" si="73">N132+N133</f>
        <v>-63214.192398345389</v>
      </c>
      <c r="O134" s="244">
        <f t="shared" ref="O134:V134" si="74">O132+O133</f>
        <v>0</v>
      </c>
      <c r="P134" s="244">
        <f t="shared" si="74"/>
        <v>0</v>
      </c>
      <c r="Q134" s="244">
        <f t="shared" si="74"/>
        <v>0</v>
      </c>
      <c r="R134" s="244">
        <f t="shared" si="74"/>
        <v>0</v>
      </c>
      <c r="S134" s="244">
        <f t="shared" si="74"/>
        <v>0</v>
      </c>
      <c r="T134" s="244">
        <f t="shared" si="74"/>
        <v>0</v>
      </c>
      <c r="U134" s="244">
        <f t="shared" si="74"/>
        <v>0</v>
      </c>
      <c r="V134" s="244">
        <f t="shared" si="74"/>
        <v>0</v>
      </c>
      <c r="W134" s="244">
        <f>W132+W133</f>
        <v>102149.16647189786</v>
      </c>
    </row>
    <row r="135" spans="2:23" s="9" customFormat="1" hidden="1">
      <c r="B135" s="68"/>
      <c r="E135" s="230">
        <v>43466</v>
      </c>
      <c r="F135" s="230" t="s">
        <v>187</v>
      </c>
      <c r="G135" s="231" t="s">
        <v>65</v>
      </c>
      <c r="H135" s="256">
        <f>$C$47/12</f>
        <v>0</v>
      </c>
      <c r="I135" s="246">
        <f>(SUM('1.  LRAMVA Summary'!D$53:D$76)+SUM('1.  LRAMVA Summary'!D$77:D$78)*(MONTH($E135)-1)/12)*$H135</f>
        <v>0</v>
      </c>
      <c r="J135" s="246">
        <f>(SUM('1.  LRAMVA Summary'!E$53:E$76)+SUM('1.  LRAMVA Summary'!E$77:E$78)*(MONTH($E135)-1)/12)*$H135</f>
        <v>0</v>
      </c>
      <c r="K135" s="246">
        <f>(SUM('1.  LRAMVA Summary'!F$53:F$76)+SUM('1.  LRAMVA Summary'!F$77:F$78)*(MONTH($E135)-1)/12)*$H135</f>
        <v>0</v>
      </c>
      <c r="L135" s="246">
        <f>(SUM('1.  LRAMVA Summary'!G$53:G$76)+SUM('1.  LRAMVA Summary'!G$77:G$78)*(MONTH($E135)-1)/12)*$H135</f>
        <v>0</v>
      </c>
      <c r="M135" s="246">
        <f>(SUM('1.  LRAMVA Summary'!H$53:H$76)+SUM('1.  LRAMVA Summary'!H$77:H$78)*(MONTH($E135)-1)/12)*$H135</f>
        <v>0</v>
      </c>
      <c r="N135" s="246">
        <f>(SUM('1.  LRAMVA Summary'!I$53:I$76)+SUM('1.  LRAMVA Summary'!I$77:I$78)*(MONTH($E135)-1)/12)*$H135</f>
        <v>0</v>
      </c>
      <c r="O135" s="246">
        <f>(SUM('1.  LRAMVA Summary'!J$53:J$76)+SUM('1.  LRAMVA Summary'!J$77:J$78)*(MONTH($E135)-1)/12)*$H135</f>
        <v>0</v>
      </c>
      <c r="P135" s="246">
        <f>(SUM('1.  LRAMVA Summary'!K$53:K$76)+SUM('1.  LRAMVA Summary'!K$77:K$78)*(MONTH($E135)-1)/12)*$H135</f>
        <v>0</v>
      </c>
      <c r="Q135" s="246">
        <f>(SUM('1.  LRAMVA Summary'!L$53:L$76)+SUM('1.  LRAMVA Summary'!L$77:L$78)*(MONTH($E135)-1)/12)*$H135</f>
        <v>0</v>
      </c>
      <c r="R135" s="246">
        <f>(SUM('1.  LRAMVA Summary'!M$53:M$76)+SUM('1.  LRAMVA Summary'!M$77:M$78)*(MONTH($E135)-1)/12)*$H135</f>
        <v>0</v>
      </c>
      <c r="S135" s="246">
        <f>(SUM('1.  LRAMVA Summary'!N$53:N$76)+SUM('1.  LRAMVA Summary'!N$77:N$78)*(MONTH($E135)-1)/12)*$H135</f>
        <v>0</v>
      </c>
      <c r="T135" s="246">
        <f>(SUM('1.  LRAMVA Summary'!O$53:O$76)+SUM('1.  LRAMVA Summary'!O$77:O$78)*(MONTH($E135)-1)/12)*$H135</f>
        <v>0</v>
      </c>
      <c r="U135" s="246">
        <f>(SUM('1.  LRAMVA Summary'!P$53:P$76)+SUM('1.  LRAMVA Summary'!P$77:P$78)*(MONTH($E135)-1)/12)*$H135</f>
        <v>0</v>
      </c>
      <c r="V135" s="246">
        <f>(SUM('1.  LRAMVA Summary'!Q$53:Q$76)+SUM('1.  LRAMVA Summary'!Q$77:Q$78)*(MONTH($E135)-1)/12)*$H135</f>
        <v>0</v>
      </c>
      <c r="W135" s="247">
        <f>SUM(I135:V135)</f>
        <v>0</v>
      </c>
    </row>
    <row r="136" spans="2:23" s="9" customFormat="1" hidden="1">
      <c r="B136" s="68"/>
      <c r="E136" s="230">
        <v>43497</v>
      </c>
      <c r="F136" s="230" t="s">
        <v>187</v>
      </c>
      <c r="G136" s="231" t="s">
        <v>65</v>
      </c>
      <c r="H136" s="256">
        <f t="shared" ref="H136:H137" si="75">$C$47/12</f>
        <v>0</v>
      </c>
      <c r="I136" s="246">
        <f>(SUM('1.  LRAMVA Summary'!D$53:D$76)+SUM('1.  LRAMVA Summary'!D$77:D$78)*(MONTH($E136)-1)/12)*$H136</f>
        <v>0</v>
      </c>
      <c r="J136" s="246">
        <f>(SUM('1.  LRAMVA Summary'!E$53:E$76)+SUM('1.  LRAMVA Summary'!E$77:E$78)*(MONTH($E136)-1)/12)*$H136</f>
        <v>0</v>
      </c>
      <c r="K136" s="246">
        <f>(SUM('1.  LRAMVA Summary'!F$53:F$76)+SUM('1.  LRAMVA Summary'!F$77:F$78)*(MONTH($E136)-1)/12)*$H136</f>
        <v>0</v>
      </c>
      <c r="L136" s="246">
        <f>(SUM('1.  LRAMVA Summary'!G$53:G$76)+SUM('1.  LRAMVA Summary'!G$77:G$78)*(MONTH($E136)-1)/12)*$H136</f>
        <v>0</v>
      </c>
      <c r="M136" s="246">
        <f>(SUM('1.  LRAMVA Summary'!H$53:H$76)+SUM('1.  LRAMVA Summary'!H$77:H$78)*(MONTH($E136)-1)/12)*$H136</f>
        <v>0</v>
      </c>
      <c r="N136" s="246">
        <f>(SUM('1.  LRAMVA Summary'!I$53:I$76)+SUM('1.  LRAMVA Summary'!I$77:I$78)*(MONTH($E136)-1)/12)*$H136</f>
        <v>0</v>
      </c>
      <c r="O136" s="246">
        <f>(SUM('1.  LRAMVA Summary'!J$53:J$76)+SUM('1.  LRAMVA Summary'!J$77:J$78)*(MONTH($E136)-1)/12)*$H136</f>
        <v>0</v>
      </c>
      <c r="P136" s="246">
        <f>(SUM('1.  LRAMVA Summary'!K$53:K$76)+SUM('1.  LRAMVA Summary'!K$77:K$78)*(MONTH($E136)-1)/12)*$H136</f>
        <v>0</v>
      </c>
      <c r="Q136" s="246">
        <f>(SUM('1.  LRAMVA Summary'!L$53:L$76)+SUM('1.  LRAMVA Summary'!L$77:L$78)*(MONTH($E136)-1)/12)*$H136</f>
        <v>0</v>
      </c>
      <c r="R136" s="246">
        <f>(SUM('1.  LRAMVA Summary'!M$53:M$76)+SUM('1.  LRAMVA Summary'!M$77:M$78)*(MONTH($E136)-1)/12)*$H136</f>
        <v>0</v>
      </c>
      <c r="S136" s="246">
        <f>(SUM('1.  LRAMVA Summary'!N$53:N$76)+SUM('1.  LRAMVA Summary'!N$77:N$78)*(MONTH($E136)-1)/12)*$H136</f>
        <v>0</v>
      </c>
      <c r="T136" s="246">
        <f>(SUM('1.  LRAMVA Summary'!O$53:O$76)+SUM('1.  LRAMVA Summary'!O$77:O$78)*(MONTH($E136)-1)/12)*$H136</f>
        <v>0</v>
      </c>
      <c r="U136" s="246">
        <f>(SUM('1.  LRAMVA Summary'!P$53:P$76)+SUM('1.  LRAMVA Summary'!P$77:P$78)*(MONTH($E136)-1)/12)*$H136</f>
        <v>0</v>
      </c>
      <c r="V136" s="246">
        <f>(SUM('1.  LRAMVA Summary'!Q$53:Q$76)+SUM('1.  LRAMVA Summary'!Q$77:Q$78)*(MONTH($E136)-1)/12)*$H136</f>
        <v>0</v>
      </c>
      <c r="W136" s="247">
        <f t="shared" ref="W136:W146" si="76">SUM(I136:V136)</f>
        <v>0</v>
      </c>
    </row>
    <row r="137" spans="2:23" s="9" customFormat="1" hidden="1">
      <c r="B137" s="68"/>
      <c r="E137" s="230">
        <v>43525</v>
      </c>
      <c r="F137" s="230" t="s">
        <v>187</v>
      </c>
      <c r="G137" s="231" t="s">
        <v>65</v>
      </c>
      <c r="H137" s="256">
        <f t="shared" si="75"/>
        <v>0</v>
      </c>
      <c r="I137" s="246">
        <f>(SUM('1.  LRAMVA Summary'!D$53:D$76)+SUM('1.  LRAMVA Summary'!D$77:D$78)*(MONTH($E137)-1)/12)*$H137</f>
        <v>0</v>
      </c>
      <c r="J137" s="246">
        <f>(SUM('1.  LRAMVA Summary'!E$53:E$76)+SUM('1.  LRAMVA Summary'!E$77:E$78)*(MONTH($E137)-1)/12)*$H137</f>
        <v>0</v>
      </c>
      <c r="K137" s="246">
        <f>(SUM('1.  LRAMVA Summary'!F$53:F$76)+SUM('1.  LRAMVA Summary'!F$77:F$78)*(MONTH($E137)-1)/12)*$H137</f>
        <v>0</v>
      </c>
      <c r="L137" s="246">
        <f>(SUM('1.  LRAMVA Summary'!G$53:G$76)+SUM('1.  LRAMVA Summary'!G$77:G$78)*(MONTH($E137)-1)/12)*$H137</f>
        <v>0</v>
      </c>
      <c r="M137" s="246">
        <f>(SUM('1.  LRAMVA Summary'!H$53:H$76)+SUM('1.  LRAMVA Summary'!H$77:H$78)*(MONTH($E137)-1)/12)*$H137</f>
        <v>0</v>
      </c>
      <c r="N137" s="246">
        <f>(SUM('1.  LRAMVA Summary'!I$53:I$76)+SUM('1.  LRAMVA Summary'!I$77:I$78)*(MONTH($E137)-1)/12)*$H137</f>
        <v>0</v>
      </c>
      <c r="O137" s="246">
        <f>(SUM('1.  LRAMVA Summary'!J$53:J$76)+SUM('1.  LRAMVA Summary'!J$77:J$78)*(MONTH($E137)-1)/12)*$H137</f>
        <v>0</v>
      </c>
      <c r="P137" s="246">
        <f>(SUM('1.  LRAMVA Summary'!K$53:K$76)+SUM('1.  LRAMVA Summary'!K$77:K$78)*(MONTH($E137)-1)/12)*$H137</f>
        <v>0</v>
      </c>
      <c r="Q137" s="246">
        <f>(SUM('1.  LRAMVA Summary'!L$53:L$76)+SUM('1.  LRAMVA Summary'!L$77:L$78)*(MONTH($E137)-1)/12)*$H137</f>
        <v>0</v>
      </c>
      <c r="R137" s="246">
        <f>(SUM('1.  LRAMVA Summary'!M$53:M$76)+SUM('1.  LRAMVA Summary'!M$77:M$78)*(MONTH($E137)-1)/12)*$H137</f>
        <v>0</v>
      </c>
      <c r="S137" s="246">
        <f>(SUM('1.  LRAMVA Summary'!N$53:N$76)+SUM('1.  LRAMVA Summary'!N$77:N$78)*(MONTH($E137)-1)/12)*$H137</f>
        <v>0</v>
      </c>
      <c r="T137" s="246">
        <f>(SUM('1.  LRAMVA Summary'!O$53:O$76)+SUM('1.  LRAMVA Summary'!O$77:O$78)*(MONTH($E137)-1)/12)*$H137</f>
        <v>0</v>
      </c>
      <c r="U137" s="246">
        <f>(SUM('1.  LRAMVA Summary'!P$53:P$76)+SUM('1.  LRAMVA Summary'!P$77:P$78)*(MONTH($E137)-1)/12)*$H137</f>
        <v>0</v>
      </c>
      <c r="V137" s="246">
        <f>(SUM('1.  LRAMVA Summary'!Q$53:Q$76)+SUM('1.  LRAMVA Summary'!Q$77:Q$78)*(MONTH($E137)-1)/12)*$H137</f>
        <v>0</v>
      </c>
      <c r="W137" s="247">
        <f t="shared" si="76"/>
        <v>0</v>
      </c>
    </row>
    <row r="138" spans="2:23" s="8" customFormat="1" hidden="1">
      <c r="B138" s="255"/>
      <c r="E138" s="230">
        <v>43556</v>
      </c>
      <c r="F138" s="230" t="s">
        <v>187</v>
      </c>
      <c r="G138" s="231" t="s">
        <v>66</v>
      </c>
      <c r="H138" s="256">
        <f>$C$48/12</f>
        <v>0</v>
      </c>
      <c r="I138" s="246">
        <f>(SUM('1.  LRAMVA Summary'!D$53:D$76)+SUM('1.  LRAMVA Summary'!D$77:D$78)*(MONTH($E138)-1)/12)*$H138</f>
        <v>0</v>
      </c>
      <c r="J138" s="246">
        <f>(SUM('1.  LRAMVA Summary'!E$53:E$76)+SUM('1.  LRAMVA Summary'!E$77:E$78)*(MONTH($E138)-1)/12)*$H138</f>
        <v>0</v>
      </c>
      <c r="K138" s="246">
        <f>(SUM('1.  LRAMVA Summary'!F$53:F$76)+SUM('1.  LRAMVA Summary'!F$77:F$78)*(MONTH($E138)-1)/12)*$H138</f>
        <v>0</v>
      </c>
      <c r="L138" s="246">
        <f>(SUM('1.  LRAMVA Summary'!G$53:G$76)+SUM('1.  LRAMVA Summary'!G$77:G$78)*(MONTH($E138)-1)/12)*$H138</f>
        <v>0</v>
      </c>
      <c r="M138" s="246">
        <f>(SUM('1.  LRAMVA Summary'!H$53:H$76)+SUM('1.  LRAMVA Summary'!H$77:H$78)*(MONTH($E138)-1)/12)*$H138</f>
        <v>0</v>
      </c>
      <c r="N138" s="246">
        <f>(SUM('1.  LRAMVA Summary'!I$53:I$76)+SUM('1.  LRAMVA Summary'!I$77:I$78)*(MONTH($E138)-1)/12)*$H138</f>
        <v>0</v>
      </c>
      <c r="O138" s="246">
        <f>(SUM('1.  LRAMVA Summary'!J$53:J$76)+SUM('1.  LRAMVA Summary'!J$77:J$78)*(MONTH($E138)-1)/12)*$H138</f>
        <v>0</v>
      </c>
      <c r="P138" s="246">
        <f>(SUM('1.  LRAMVA Summary'!K$53:K$76)+SUM('1.  LRAMVA Summary'!K$77:K$78)*(MONTH($E138)-1)/12)*$H138</f>
        <v>0</v>
      </c>
      <c r="Q138" s="246">
        <f>(SUM('1.  LRAMVA Summary'!L$53:L$76)+SUM('1.  LRAMVA Summary'!L$77:L$78)*(MONTH($E138)-1)/12)*$H138</f>
        <v>0</v>
      </c>
      <c r="R138" s="246">
        <f>(SUM('1.  LRAMVA Summary'!M$53:M$76)+SUM('1.  LRAMVA Summary'!M$77:M$78)*(MONTH($E138)-1)/12)*$H138</f>
        <v>0</v>
      </c>
      <c r="S138" s="246">
        <f>(SUM('1.  LRAMVA Summary'!N$53:N$76)+SUM('1.  LRAMVA Summary'!N$77:N$78)*(MONTH($E138)-1)/12)*$H138</f>
        <v>0</v>
      </c>
      <c r="T138" s="246">
        <f>(SUM('1.  LRAMVA Summary'!O$53:O$76)+SUM('1.  LRAMVA Summary'!O$77:O$78)*(MONTH($E138)-1)/12)*$H138</f>
        <v>0</v>
      </c>
      <c r="U138" s="246">
        <f>(SUM('1.  LRAMVA Summary'!P$53:P$76)+SUM('1.  LRAMVA Summary'!P$77:P$78)*(MONTH($E138)-1)/12)*$H138</f>
        <v>0</v>
      </c>
      <c r="V138" s="246">
        <f>(SUM('1.  LRAMVA Summary'!Q$53:Q$76)+SUM('1.  LRAMVA Summary'!Q$77:Q$78)*(MONTH($E138)-1)/12)*$H138</f>
        <v>0</v>
      </c>
      <c r="W138" s="247">
        <f t="shared" si="76"/>
        <v>0</v>
      </c>
    </row>
    <row r="139" spans="2:23" s="9" customFormat="1" hidden="1">
      <c r="B139" s="68"/>
      <c r="E139" s="230">
        <v>43586</v>
      </c>
      <c r="F139" s="230" t="s">
        <v>187</v>
      </c>
      <c r="G139" s="231" t="s">
        <v>66</v>
      </c>
      <c r="H139" s="256">
        <f>$C$48/12</f>
        <v>0</v>
      </c>
      <c r="I139" s="246">
        <f>(SUM('1.  LRAMVA Summary'!D$53:D$76)+SUM('1.  LRAMVA Summary'!D$77:D$78)*(MONTH($E139)-1)/12)*$H139</f>
        <v>0</v>
      </c>
      <c r="J139" s="246">
        <f>(SUM('1.  LRAMVA Summary'!E$53:E$76)+SUM('1.  LRAMVA Summary'!E$77:E$78)*(MONTH($E139)-1)/12)*$H139</f>
        <v>0</v>
      </c>
      <c r="K139" s="246">
        <f>(SUM('1.  LRAMVA Summary'!F$53:F$76)+SUM('1.  LRAMVA Summary'!F$77:F$78)*(MONTH($E139)-1)/12)*$H139</f>
        <v>0</v>
      </c>
      <c r="L139" s="246">
        <f>(SUM('1.  LRAMVA Summary'!G$53:G$76)+SUM('1.  LRAMVA Summary'!G$77:G$78)*(MONTH($E139)-1)/12)*$H139</f>
        <v>0</v>
      </c>
      <c r="M139" s="246">
        <f>(SUM('1.  LRAMVA Summary'!H$53:H$76)+SUM('1.  LRAMVA Summary'!H$77:H$78)*(MONTH($E139)-1)/12)*$H139</f>
        <v>0</v>
      </c>
      <c r="N139" s="246">
        <f>(SUM('1.  LRAMVA Summary'!I$53:I$76)+SUM('1.  LRAMVA Summary'!I$77:I$78)*(MONTH($E139)-1)/12)*$H139</f>
        <v>0</v>
      </c>
      <c r="O139" s="246">
        <f>(SUM('1.  LRAMVA Summary'!J$53:J$76)+SUM('1.  LRAMVA Summary'!J$77:J$78)*(MONTH($E139)-1)/12)*$H139</f>
        <v>0</v>
      </c>
      <c r="P139" s="246">
        <f>(SUM('1.  LRAMVA Summary'!K$53:K$76)+SUM('1.  LRAMVA Summary'!K$77:K$78)*(MONTH($E139)-1)/12)*$H139</f>
        <v>0</v>
      </c>
      <c r="Q139" s="246">
        <f>(SUM('1.  LRAMVA Summary'!L$53:L$76)+SUM('1.  LRAMVA Summary'!L$77:L$78)*(MONTH($E139)-1)/12)*$H139</f>
        <v>0</v>
      </c>
      <c r="R139" s="246">
        <f>(SUM('1.  LRAMVA Summary'!M$53:M$76)+SUM('1.  LRAMVA Summary'!M$77:M$78)*(MONTH($E139)-1)/12)*$H139</f>
        <v>0</v>
      </c>
      <c r="S139" s="246">
        <f>(SUM('1.  LRAMVA Summary'!N$53:N$76)+SUM('1.  LRAMVA Summary'!N$77:N$78)*(MONTH($E139)-1)/12)*$H139</f>
        <v>0</v>
      </c>
      <c r="T139" s="246">
        <f>(SUM('1.  LRAMVA Summary'!O$53:O$76)+SUM('1.  LRAMVA Summary'!O$77:O$78)*(MONTH($E139)-1)/12)*$H139</f>
        <v>0</v>
      </c>
      <c r="U139" s="246">
        <f>(SUM('1.  LRAMVA Summary'!P$53:P$76)+SUM('1.  LRAMVA Summary'!P$77:P$78)*(MONTH($E139)-1)/12)*$H139</f>
        <v>0</v>
      </c>
      <c r="V139" s="246">
        <f>(SUM('1.  LRAMVA Summary'!Q$53:Q$76)+SUM('1.  LRAMVA Summary'!Q$77:Q$78)*(MONTH($E139)-1)/12)*$H139</f>
        <v>0</v>
      </c>
      <c r="W139" s="247">
        <f t="shared" si="76"/>
        <v>0</v>
      </c>
    </row>
    <row r="140" spans="2:23" s="9" customFormat="1" hidden="1">
      <c r="B140" s="68"/>
      <c r="E140" s="230">
        <v>43617</v>
      </c>
      <c r="F140" s="230" t="s">
        <v>187</v>
      </c>
      <c r="G140" s="231" t="s">
        <v>66</v>
      </c>
      <c r="H140" s="256">
        <f t="shared" ref="H140" si="77">$C$48/12</f>
        <v>0</v>
      </c>
      <c r="I140" s="246">
        <f>(SUM('1.  LRAMVA Summary'!D$53:D$76)+SUM('1.  LRAMVA Summary'!D$77:D$78)*(MONTH($E140)-1)/12)*$H140</f>
        <v>0</v>
      </c>
      <c r="J140" s="246">
        <f>(SUM('1.  LRAMVA Summary'!E$53:E$76)+SUM('1.  LRAMVA Summary'!E$77:E$78)*(MONTH($E140)-1)/12)*$H140</f>
        <v>0</v>
      </c>
      <c r="K140" s="246">
        <f>(SUM('1.  LRAMVA Summary'!F$53:F$76)+SUM('1.  LRAMVA Summary'!F$77:F$78)*(MONTH($E140)-1)/12)*$H140</f>
        <v>0</v>
      </c>
      <c r="L140" s="246">
        <f>(SUM('1.  LRAMVA Summary'!G$53:G$76)+SUM('1.  LRAMVA Summary'!G$77:G$78)*(MONTH($E140)-1)/12)*$H140</f>
        <v>0</v>
      </c>
      <c r="M140" s="246">
        <f>(SUM('1.  LRAMVA Summary'!H$53:H$76)+SUM('1.  LRAMVA Summary'!H$77:H$78)*(MONTH($E140)-1)/12)*$H140</f>
        <v>0</v>
      </c>
      <c r="N140" s="246">
        <f>(SUM('1.  LRAMVA Summary'!I$53:I$76)+SUM('1.  LRAMVA Summary'!I$77:I$78)*(MONTH($E140)-1)/12)*$H140</f>
        <v>0</v>
      </c>
      <c r="O140" s="246">
        <f>(SUM('1.  LRAMVA Summary'!J$53:J$76)+SUM('1.  LRAMVA Summary'!J$77:J$78)*(MONTH($E140)-1)/12)*$H140</f>
        <v>0</v>
      </c>
      <c r="P140" s="246">
        <f>(SUM('1.  LRAMVA Summary'!K$53:K$76)+SUM('1.  LRAMVA Summary'!K$77:K$78)*(MONTH($E140)-1)/12)*$H140</f>
        <v>0</v>
      </c>
      <c r="Q140" s="246">
        <f>(SUM('1.  LRAMVA Summary'!L$53:L$76)+SUM('1.  LRAMVA Summary'!L$77:L$78)*(MONTH($E140)-1)/12)*$H140</f>
        <v>0</v>
      </c>
      <c r="R140" s="246">
        <f>(SUM('1.  LRAMVA Summary'!M$53:M$76)+SUM('1.  LRAMVA Summary'!M$77:M$78)*(MONTH($E140)-1)/12)*$H140</f>
        <v>0</v>
      </c>
      <c r="S140" s="246">
        <f>(SUM('1.  LRAMVA Summary'!N$53:N$76)+SUM('1.  LRAMVA Summary'!N$77:N$78)*(MONTH($E140)-1)/12)*$H140</f>
        <v>0</v>
      </c>
      <c r="T140" s="246">
        <f>(SUM('1.  LRAMVA Summary'!O$53:O$76)+SUM('1.  LRAMVA Summary'!O$77:O$78)*(MONTH($E140)-1)/12)*$H140</f>
        <v>0</v>
      </c>
      <c r="U140" s="246">
        <f>(SUM('1.  LRAMVA Summary'!P$53:P$76)+SUM('1.  LRAMVA Summary'!P$77:P$78)*(MONTH($E140)-1)/12)*$H140</f>
        <v>0</v>
      </c>
      <c r="V140" s="246">
        <f>(SUM('1.  LRAMVA Summary'!Q$53:Q$76)+SUM('1.  LRAMVA Summary'!Q$77:Q$78)*(MONTH($E140)-1)/12)*$H140</f>
        <v>0</v>
      </c>
      <c r="W140" s="247">
        <f t="shared" si="76"/>
        <v>0</v>
      </c>
    </row>
    <row r="141" spans="2:23" s="9" customFormat="1" hidden="1">
      <c r="B141" s="68"/>
      <c r="E141" s="230">
        <v>43647</v>
      </c>
      <c r="F141" s="230" t="s">
        <v>187</v>
      </c>
      <c r="G141" s="231" t="s">
        <v>68</v>
      </c>
      <c r="H141" s="256">
        <f>$C$49/12</f>
        <v>0</v>
      </c>
      <c r="I141" s="246">
        <f>(SUM('1.  LRAMVA Summary'!D$53:D$76)+SUM('1.  LRAMVA Summary'!D$77:D$78)*(MONTH($E141)-1)/12)*$H141</f>
        <v>0</v>
      </c>
      <c r="J141" s="246">
        <f>(SUM('1.  LRAMVA Summary'!E$53:E$76)+SUM('1.  LRAMVA Summary'!E$77:E$78)*(MONTH($E141)-1)/12)*$H141</f>
        <v>0</v>
      </c>
      <c r="K141" s="246">
        <f>(SUM('1.  LRAMVA Summary'!F$53:F$76)+SUM('1.  LRAMVA Summary'!F$77:F$78)*(MONTH($E141)-1)/12)*$H141</f>
        <v>0</v>
      </c>
      <c r="L141" s="246">
        <f>(SUM('1.  LRAMVA Summary'!G$53:G$76)+SUM('1.  LRAMVA Summary'!G$77:G$78)*(MONTH($E141)-1)/12)*$H141</f>
        <v>0</v>
      </c>
      <c r="M141" s="246">
        <f>(SUM('1.  LRAMVA Summary'!H$53:H$76)+SUM('1.  LRAMVA Summary'!H$77:H$78)*(MONTH($E141)-1)/12)*$H141</f>
        <v>0</v>
      </c>
      <c r="N141" s="246">
        <f>(SUM('1.  LRAMVA Summary'!I$53:I$76)+SUM('1.  LRAMVA Summary'!I$77:I$78)*(MONTH($E141)-1)/12)*$H141</f>
        <v>0</v>
      </c>
      <c r="O141" s="246">
        <f>(SUM('1.  LRAMVA Summary'!J$53:J$76)+SUM('1.  LRAMVA Summary'!J$77:J$78)*(MONTH($E141)-1)/12)*$H141</f>
        <v>0</v>
      </c>
      <c r="P141" s="246">
        <f>(SUM('1.  LRAMVA Summary'!K$53:K$76)+SUM('1.  LRAMVA Summary'!K$77:K$78)*(MONTH($E141)-1)/12)*$H141</f>
        <v>0</v>
      </c>
      <c r="Q141" s="246">
        <f>(SUM('1.  LRAMVA Summary'!L$53:L$76)+SUM('1.  LRAMVA Summary'!L$77:L$78)*(MONTH($E141)-1)/12)*$H141</f>
        <v>0</v>
      </c>
      <c r="R141" s="246">
        <f>(SUM('1.  LRAMVA Summary'!M$53:M$76)+SUM('1.  LRAMVA Summary'!M$77:M$78)*(MONTH($E141)-1)/12)*$H141</f>
        <v>0</v>
      </c>
      <c r="S141" s="246">
        <f>(SUM('1.  LRAMVA Summary'!N$53:N$76)+SUM('1.  LRAMVA Summary'!N$77:N$78)*(MONTH($E141)-1)/12)*$H141</f>
        <v>0</v>
      </c>
      <c r="T141" s="246">
        <f>(SUM('1.  LRAMVA Summary'!O$53:O$76)+SUM('1.  LRAMVA Summary'!O$77:O$78)*(MONTH($E141)-1)/12)*$H141</f>
        <v>0</v>
      </c>
      <c r="U141" s="246">
        <f>(SUM('1.  LRAMVA Summary'!P$53:P$76)+SUM('1.  LRAMVA Summary'!P$77:P$78)*(MONTH($E141)-1)/12)*$H141</f>
        <v>0</v>
      </c>
      <c r="V141" s="246">
        <f>(SUM('1.  LRAMVA Summary'!Q$53:Q$76)+SUM('1.  LRAMVA Summary'!Q$77:Q$78)*(MONTH($E141)-1)/12)*$H141</f>
        <v>0</v>
      </c>
      <c r="W141" s="247">
        <f t="shared" si="76"/>
        <v>0</v>
      </c>
    </row>
    <row r="142" spans="2:23" s="9" customFormat="1" hidden="1">
      <c r="B142" s="68"/>
      <c r="E142" s="230">
        <v>43678</v>
      </c>
      <c r="F142" s="230" t="s">
        <v>187</v>
      </c>
      <c r="G142" s="231" t="s">
        <v>68</v>
      </c>
      <c r="H142" s="256">
        <f t="shared" ref="H142" si="78">$C$49/12</f>
        <v>0</v>
      </c>
      <c r="I142" s="246">
        <f>(SUM('1.  LRAMVA Summary'!D$53:D$76)+SUM('1.  LRAMVA Summary'!D$77:D$78)*(MONTH($E142)-1)/12)*$H142</f>
        <v>0</v>
      </c>
      <c r="J142" s="246">
        <f>(SUM('1.  LRAMVA Summary'!E$53:E$76)+SUM('1.  LRAMVA Summary'!E$77:E$78)*(MONTH($E142)-1)/12)*$H142</f>
        <v>0</v>
      </c>
      <c r="K142" s="246">
        <f>(SUM('1.  LRAMVA Summary'!F$53:F$76)+SUM('1.  LRAMVA Summary'!F$77:F$78)*(MONTH($E142)-1)/12)*$H142</f>
        <v>0</v>
      </c>
      <c r="L142" s="246">
        <f>(SUM('1.  LRAMVA Summary'!G$53:G$76)+SUM('1.  LRAMVA Summary'!G$77:G$78)*(MONTH($E142)-1)/12)*$H142</f>
        <v>0</v>
      </c>
      <c r="M142" s="246">
        <f>(SUM('1.  LRAMVA Summary'!H$53:H$76)+SUM('1.  LRAMVA Summary'!H$77:H$78)*(MONTH($E142)-1)/12)*$H142</f>
        <v>0</v>
      </c>
      <c r="N142" s="246">
        <f>(SUM('1.  LRAMVA Summary'!I$53:I$76)+SUM('1.  LRAMVA Summary'!I$77:I$78)*(MONTH($E142)-1)/12)*$H142</f>
        <v>0</v>
      </c>
      <c r="O142" s="246">
        <f>(SUM('1.  LRAMVA Summary'!J$53:J$76)+SUM('1.  LRAMVA Summary'!J$77:J$78)*(MONTH($E142)-1)/12)*$H142</f>
        <v>0</v>
      </c>
      <c r="P142" s="246">
        <f>(SUM('1.  LRAMVA Summary'!K$53:K$76)+SUM('1.  LRAMVA Summary'!K$77:K$78)*(MONTH($E142)-1)/12)*$H142</f>
        <v>0</v>
      </c>
      <c r="Q142" s="246">
        <f>(SUM('1.  LRAMVA Summary'!L$53:L$76)+SUM('1.  LRAMVA Summary'!L$77:L$78)*(MONTH($E142)-1)/12)*$H142</f>
        <v>0</v>
      </c>
      <c r="R142" s="246">
        <f>(SUM('1.  LRAMVA Summary'!M$53:M$76)+SUM('1.  LRAMVA Summary'!M$77:M$78)*(MONTH($E142)-1)/12)*$H142</f>
        <v>0</v>
      </c>
      <c r="S142" s="246">
        <f>(SUM('1.  LRAMVA Summary'!N$53:N$76)+SUM('1.  LRAMVA Summary'!N$77:N$78)*(MONTH($E142)-1)/12)*$H142</f>
        <v>0</v>
      </c>
      <c r="T142" s="246">
        <f>(SUM('1.  LRAMVA Summary'!O$53:O$76)+SUM('1.  LRAMVA Summary'!O$77:O$78)*(MONTH($E142)-1)/12)*$H142</f>
        <v>0</v>
      </c>
      <c r="U142" s="246">
        <f>(SUM('1.  LRAMVA Summary'!P$53:P$76)+SUM('1.  LRAMVA Summary'!P$77:P$78)*(MONTH($E142)-1)/12)*$H142</f>
        <v>0</v>
      </c>
      <c r="V142" s="246">
        <f>(SUM('1.  LRAMVA Summary'!Q$53:Q$76)+SUM('1.  LRAMVA Summary'!Q$77:Q$78)*(MONTH($E142)-1)/12)*$H142</f>
        <v>0</v>
      </c>
      <c r="W142" s="247">
        <f t="shared" si="76"/>
        <v>0</v>
      </c>
    </row>
    <row r="143" spans="2:23" s="9" customFormat="1" hidden="1">
      <c r="B143" s="68"/>
      <c r="E143" s="230">
        <v>43709</v>
      </c>
      <c r="F143" s="230" t="s">
        <v>187</v>
      </c>
      <c r="G143" s="231" t="s">
        <v>68</v>
      </c>
      <c r="H143" s="256">
        <f>$C$49/12</f>
        <v>0</v>
      </c>
      <c r="I143" s="246">
        <f>(SUM('1.  LRAMVA Summary'!D$53:D$76)+SUM('1.  LRAMVA Summary'!D$77:D$78)*(MONTH($E143)-1)/12)*$H143</f>
        <v>0</v>
      </c>
      <c r="J143" s="246">
        <f>(SUM('1.  LRAMVA Summary'!E$53:E$76)+SUM('1.  LRAMVA Summary'!E$77:E$78)*(MONTH($E143)-1)/12)*$H143</f>
        <v>0</v>
      </c>
      <c r="K143" s="246">
        <f>(SUM('1.  LRAMVA Summary'!F$53:F$76)+SUM('1.  LRAMVA Summary'!F$77:F$78)*(MONTH($E143)-1)/12)*$H143</f>
        <v>0</v>
      </c>
      <c r="L143" s="246">
        <f>(SUM('1.  LRAMVA Summary'!G$53:G$76)+SUM('1.  LRAMVA Summary'!G$77:G$78)*(MONTH($E143)-1)/12)*$H143</f>
        <v>0</v>
      </c>
      <c r="M143" s="246">
        <f>(SUM('1.  LRAMVA Summary'!H$53:H$76)+SUM('1.  LRAMVA Summary'!H$77:H$78)*(MONTH($E143)-1)/12)*$H143</f>
        <v>0</v>
      </c>
      <c r="N143" s="246">
        <f>(SUM('1.  LRAMVA Summary'!I$53:I$76)+SUM('1.  LRAMVA Summary'!I$77:I$78)*(MONTH($E143)-1)/12)*$H143</f>
        <v>0</v>
      </c>
      <c r="O143" s="246">
        <f>(SUM('1.  LRAMVA Summary'!J$53:J$76)+SUM('1.  LRAMVA Summary'!J$77:J$78)*(MONTH($E143)-1)/12)*$H143</f>
        <v>0</v>
      </c>
      <c r="P143" s="246">
        <f>(SUM('1.  LRAMVA Summary'!K$53:K$76)+SUM('1.  LRAMVA Summary'!K$77:K$78)*(MONTH($E143)-1)/12)*$H143</f>
        <v>0</v>
      </c>
      <c r="Q143" s="246">
        <f>(SUM('1.  LRAMVA Summary'!L$53:L$76)+SUM('1.  LRAMVA Summary'!L$77:L$78)*(MONTH($E143)-1)/12)*$H143</f>
        <v>0</v>
      </c>
      <c r="R143" s="246">
        <f>(SUM('1.  LRAMVA Summary'!M$53:M$76)+SUM('1.  LRAMVA Summary'!M$77:M$78)*(MONTH($E143)-1)/12)*$H143</f>
        <v>0</v>
      </c>
      <c r="S143" s="246">
        <f>(SUM('1.  LRAMVA Summary'!N$53:N$76)+SUM('1.  LRAMVA Summary'!N$77:N$78)*(MONTH($E143)-1)/12)*$H143</f>
        <v>0</v>
      </c>
      <c r="T143" s="246">
        <f>(SUM('1.  LRAMVA Summary'!O$53:O$76)+SUM('1.  LRAMVA Summary'!O$77:O$78)*(MONTH($E143)-1)/12)*$H143</f>
        <v>0</v>
      </c>
      <c r="U143" s="246">
        <f>(SUM('1.  LRAMVA Summary'!P$53:P$76)+SUM('1.  LRAMVA Summary'!P$77:P$78)*(MONTH($E143)-1)/12)*$H143</f>
        <v>0</v>
      </c>
      <c r="V143" s="246">
        <f>(SUM('1.  LRAMVA Summary'!Q$53:Q$76)+SUM('1.  LRAMVA Summary'!Q$77:Q$78)*(MONTH($E143)-1)/12)*$H143</f>
        <v>0</v>
      </c>
      <c r="W143" s="247">
        <f t="shared" si="76"/>
        <v>0</v>
      </c>
    </row>
    <row r="144" spans="2:23" s="9" customFormat="1" hidden="1">
      <c r="B144" s="68"/>
      <c r="E144" s="230">
        <v>43739</v>
      </c>
      <c r="F144" s="230" t="s">
        <v>187</v>
      </c>
      <c r="G144" s="231" t="s">
        <v>69</v>
      </c>
      <c r="H144" s="256">
        <f>$C$50/12</f>
        <v>0</v>
      </c>
      <c r="I144" s="246">
        <f>(SUM('1.  LRAMVA Summary'!D$53:D$76)+SUM('1.  LRAMVA Summary'!D$77:D$78)*(MONTH($E144)-1)/12)*$H144</f>
        <v>0</v>
      </c>
      <c r="J144" s="246">
        <f>(SUM('1.  LRAMVA Summary'!E$53:E$76)+SUM('1.  LRAMVA Summary'!E$77:E$78)*(MONTH($E144)-1)/12)*$H144</f>
        <v>0</v>
      </c>
      <c r="K144" s="246">
        <f>(SUM('1.  LRAMVA Summary'!F$53:F$76)+SUM('1.  LRAMVA Summary'!F$77:F$78)*(MONTH($E144)-1)/12)*$H144</f>
        <v>0</v>
      </c>
      <c r="L144" s="246">
        <f>(SUM('1.  LRAMVA Summary'!G$53:G$76)+SUM('1.  LRAMVA Summary'!G$77:G$78)*(MONTH($E144)-1)/12)*$H144</f>
        <v>0</v>
      </c>
      <c r="M144" s="246">
        <f>(SUM('1.  LRAMVA Summary'!H$53:H$76)+SUM('1.  LRAMVA Summary'!H$77:H$78)*(MONTH($E144)-1)/12)*$H144</f>
        <v>0</v>
      </c>
      <c r="N144" s="246">
        <f>(SUM('1.  LRAMVA Summary'!I$53:I$76)+SUM('1.  LRAMVA Summary'!I$77:I$78)*(MONTH($E144)-1)/12)*$H144</f>
        <v>0</v>
      </c>
      <c r="O144" s="246">
        <f>(SUM('1.  LRAMVA Summary'!J$53:J$76)+SUM('1.  LRAMVA Summary'!J$77:J$78)*(MONTH($E144)-1)/12)*$H144</f>
        <v>0</v>
      </c>
      <c r="P144" s="246">
        <f>(SUM('1.  LRAMVA Summary'!K$53:K$76)+SUM('1.  LRAMVA Summary'!K$77:K$78)*(MONTH($E144)-1)/12)*$H144</f>
        <v>0</v>
      </c>
      <c r="Q144" s="246">
        <f>(SUM('1.  LRAMVA Summary'!L$53:L$76)+SUM('1.  LRAMVA Summary'!L$77:L$78)*(MONTH($E144)-1)/12)*$H144</f>
        <v>0</v>
      </c>
      <c r="R144" s="246">
        <f>(SUM('1.  LRAMVA Summary'!M$53:M$76)+SUM('1.  LRAMVA Summary'!M$77:M$78)*(MONTH($E144)-1)/12)*$H144</f>
        <v>0</v>
      </c>
      <c r="S144" s="246">
        <f>(SUM('1.  LRAMVA Summary'!N$53:N$76)+SUM('1.  LRAMVA Summary'!N$77:N$78)*(MONTH($E144)-1)/12)*$H144</f>
        <v>0</v>
      </c>
      <c r="T144" s="246">
        <f>(SUM('1.  LRAMVA Summary'!O$53:O$76)+SUM('1.  LRAMVA Summary'!O$77:O$78)*(MONTH($E144)-1)/12)*$H144</f>
        <v>0</v>
      </c>
      <c r="U144" s="246">
        <f>(SUM('1.  LRAMVA Summary'!P$53:P$76)+SUM('1.  LRAMVA Summary'!P$77:P$78)*(MONTH($E144)-1)/12)*$H144</f>
        <v>0</v>
      </c>
      <c r="V144" s="246">
        <f>(SUM('1.  LRAMVA Summary'!Q$53:Q$76)+SUM('1.  LRAMVA Summary'!Q$77:Q$78)*(MONTH($E144)-1)/12)*$H144</f>
        <v>0</v>
      </c>
      <c r="W144" s="247">
        <f t="shared" si="76"/>
        <v>0</v>
      </c>
    </row>
    <row r="145" spans="2:23" s="9" customFormat="1" hidden="1">
      <c r="B145" s="68"/>
      <c r="E145" s="230">
        <v>43770</v>
      </c>
      <c r="F145" s="230" t="s">
        <v>187</v>
      </c>
      <c r="G145" s="231" t="s">
        <v>69</v>
      </c>
      <c r="H145" s="256">
        <f t="shared" ref="H145:H146" si="79">$C$50/12</f>
        <v>0</v>
      </c>
      <c r="I145" s="246">
        <f>(SUM('1.  LRAMVA Summary'!D$53:D$76)+SUM('1.  LRAMVA Summary'!D$77:D$78)*(MONTH($E145)-1)/12)*$H145</f>
        <v>0</v>
      </c>
      <c r="J145" s="246">
        <f>(SUM('1.  LRAMVA Summary'!E$53:E$76)+SUM('1.  LRAMVA Summary'!E$77:E$78)*(MONTH($E145)-1)/12)*$H145</f>
        <v>0</v>
      </c>
      <c r="K145" s="246">
        <f>(SUM('1.  LRAMVA Summary'!F$53:F$76)+SUM('1.  LRAMVA Summary'!F$77:F$78)*(MONTH($E145)-1)/12)*$H145</f>
        <v>0</v>
      </c>
      <c r="L145" s="246">
        <f>(SUM('1.  LRAMVA Summary'!G$53:G$76)+SUM('1.  LRAMVA Summary'!G$77:G$78)*(MONTH($E145)-1)/12)*$H145</f>
        <v>0</v>
      </c>
      <c r="M145" s="246">
        <f>(SUM('1.  LRAMVA Summary'!H$53:H$76)+SUM('1.  LRAMVA Summary'!H$77:H$78)*(MONTH($E145)-1)/12)*$H145</f>
        <v>0</v>
      </c>
      <c r="N145" s="246">
        <f>(SUM('1.  LRAMVA Summary'!I$53:I$76)+SUM('1.  LRAMVA Summary'!I$77:I$78)*(MONTH($E145)-1)/12)*$H145</f>
        <v>0</v>
      </c>
      <c r="O145" s="246">
        <f>(SUM('1.  LRAMVA Summary'!J$53:J$76)+SUM('1.  LRAMVA Summary'!J$77:J$78)*(MONTH($E145)-1)/12)*$H145</f>
        <v>0</v>
      </c>
      <c r="P145" s="246">
        <f>(SUM('1.  LRAMVA Summary'!K$53:K$76)+SUM('1.  LRAMVA Summary'!K$77:K$78)*(MONTH($E145)-1)/12)*$H145</f>
        <v>0</v>
      </c>
      <c r="Q145" s="246">
        <f>(SUM('1.  LRAMVA Summary'!L$53:L$76)+SUM('1.  LRAMVA Summary'!L$77:L$78)*(MONTH($E145)-1)/12)*$H145</f>
        <v>0</v>
      </c>
      <c r="R145" s="246">
        <f>(SUM('1.  LRAMVA Summary'!M$53:M$76)+SUM('1.  LRAMVA Summary'!M$77:M$78)*(MONTH($E145)-1)/12)*$H145</f>
        <v>0</v>
      </c>
      <c r="S145" s="246">
        <f>(SUM('1.  LRAMVA Summary'!N$53:N$76)+SUM('1.  LRAMVA Summary'!N$77:N$78)*(MONTH($E145)-1)/12)*$H145</f>
        <v>0</v>
      </c>
      <c r="T145" s="246">
        <f>(SUM('1.  LRAMVA Summary'!O$53:O$76)+SUM('1.  LRAMVA Summary'!O$77:O$78)*(MONTH($E145)-1)/12)*$H145</f>
        <v>0</v>
      </c>
      <c r="U145" s="246">
        <f>(SUM('1.  LRAMVA Summary'!P$53:P$76)+SUM('1.  LRAMVA Summary'!P$77:P$78)*(MONTH($E145)-1)/12)*$H145</f>
        <v>0</v>
      </c>
      <c r="V145" s="246">
        <f>(SUM('1.  LRAMVA Summary'!Q$53:Q$76)+SUM('1.  LRAMVA Summary'!Q$77:Q$78)*(MONTH($E145)-1)/12)*$H145</f>
        <v>0</v>
      </c>
      <c r="W145" s="247">
        <f t="shared" si="76"/>
        <v>0</v>
      </c>
    </row>
    <row r="146" spans="2:23" s="9" customFormat="1" hidden="1">
      <c r="B146" s="68"/>
      <c r="E146" s="230">
        <v>43800</v>
      </c>
      <c r="F146" s="230" t="s">
        <v>187</v>
      </c>
      <c r="G146" s="231" t="s">
        <v>69</v>
      </c>
      <c r="H146" s="256">
        <f t="shared" si="79"/>
        <v>0</v>
      </c>
      <c r="I146" s="246">
        <f>(SUM('1.  LRAMVA Summary'!D$53:D$76)+SUM('1.  LRAMVA Summary'!D$77:D$78)*(MONTH($E146)-1)/12)*$H146</f>
        <v>0</v>
      </c>
      <c r="J146" s="246">
        <f>(SUM('1.  LRAMVA Summary'!E$53:E$76)+SUM('1.  LRAMVA Summary'!E$77:E$78)*(MONTH($E146)-1)/12)*$H146</f>
        <v>0</v>
      </c>
      <c r="K146" s="246">
        <f>(SUM('1.  LRAMVA Summary'!F$53:F$76)+SUM('1.  LRAMVA Summary'!F$77:F$78)*(MONTH($E146)-1)/12)*$H146</f>
        <v>0</v>
      </c>
      <c r="L146" s="246">
        <f>(SUM('1.  LRAMVA Summary'!G$53:G$76)+SUM('1.  LRAMVA Summary'!G$77:G$78)*(MONTH($E146)-1)/12)*$H146</f>
        <v>0</v>
      </c>
      <c r="M146" s="246">
        <f>(SUM('1.  LRAMVA Summary'!H$53:H$76)+SUM('1.  LRAMVA Summary'!H$77:H$78)*(MONTH($E146)-1)/12)*$H146</f>
        <v>0</v>
      </c>
      <c r="N146" s="246">
        <f>(SUM('1.  LRAMVA Summary'!I$53:I$76)+SUM('1.  LRAMVA Summary'!I$77:I$78)*(MONTH($E146)-1)/12)*$H146</f>
        <v>0</v>
      </c>
      <c r="O146" s="246">
        <f>(SUM('1.  LRAMVA Summary'!J$53:J$76)+SUM('1.  LRAMVA Summary'!J$77:J$78)*(MONTH($E146)-1)/12)*$H146</f>
        <v>0</v>
      </c>
      <c r="P146" s="246">
        <f>(SUM('1.  LRAMVA Summary'!K$53:K$76)+SUM('1.  LRAMVA Summary'!K$77:K$78)*(MONTH($E146)-1)/12)*$H146</f>
        <v>0</v>
      </c>
      <c r="Q146" s="246">
        <f>(SUM('1.  LRAMVA Summary'!L$53:L$76)+SUM('1.  LRAMVA Summary'!L$77:L$78)*(MONTH($E146)-1)/12)*$H146</f>
        <v>0</v>
      </c>
      <c r="R146" s="246">
        <f>(SUM('1.  LRAMVA Summary'!M$53:M$76)+SUM('1.  LRAMVA Summary'!M$77:M$78)*(MONTH($E146)-1)/12)*$H146</f>
        <v>0</v>
      </c>
      <c r="S146" s="246">
        <f>(SUM('1.  LRAMVA Summary'!N$53:N$76)+SUM('1.  LRAMVA Summary'!N$77:N$78)*(MONTH($E146)-1)/12)*$H146</f>
        <v>0</v>
      </c>
      <c r="T146" s="246">
        <f>(SUM('1.  LRAMVA Summary'!O$53:O$76)+SUM('1.  LRAMVA Summary'!O$77:O$78)*(MONTH($E146)-1)/12)*$H146</f>
        <v>0</v>
      </c>
      <c r="U146" s="246">
        <f>(SUM('1.  LRAMVA Summary'!P$53:P$76)+SUM('1.  LRAMVA Summary'!P$77:P$78)*(MONTH($E146)-1)/12)*$H146</f>
        <v>0</v>
      </c>
      <c r="V146" s="246">
        <f>(SUM('1.  LRAMVA Summary'!Q$53:Q$76)+SUM('1.  LRAMVA Summary'!Q$77:Q$78)*(MONTH($E146)-1)/12)*$H146</f>
        <v>0</v>
      </c>
      <c r="W146" s="247">
        <f t="shared" si="76"/>
        <v>0</v>
      </c>
    </row>
    <row r="147" spans="2:23" s="9" customFormat="1" ht="15" hidden="1" thickBot="1">
      <c r="B147" s="68"/>
      <c r="E147" s="232" t="s">
        <v>474</v>
      </c>
      <c r="F147" s="232"/>
      <c r="G147" s="233"/>
      <c r="H147" s="234"/>
      <c r="I147" s="235">
        <f>SUM(I134:I146)</f>
        <v>-10428.02725062452</v>
      </c>
      <c r="J147" s="235">
        <f>SUM(J134:J146)</f>
        <v>26001.607406834595</v>
      </c>
      <c r="K147" s="235">
        <f t="shared" ref="K147:O147" si="80">SUM(K134:K146)</f>
        <v>117248.94454296007</v>
      </c>
      <c r="L147" s="235">
        <f t="shared" si="80"/>
        <v>26939.471121525719</v>
      </c>
      <c r="M147" s="235">
        <f t="shared" si="80"/>
        <v>5601.3630495473899</v>
      </c>
      <c r="N147" s="235">
        <f t="shared" si="80"/>
        <v>-63214.192398345389</v>
      </c>
      <c r="O147" s="235">
        <f t="shared" si="80"/>
        <v>0</v>
      </c>
      <c r="P147" s="235">
        <f t="shared" ref="P147:V147" si="81">SUM(P134:P146)</f>
        <v>0</v>
      </c>
      <c r="Q147" s="235">
        <f t="shared" si="81"/>
        <v>0</v>
      </c>
      <c r="R147" s="235">
        <f t="shared" si="81"/>
        <v>0</v>
      </c>
      <c r="S147" s="235">
        <f t="shared" si="81"/>
        <v>0</v>
      </c>
      <c r="T147" s="235">
        <f t="shared" si="81"/>
        <v>0</v>
      </c>
      <c r="U147" s="235">
        <f t="shared" si="81"/>
        <v>0</v>
      </c>
      <c r="V147" s="235">
        <f t="shared" si="81"/>
        <v>0</v>
      </c>
      <c r="W147" s="235">
        <f>SUM(W134:W146)</f>
        <v>102149.16647189786</v>
      </c>
    </row>
    <row r="148" spans="2:23" s="9" customFormat="1" ht="15" hidden="1" thickTop="1">
      <c r="B148" s="68"/>
      <c r="E148" s="236" t="s">
        <v>67</v>
      </c>
      <c r="F148" s="236"/>
      <c r="G148" s="237"/>
      <c r="H148" s="238"/>
      <c r="I148" s="239"/>
      <c r="J148" s="239"/>
      <c r="K148" s="239"/>
      <c r="L148" s="239"/>
      <c r="M148" s="239"/>
      <c r="N148" s="239"/>
      <c r="O148" s="239"/>
      <c r="P148" s="239"/>
      <c r="Q148" s="239"/>
      <c r="R148" s="239"/>
      <c r="S148" s="239"/>
      <c r="T148" s="239"/>
      <c r="U148" s="239"/>
      <c r="V148" s="239"/>
      <c r="W148" s="240"/>
    </row>
    <row r="149" spans="2:23" s="9" customFormat="1" hidden="1">
      <c r="B149" s="68"/>
      <c r="E149" s="241" t="s">
        <v>437</v>
      </c>
      <c r="F149" s="241"/>
      <c r="G149" s="242"/>
      <c r="H149" s="243"/>
      <c r="I149" s="244">
        <f>I147+I148</f>
        <v>-10428.02725062452</v>
      </c>
      <c r="J149" s="244">
        <f t="shared" ref="J149" si="82">J147+J148</f>
        <v>26001.607406834595</v>
      </c>
      <c r="K149" s="244">
        <f t="shared" ref="K149" si="83">K147+K148</f>
        <v>117248.94454296007</v>
      </c>
      <c r="L149" s="244">
        <f t="shared" ref="L149" si="84">L147+L148</f>
        <v>26939.471121525719</v>
      </c>
      <c r="M149" s="244">
        <f t="shared" ref="M149" si="85">M147+M148</f>
        <v>5601.3630495473899</v>
      </c>
      <c r="N149" s="244">
        <f t="shared" ref="N149" si="86">N147+N148</f>
        <v>-63214.192398345389</v>
      </c>
      <c r="O149" s="244">
        <f t="shared" ref="O149:V149" si="87">O147+O148</f>
        <v>0</v>
      </c>
      <c r="P149" s="244">
        <f t="shared" si="87"/>
        <v>0</v>
      </c>
      <c r="Q149" s="244">
        <f t="shared" si="87"/>
        <v>0</v>
      </c>
      <c r="R149" s="244">
        <f t="shared" si="87"/>
        <v>0</v>
      </c>
      <c r="S149" s="244">
        <f t="shared" si="87"/>
        <v>0</v>
      </c>
      <c r="T149" s="244">
        <f t="shared" si="87"/>
        <v>0</v>
      </c>
      <c r="U149" s="244">
        <f t="shared" si="87"/>
        <v>0</v>
      </c>
      <c r="V149" s="244">
        <f t="shared" si="87"/>
        <v>0</v>
      </c>
      <c r="W149" s="244">
        <f>W147+W148</f>
        <v>102149.16647189786</v>
      </c>
    </row>
    <row r="150" spans="2:23" s="9" customFormat="1" hidden="1">
      <c r="B150" s="68"/>
      <c r="E150" s="230">
        <v>43831</v>
      </c>
      <c r="F150" s="230" t="s">
        <v>188</v>
      </c>
      <c r="G150" s="231" t="s">
        <v>65</v>
      </c>
      <c r="H150" s="256">
        <f>$C$51/12</f>
        <v>0</v>
      </c>
      <c r="I150" s="246">
        <f>(SUM('1.  LRAMVA Summary'!D$53:D$79)+SUM('1.  LRAMVA Summary'!D$80:D$81)*(MONTH($E150)-1)/12)*$H150</f>
        <v>0</v>
      </c>
      <c r="J150" s="246">
        <f>(SUM('1.  LRAMVA Summary'!E$53:E$79)+SUM('1.  LRAMVA Summary'!E$80:E$81)*(MONTH($E150)-1)/12)*$H150</f>
        <v>0</v>
      </c>
      <c r="K150" s="246">
        <f>(SUM('1.  LRAMVA Summary'!F$53:F$79)+SUM('1.  LRAMVA Summary'!F$80:F$81)*(MONTH($E150)-1)/12)*$H150</f>
        <v>0</v>
      </c>
      <c r="L150" s="246">
        <f>(SUM('1.  LRAMVA Summary'!G$53:G$79)+SUM('1.  LRAMVA Summary'!G$80:G$81)*(MONTH($E150)-1)/12)*$H150</f>
        <v>0</v>
      </c>
      <c r="M150" s="246">
        <f>(SUM('1.  LRAMVA Summary'!H$53:H$79)+SUM('1.  LRAMVA Summary'!H$80:H$81)*(MONTH($E150)-1)/12)*$H150</f>
        <v>0</v>
      </c>
      <c r="N150" s="246">
        <f>(SUM('1.  LRAMVA Summary'!I$53:I$79)+SUM('1.  LRAMVA Summary'!I$80:I$81)*(MONTH($E150)-1)/12)*$H150</f>
        <v>0</v>
      </c>
      <c r="O150" s="246">
        <f>(SUM('1.  LRAMVA Summary'!J$53:J$79)+SUM('1.  LRAMVA Summary'!J$80:J$81)*(MONTH($E150)-1)/12)*$H150</f>
        <v>0</v>
      </c>
      <c r="P150" s="246">
        <f>(SUM('1.  LRAMVA Summary'!K$53:K$79)+SUM('1.  LRAMVA Summary'!K$80:K$81)*(MONTH($E150)-1)/12)*$H150</f>
        <v>0</v>
      </c>
      <c r="Q150" s="246">
        <f>(SUM('1.  LRAMVA Summary'!L$53:L$79)+SUM('1.  LRAMVA Summary'!L$80:L$81)*(MONTH($E150)-1)/12)*$H150</f>
        <v>0</v>
      </c>
      <c r="R150" s="246">
        <f>(SUM('1.  LRAMVA Summary'!M$53:M$79)+SUM('1.  LRAMVA Summary'!M$80:M$81)*(MONTH($E150)-1)/12)*$H150</f>
        <v>0</v>
      </c>
      <c r="S150" s="246">
        <f>(SUM('1.  LRAMVA Summary'!N$53:N$79)+SUM('1.  LRAMVA Summary'!N$80:N$81)*(MONTH($E150)-1)/12)*$H150</f>
        <v>0</v>
      </c>
      <c r="T150" s="246">
        <f>(SUM('1.  LRAMVA Summary'!O$53:O$79)+SUM('1.  LRAMVA Summary'!O$80:O$81)*(MONTH($E150)-1)/12)*$H150</f>
        <v>0</v>
      </c>
      <c r="U150" s="246">
        <f>(SUM('1.  LRAMVA Summary'!P$53:P$79)+SUM('1.  LRAMVA Summary'!P$80:P$81)*(MONTH($E150)-1)/12)*$H150</f>
        <v>0</v>
      </c>
      <c r="V150" s="246">
        <f>(SUM('1.  LRAMVA Summary'!Q$53:Q$79)+SUM('1.  LRAMVA Summary'!Q$80:Q$81)*(MONTH($E150)-1)/12)*$H150</f>
        <v>0</v>
      </c>
      <c r="W150" s="247">
        <f>SUM(I150:V150)</f>
        <v>0</v>
      </c>
    </row>
    <row r="151" spans="2:23" s="9" customFormat="1" hidden="1">
      <c r="B151" s="68"/>
      <c r="E151" s="230">
        <v>43862</v>
      </c>
      <c r="F151" s="230" t="s">
        <v>188</v>
      </c>
      <c r="G151" s="231" t="s">
        <v>65</v>
      </c>
      <c r="H151" s="256">
        <f t="shared" ref="H151:H152" si="88">$C$51/12</f>
        <v>0</v>
      </c>
      <c r="I151" s="246">
        <f>(SUM('1.  LRAMVA Summary'!D$53:D$79)+SUM('1.  LRAMVA Summary'!D$80:D$81)*(MONTH($E151)-1)/12)*$H151</f>
        <v>0</v>
      </c>
      <c r="J151" s="246">
        <f>(SUM('1.  LRAMVA Summary'!E$53:E$79)+SUM('1.  LRAMVA Summary'!E$80:E$81)*(MONTH($E151)-1)/12)*$H151</f>
        <v>0</v>
      </c>
      <c r="K151" s="246">
        <f>(SUM('1.  LRAMVA Summary'!F$53:F$79)+SUM('1.  LRAMVA Summary'!F$80:F$81)*(MONTH($E151)-1)/12)*$H151</f>
        <v>0</v>
      </c>
      <c r="L151" s="246">
        <f>(SUM('1.  LRAMVA Summary'!G$53:G$79)+SUM('1.  LRAMVA Summary'!G$80:G$81)*(MONTH($E151)-1)/12)*$H151</f>
        <v>0</v>
      </c>
      <c r="M151" s="246">
        <f>(SUM('1.  LRAMVA Summary'!H$53:H$79)+SUM('1.  LRAMVA Summary'!H$80:H$81)*(MONTH($E151)-1)/12)*$H151</f>
        <v>0</v>
      </c>
      <c r="N151" s="246">
        <f>(SUM('1.  LRAMVA Summary'!I$53:I$79)+SUM('1.  LRAMVA Summary'!I$80:I$81)*(MONTH($E151)-1)/12)*$H151</f>
        <v>0</v>
      </c>
      <c r="O151" s="246">
        <f>(SUM('1.  LRAMVA Summary'!J$53:J$79)+SUM('1.  LRAMVA Summary'!J$80:J$81)*(MONTH($E151)-1)/12)*$H151</f>
        <v>0</v>
      </c>
      <c r="P151" s="246">
        <f>(SUM('1.  LRAMVA Summary'!K$53:K$79)+SUM('1.  LRAMVA Summary'!K$80:K$81)*(MONTH($E151)-1)/12)*$H151</f>
        <v>0</v>
      </c>
      <c r="Q151" s="246">
        <f>(SUM('1.  LRAMVA Summary'!L$53:L$79)+SUM('1.  LRAMVA Summary'!L$80:L$81)*(MONTH($E151)-1)/12)*$H151</f>
        <v>0</v>
      </c>
      <c r="R151" s="246">
        <f>(SUM('1.  LRAMVA Summary'!M$53:M$79)+SUM('1.  LRAMVA Summary'!M$80:M$81)*(MONTH($E151)-1)/12)*$H151</f>
        <v>0</v>
      </c>
      <c r="S151" s="246">
        <f>(SUM('1.  LRAMVA Summary'!N$53:N$79)+SUM('1.  LRAMVA Summary'!N$80:N$81)*(MONTH($E151)-1)/12)*$H151</f>
        <v>0</v>
      </c>
      <c r="T151" s="246">
        <f>(SUM('1.  LRAMVA Summary'!O$53:O$79)+SUM('1.  LRAMVA Summary'!O$80:O$81)*(MONTH($E151)-1)/12)*$H151</f>
        <v>0</v>
      </c>
      <c r="U151" s="246">
        <f>(SUM('1.  LRAMVA Summary'!P$53:P$79)+SUM('1.  LRAMVA Summary'!P$80:P$81)*(MONTH($E151)-1)/12)*$H151</f>
        <v>0</v>
      </c>
      <c r="V151" s="246">
        <f>(SUM('1.  LRAMVA Summary'!Q$53:Q$79)+SUM('1.  LRAMVA Summary'!Q$80:Q$81)*(MONTH($E151)-1)/12)*$H151</f>
        <v>0</v>
      </c>
      <c r="W151" s="247">
        <f t="shared" ref="W151:W160" si="89">SUM(I151:V151)</f>
        <v>0</v>
      </c>
    </row>
    <row r="152" spans="2:23" s="9" customFormat="1" hidden="1">
      <c r="B152" s="68"/>
      <c r="E152" s="230">
        <v>43891</v>
      </c>
      <c r="F152" s="230" t="s">
        <v>188</v>
      </c>
      <c r="G152" s="231" t="s">
        <v>65</v>
      </c>
      <c r="H152" s="256">
        <f t="shared" si="88"/>
        <v>0</v>
      </c>
      <c r="I152" s="246">
        <f>(SUM('1.  LRAMVA Summary'!D$53:D$79)+SUM('1.  LRAMVA Summary'!D$80:D$81)*(MONTH($E152)-1)/12)*$H152</f>
        <v>0</v>
      </c>
      <c r="J152" s="246">
        <f>(SUM('1.  LRAMVA Summary'!E$53:E$79)+SUM('1.  LRAMVA Summary'!E$80:E$81)*(MONTH($E152)-1)/12)*$H152</f>
        <v>0</v>
      </c>
      <c r="K152" s="246">
        <f>(SUM('1.  LRAMVA Summary'!F$53:F$79)+SUM('1.  LRAMVA Summary'!F$80:F$81)*(MONTH($E152)-1)/12)*$H152</f>
        <v>0</v>
      </c>
      <c r="L152" s="246">
        <f>(SUM('1.  LRAMVA Summary'!G$53:G$79)+SUM('1.  LRAMVA Summary'!G$80:G$81)*(MONTH($E152)-1)/12)*$H152</f>
        <v>0</v>
      </c>
      <c r="M152" s="246">
        <f>(SUM('1.  LRAMVA Summary'!H$53:H$79)+SUM('1.  LRAMVA Summary'!H$80:H$81)*(MONTH($E152)-1)/12)*$H152</f>
        <v>0</v>
      </c>
      <c r="N152" s="246">
        <f>(SUM('1.  LRAMVA Summary'!I$53:I$79)+SUM('1.  LRAMVA Summary'!I$80:I$81)*(MONTH($E152)-1)/12)*$H152</f>
        <v>0</v>
      </c>
      <c r="O152" s="246">
        <f>(SUM('1.  LRAMVA Summary'!J$53:J$79)+SUM('1.  LRAMVA Summary'!J$80:J$81)*(MONTH($E152)-1)/12)*$H152</f>
        <v>0</v>
      </c>
      <c r="P152" s="246">
        <f>(SUM('1.  LRAMVA Summary'!K$53:K$79)+SUM('1.  LRAMVA Summary'!K$80:K$81)*(MONTH($E152)-1)/12)*$H152</f>
        <v>0</v>
      </c>
      <c r="Q152" s="246">
        <f>(SUM('1.  LRAMVA Summary'!L$53:L$79)+SUM('1.  LRAMVA Summary'!L$80:L$81)*(MONTH($E152)-1)/12)*$H152</f>
        <v>0</v>
      </c>
      <c r="R152" s="246">
        <f>(SUM('1.  LRAMVA Summary'!M$53:M$79)+SUM('1.  LRAMVA Summary'!M$80:M$81)*(MONTH($E152)-1)/12)*$H152</f>
        <v>0</v>
      </c>
      <c r="S152" s="246">
        <f>(SUM('1.  LRAMVA Summary'!N$53:N$79)+SUM('1.  LRAMVA Summary'!N$80:N$81)*(MONTH($E152)-1)/12)*$H152</f>
        <v>0</v>
      </c>
      <c r="T152" s="246">
        <f>(SUM('1.  LRAMVA Summary'!O$53:O$79)+SUM('1.  LRAMVA Summary'!O$80:O$81)*(MONTH($E152)-1)/12)*$H152</f>
        <v>0</v>
      </c>
      <c r="U152" s="246">
        <f>(SUM('1.  LRAMVA Summary'!P$53:P$79)+SUM('1.  LRAMVA Summary'!P$80:P$81)*(MONTH($E152)-1)/12)*$H152</f>
        <v>0</v>
      </c>
      <c r="V152" s="246">
        <f>(SUM('1.  LRAMVA Summary'!Q$53:Q$79)+SUM('1.  LRAMVA Summary'!Q$80:Q$81)*(MONTH($E152)-1)/12)*$H152</f>
        <v>0</v>
      </c>
      <c r="W152" s="247">
        <f t="shared" si="89"/>
        <v>0</v>
      </c>
    </row>
    <row r="153" spans="2:23" s="9" customFormat="1" hidden="1">
      <c r="B153" s="68"/>
      <c r="E153" s="230">
        <v>43922</v>
      </c>
      <c r="F153" s="230" t="s">
        <v>188</v>
      </c>
      <c r="G153" s="231" t="s">
        <v>66</v>
      </c>
      <c r="H153" s="256">
        <f>$C$52/12</f>
        <v>0</v>
      </c>
      <c r="I153" s="246">
        <f>(SUM('1.  LRAMVA Summary'!D$53:D$79)+SUM('1.  LRAMVA Summary'!D$80:D$81)*(MONTH($E153)-1)/12)*$H153</f>
        <v>0</v>
      </c>
      <c r="J153" s="246">
        <f>(SUM('1.  LRAMVA Summary'!E$53:E$79)+SUM('1.  LRAMVA Summary'!E$80:E$81)*(MONTH($E153)-1)/12)*$H153</f>
        <v>0</v>
      </c>
      <c r="K153" s="246">
        <f>(SUM('1.  LRAMVA Summary'!F$53:F$79)+SUM('1.  LRAMVA Summary'!F$80:F$81)*(MONTH($E153)-1)/12)*$H153</f>
        <v>0</v>
      </c>
      <c r="L153" s="246">
        <f>(SUM('1.  LRAMVA Summary'!G$53:G$79)+SUM('1.  LRAMVA Summary'!G$80:G$81)*(MONTH($E153)-1)/12)*$H153</f>
        <v>0</v>
      </c>
      <c r="M153" s="246">
        <f>(SUM('1.  LRAMVA Summary'!H$53:H$79)+SUM('1.  LRAMVA Summary'!H$80:H$81)*(MONTH($E153)-1)/12)*$H153</f>
        <v>0</v>
      </c>
      <c r="N153" s="246">
        <f>(SUM('1.  LRAMVA Summary'!I$53:I$79)+SUM('1.  LRAMVA Summary'!I$80:I$81)*(MONTH($E153)-1)/12)*$H153</f>
        <v>0</v>
      </c>
      <c r="O153" s="246">
        <f>(SUM('1.  LRAMVA Summary'!J$53:J$79)+SUM('1.  LRAMVA Summary'!J$80:J$81)*(MONTH($E153)-1)/12)*$H153</f>
        <v>0</v>
      </c>
      <c r="P153" s="246">
        <f>(SUM('1.  LRAMVA Summary'!K$53:K$79)+SUM('1.  LRAMVA Summary'!K$80:K$81)*(MONTH($E153)-1)/12)*$H153</f>
        <v>0</v>
      </c>
      <c r="Q153" s="246">
        <f>(SUM('1.  LRAMVA Summary'!L$53:L$79)+SUM('1.  LRAMVA Summary'!L$80:L$81)*(MONTH($E153)-1)/12)*$H153</f>
        <v>0</v>
      </c>
      <c r="R153" s="246">
        <f>(SUM('1.  LRAMVA Summary'!M$53:M$79)+SUM('1.  LRAMVA Summary'!M$80:M$81)*(MONTH($E153)-1)/12)*$H153</f>
        <v>0</v>
      </c>
      <c r="S153" s="246">
        <f>(SUM('1.  LRAMVA Summary'!N$53:N$79)+SUM('1.  LRAMVA Summary'!N$80:N$81)*(MONTH($E153)-1)/12)*$H153</f>
        <v>0</v>
      </c>
      <c r="T153" s="246">
        <f>(SUM('1.  LRAMVA Summary'!O$53:O$79)+SUM('1.  LRAMVA Summary'!O$80:O$81)*(MONTH($E153)-1)/12)*$H153</f>
        <v>0</v>
      </c>
      <c r="U153" s="246">
        <f>(SUM('1.  LRAMVA Summary'!P$53:P$79)+SUM('1.  LRAMVA Summary'!P$80:P$81)*(MONTH($E153)-1)/12)*$H153</f>
        <v>0</v>
      </c>
      <c r="V153" s="246">
        <f>(SUM('1.  LRAMVA Summary'!Q$53:Q$79)+SUM('1.  LRAMVA Summary'!Q$80:Q$81)*(MONTH($E153)-1)/12)*$H153</f>
        <v>0</v>
      </c>
      <c r="W153" s="247">
        <f t="shared" si="89"/>
        <v>0</v>
      </c>
    </row>
    <row r="154" spans="2:23" s="9" customFormat="1" hidden="1">
      <c r="B154" s="68"/>
      <c r="E154" s="230">
        <v>43952</v>
      </c>
      <c r="F154" s="230" t="s">
        <v>188</v>
      </c>
      <c r="G154" s="231" t="s">
        <v>66</v>
      </c>
      <c r="H154" s="256">
        <f t="shared" ref="H154:H155" si="90">$C$52/12</f>
        <v>0</v>
      </c>
      <c r="I154" s="246">
        <f>(SUM('1.  LRAMVA Summary'!D$53:D$79)+SUM('1.  LRAMVA Summary'!D$80:D$81)*(MONTH($E154)-1)/12)*$H154</f>
        <v>0</v>
      </c>
      <c r="J154" s="246">
        <f>(SUM('1.  LRAMVA Summary'!E$53:E$79)+SUM('1.  LRAMVA Summary'!E$80:E$81)*(MONTH($E154)-1)/12)*$H154</f>
        <v>0</v>
      </c>
      <c r="K154" s="246">
        <f>(SUM('1.  LRAMVA Summary'!F$53:F$79)+SUM('1.  LRAMVA Summary'!F$80:F$81)*(MONTH($E154)-1)/12)*$H154</f>
        <v>0</v>
      </c>
      <c r="L154" s="246">
        <f>(SUM('1.  LRAMVA Summary'!G$53:G$79)+SUM('1.  LRAMVA Summary'!G$80:G$81)*(MONTH($E154)-1)/12)*$H154</f>
        <v>0</v>
      </c>
      <c r="M154" s="246">
        <f>(SUM('1.  LRAMVA Summary'!H$53:H$79)+SUM('1.  LRAMVA Summary'!H$80:H$81)*(MONTH($E154)-1)/12)*$H154</f>
        <v>0</v>
      </c>
      <c r="N154" s="246">
        <f>(SUM('1.  LRAMVA Summary'!I$53:I$79)+SUM('1.  LRAMVA Summary'!I$80:I$81)*(MONTH($E154)-1)/12)*$H154</f>
        <v>0</v>
      </c>
      <c r="O154" s="246">
        <f>(SUM('1.  LRAMVA Summary'!J$53:J$79)+SUM('1.  LRAMVA Summary'!J$80:J$81)*(MONTH($E154)-1)/12)*$H154</f>
        <v>0</v>
      </c>
      <c r="P154" s="246">
        <f>(SUM('1.  LRAMVA Summary'!K$53:K$79)+SUM('1.  LRAMVA Summary'!K$80:K$81)*(MONTH($E154)-1)/12)*$H154</f>
        <v>0</v>
      </c>
      <c r="Q154" s="246">
        <f>(SUM('1.  LRAMVA Summary'!L$53:L$79)+SUM('1.  LRAMVA Summary'!L$80:L$81)*(MONTH($E154)-1)/12)*$H154</f>
        <v>0</v>
      </c>
      <c r="R154" s="246">
        <f>(SUM('1.  LRAMVA Summary'!M$53:M$79)+SUM('1.  LRAMVA Summary'!M$80:M$81)*(MONTH($E154)-1)/12)*$H154</f>
        <v>0</v>
      </c>
      <c r="S154" s="246">
        <f>(SUM('1.  LRAMVA Summary'!N$53:N$79)+SUM('1.  LRAMVA Summary'!N$80:N$81)*(MONTH($E154)-1)/12)*$H154</f>
        <v>0</v>
      </c>
      <c r="T154" s="246">
        <f>(SUM('1.  LRAMVA Summary'!O$53:O$79)+SUM('1.  LRAMVA Summary'!O$80:O$81)*(MONTH($E154)-1)/12)*$H154</f>
        <v>0</v>
      </c>
      <c r="U154" s="246">
        <f>(SUM('1.  LRAMVA Summary'!P$53:P$79)+SUM('1.  LRAMVA Summary'!P$80:P$81)*(MONTH($E154)-1)/12)*$H154</f>
        <v>0</v>
      </c>
      <c r="V154" s="246">
        <f>(SUM('1.  LRAMVA Summary'!Q$53:Q$79)+SUM('1.  LRAMVA Summary'!Q$80:Q$81)*(MONTH($E154)-1)/12)*$H154</f>
        <v>0</v>
      </c>
      <c r="W154" s="247">
        <f t="shared" si="89"/>
        <v>0</v>
      </c>
    </row>
    <row r="155" spans="2:23" s="9" customFormat="1" hidden="1">
      <c r="B155" s="68"/>
      <c r="E155" s="230">
        <v>43983</v>
      </c>
      <c r="F155" s="230" t="s">
        <v>188</v>
      </c>
      <c r="G155" s="231" t="s">
        <v>66</v>
      </c>
      <c r="H155" s="256">
        <f t="shared" si="90"/>
        <v>0</v>
      </c>
      <c r="I155" s="246">
        <f>(SUM('1.  LRAMVA Summary'!D$53:D$79)+SUM('1.  LRAMVA Summary'!D$80:D$81)*(MONTH($E155)-1)/12)*$H155</f>
        <v>0</v>
      </c>
      <c r="J155" s="246">
        <f>(SUM('1.  LRAMVA Summary'!E$53:E$79)+SUM('1.  LRAMVA Summary'!E$80:E$81)*(MONTH($E155)-1)/12)*$H155</f>
        <v>0</v>
      </c>
      <c r="K155" s="246">
        <f>(SUM('1.  LRAMVA Summary'!F$53:F$79)+SUM('1.  LRAMVA Summary'!F$80:F$81)*(MONTH($E155)-1)/12)*$H155</f>
        <v>0</v>
      </c>
      <c r="L155" s="246">
        <f>(SUM('1.  LRAMVA Summary'!G$53:G$79)+SUM('1.  LRAMVA Summary'!G$80:G$81)*(MONTH($E155)-1)/12)*$H155</f>
        <v>0</v>
      </c>
      <c r="M155" s="246">
        <f>(SUM('1.  LRAMVA Summary'!H$53:H$79)+SUM('1.  LRAMVA Summary'!H$80:H$81)*(MONTH($E155)-1)/12)*$H155</f>
        <v>0</v>
      </c>
      <c r="N155" s="246">
        <f>(SUM('1.  LRAMVA Summary'!I$53:I$79)+SUM('1.  LRAMVA Summary'!I$80:I$81)*(MONTH($E155)-1)/12)*$H155</f>
        <v>0</v>
      </c>
      <c r="O155" s="246">
        <f>(SUM('1.  LRAMVA Summary'!J$53:J$79)+SUM('1.  LRAMVA Summary'!J$80:J$81)*(MONTH($E155)-1)/12)*$H155</f>
        <v>0</v>
      </c>
      <c r="P155" s="246">
        <f>(SUM('1.  LRAMVA Summary'!K$53:K$79)+SUM('1.  LRAMVA Summary'!K$80:K$81)*(MONTH($E155)-1)/12)*$H155</f>
        <v>0</v>
      </c>
      <c r="Q155" s="246">
        <f>(SUM('1.  LRAMVA Summary'!L$53:L$79)+SUM('1.  LRAMVA Summary'!L$80:L$81)*(MONTH($E155)-1)/12)*$H155</f>
        <v>0</v>
      </c>
      <c r="R155" s="246">
        <f>(SUM('1.  LRAMVA Summary'!M$53:M$79)+SUM('1.  LRAMVA Summary'!M$80:M$81)*(MONTH($E155)-1)/12)*$H155</f>
        <v>0</v>
      </c>
      <c r="S155" s="246">
        <f>(SUM('1.  LRAMVA Summary'!N$53:N$79)+SUM('1.  LRAMVA Summary'!N$80:N$81)*(MONTH($E155)-1)/12)*$H155</f>
        <v>0</v>
      </c>
      <c r="T155" s="246">
        <f>(SUM('1.  LRAMVA Summary'!O$53:O$79)+SUM('1.  LRAMVA Summary'!O$80:O$81)*(MONTH($E155)-1)/12)*$H155</f>
        <v>0</v>
      </c>
      <c r="U155" s="246">
        <f>(SUM('1.  LRAMVA Summary'!P$53:P$79)+SUM('1.  LRAMVA Summary'!P$80:P$81)*(MONTH($E155)-1)/12)*$H155</f>
        <v>0</v>
      </c>
      <c r="V155" s="246">
        <f>(SUM('1.  LRAMVA Summary'!Q$53:Q$79)+SUM('1.  LRAMVA Summary'!Q$80:Q$81)*(MONTH($E155)-1)/12)*$H155</f>
        <v>0</v>
      </c>
      <c r="W155" s="247">
        <f t="shared" si="89"/>
        <v>0</v>
      </c>
    </row>
    <row r="156" spans="2:23" s="9" customFormat="1" hidden="1">
      <c r="B156" s="68"/>
      <c r="E156" s="230">
        <v>44013</v>
      </c>
      <c r="F156" s="230" t="s">
        <v>188</v>
      </c>
      <c r="G156" s="231" t="s">
        <v>68</v>
      </c>
      <c r="H156" s="256">
        <f>$C$53/12</f>
        <v>0</v>
      </c>
      <c r="I156" s="246">
        <f>(SUM('1.  LRAMVA Summary'!D$53:D$79)+SUM('1.  LRAMVA Summary'!D$80:D$81)*(MONTH($E156)-1)/12)*$H156</f>
        <v>0</v>
      </c>
      <c r="J156" s="246">
        <f>(SUM('1.  LRAMVA Summary'!E$53:E$79)+SUM('1.  LRAMVA Summary'!E$80:E$81)*(MONTH($E156)-1)/12)*$H156</f>
        <v>0</v>
      </c>
      <c r="K156" s="246">
        <f>(SUM('1.  LRAMVA Summary'!F$53:F$79)+SUM('1.  LRAMVA Summary'!F$80:F$81)*(MONTH($E156)-1)/12)*$H156</f>
        <v>0</v>
      </c>
      <c r="L156" s="246">
        <f>(SUM('1.  LRAMVA Summary'!G$53:G$79)+SUM('1.  LRAMVA Summary'!G$80:G$81)*(MONTH($E156)-1)/12)*$H156</f>
        <v>0</v>
      </c>
      <c r="M156" s="246">
        <f>(SUM('1.  LRAMVA Summary'!H$53:H$79)+SUM('1.  LRAMVA Summary'!H$80:H$81)*(MONTH($E156)-1)/12)*$H156</f>
        <v>0</v>
      </c>
      <c r="N156" s="246">
        <f>(SUM('1.  LRAMVA Summary'!I$53:I$79)+SUM('1.  LRAMVA Summary'!I$80:I$81)*(MONTH($E156)-1)/12)*$H156</f>
        <v>0</v>
      </c>
      <c r="O156" s="246">
        <f>(SUM('1.  LRAMVA Summary'!J$53:J$79)+SUM('1.  LRAMVA Summary'!J$80:J$81)*(MONTH($E156)-1)/12)*$H156</f>
        <v>0</v>
      </c>
      <c r="P156" s="246">
        <f>(SUM('1.  LRAMVA Summary'!K$53:K$79)+SUM('1.  LRAMVA Summary'!K$80:K$81)*(MONTH($E156)-1)/12)*$H156</f>
        <v>0</v>
      </c>
      <c r="Q156" s="246">
        <f>(SUM('1.  LRAMVA Summary'!L$53:L$79)+SUM('1.  LRAMVA Summary'!L$80:L$81)*(MONTH($E156)-1)/12)*$H156</f>
        <v>0</v>
      </c>
      <c r="R156" s="246">
        <f>(SUM('1.  LRAMVA Summary'!M$53:M$79)+SUM('1.  LRAMVA Summary'!M$80:M$81)*(MONTH($E156)-1)/12)*$H156</f>
        <v>0</v>
      </c>
      <c r="S156" s="246">
        <f>(SUM('1.  LRAMVA Summary'!N$53:N$79)+SUM('1.  LRAMVA Summary'!N$80:N$81)*(MONTH($E156)-1)/12)*$H156</f>
        <v>0</v>
      </c>
      <c r="T156" s="246">
        <f>(SUM('1.  LRAMVA Summary'!O$53:O$79)+SUM('1.  LRAMVA Summary'!O$80:O$81)*(MONTH($E156)-1)/12)*$H156</f>
        <v>0</v>
      </c>
      <c r="U156" s="246">
        <f>(SUM('1.  LRAMVA Summary'!P$53:P$79)+SUM('1.  LRAMVA Summary'!P$80:P$81)*(MONTH($E156)-1)/12)*$H156</f>
        <v>0</v>
      </c>
      <c r="V156" s="246">
        <f>(SUM('1.  LRAMVA Summary'!Q$53:Q$79)+SUM('1.  LRAMVA Summary'!Q$80:Q$81)*(MONTH($E156)-1)/12)*$H156</f>
        <v>0</v>
      </c>
      <c r="W156" s="247">
        <f t="shared" si="89"/>
        <v>0</v>
      </c>
    </row>
    <row r="157" spans="2:23" s="9" customFormat="1" hidden="1">
      <c r="B157" s="68"/>
      <c r="E157" s="230">
        <v>44044</v>
      </c>
      <c r="F157" s="230" t="s">
        <v>188</v>
      </c>
      <c r="G157" s="231" t="s">
        <v>68</v>
      </c>
      <c r="H157" s="256">
        <f t="shared" ref="H157:H158" si="91">$C$53/12</f>
        <v>0</v>
      </c>
      <c r="I157" s="246">
        <f>(SUM('1.  LRAMVA Summary'!D$53:D$79)+SUM('1.  LRAMVA Summary'!D$80:D$81)*(MONTH($E157)-1)/12)*$H157</f>
        <v>0</v>
      </c>
      <c r="J157" s="246">
        <f>(SUM('1.  LRAMVA Summary'!E$53:E$79)+SUM('1.  LRAMVA Summary'!E$80:E$81)*(MONTH($E157)-1)/12)*$H157</f>
        <v>0</v>
      </c>
      <c r="K157" s="246">
        <f>(SUM('1.  LRAMVA Summary'!F$53:F$79)+SUM('1.  LRAMVA Summary'!F$80:F$81)*(MONTH($E157)-1)/12)*$H157</f>
        <v>0</v>
      </c>
      <c r="L157" s="246">
        <f>(SUM('1.  LRAMVA Summary'!G$53:G$79)+SUM('1.  LRAMVA Summary'!G$80:G$81)*(MONTH($E157)-1)/12)*$H157</f>
        <v>0</v>
      </c>
      <c r="M157" s="246">
        <f>(SUM('1.  LRAMVA Summary'!H$53:H$79)+SUM('1.  LRAMVA Summary'!H$80:H$81)*(MONTH($E157)-1)/12)*$H157</f>
        <v>0</v>
      </c>
      <c r="N157" s="246">
        <f>(SUM('1.  LRAMVA Summary'!I$53:I$79)+SUM('1.  LRAMVA Summary'!I$80:I$81)*(MONTH($E157)-1)/12)*$H157</f>
        <v>0</v>
      </c>
      <c r="O157" s="246">
        <f>(SUM('1.  LRAMVA Summary'!J$53:J$79)+SUM('1.  LRAMVA Summary'!J$80:J$81)*(MONTH($E157)-1)/12)*$H157</f>
        <v>0</v>
      </c>
      <c r="P157" s="246">
        <f>(SUM('1.  LRAMVA Summary'!K$53:K$79)+SUM('1.  LRAMVA Summary'!K$80:K$81)*(MONTH($E157)-1)/12)*$H157</f>
        <v>0</v>
      </c>
      <c r="Q157" s="246">
        <f>(SUM('1.  LRAMVA Summary'!L$53:L$79)+SUM('1.  LRAMVA Summary'!L$80:L$81)*(MONTH($E157)-1)/12)*$H157</f>
        <v>0</v>
      </c>
      <c r="R157" s="246">
        <f>(SUM('1.  LRAMVA Summary'!M$53:M$79)+SUM('1.  LRAMVA Summary'!M$80:M$81)*(MONTH($E157)-1)/12)*$H157</f>
        <v>0</v>
      </c>
      <c r="S157" s="246">
        <f>(SUM('1.  LRAMVA Summary'!N$53:N$79)+SUM('1.  LRAMVA Summary'!N$80:N$81)*(MONTH($E157)-1)/12)*$H157</f>
        <v>0</v>
      </c>
      <c r="T157" s="246">
        <f>(SUM('1.  LRAMVA Summary'!O$53:O$79)+SUM('1.  LRAMVA Summary'!O$80:O$81)*(MONTH($E157)-1)/12)*$H157</f>
        <v>0</v>
      </c>
      <c r="U157" s="246">
        <f>(SUM('1.  LRAMVA Summary'!P$53:P$79)+SUM('1.  LRAMVA Summary'!P$80:P$81)*(MONTH($E157)-1)/12)*$H157</f>
        <v>0</v>
      </c>
      <c r="V157" s="246">
        <f>(SUM('1.  LRAMVA Summary'!Q$53:Q$79)+SUM('1.  LRAMVA Summary'!Q$80:Q$81)*(MONTH($E157)-1)/12)*$H157</f>
        <v>0</v>
      </c>
      <c r="W157" s="247">
        <f t="shared" si="89"/>
        <v>0</v>
      </c>
    </row>
    <row r="158" spans="2:23" s="9" customFormat="1" hidden="1">
      <c r="B158" s="68"/>
      <c r="E158" s="230">
        <v>44075</v>
      </c>
      <c r="F158" s="230" t="s">
        <v>188</v>
      </c>
      <c r="G158" s="231" t="s">
        <v>68</v>
      </c>
      <c r="H158" s="256">
        <f t="shared" si="91"/>
        <v>0</v>
      </c>
      <c r="I158" s="246">
        <f>(SUM('1.  LRAMVA Summary'!D$53:D$79)+SUM('1.  LRAMVA Summary'!D$80:D$81)*(MONTH($E158)-1)/12)*$H158</f>
        <v>0</v>
      </c>
      <c r="J158" s="246">
        <f>(SUM('1.  LRAMVA Summary'!E$53:E$79)+SUM('1.  LRAMVA Summary'!E$80:E$81)*(MONTH($E158)-1)/12)*$H158</f>
        <v>0</v>
      </c>
      <c r="K158" s="246">
        <f>(SUM('1.  LRAMVA Summary'!F$53:F$79)+SUM('1.  LRAMVA Summary'!F$80:F$81)*(MONTH($E158)-1)/12)*$H158</f>
        <v>0</v>
      </c>
      <c r="L158" s="246">
        <f>(SUM('1.  LRAMVA Summary'!G$53:G$79)+SUM('1.  LRAMVA Summary'!G$80:G$81)*(MONTH($E158)-1)/12)*$H158</f>
        <v>0</v>
      </c>
      <c r="M158" s="246">
        <f>(SUM('1.  LRAMVA Summary'!H$53:H$79)+SUM('1.  LRAMVA Summary'!H$80:H$81)*(MONTH($E158)-1)/12)*$H158</f>
        <v>0</v>
      </c>
      <c r="N158" s="246">
        <f>(SUM('1.  LRAMVA Summary'!I$53:I$79)+SUM('1.  LRAMVA Summary'!I$80:I$81)*(MONTH($E158)-1)/12)*$H158</f>
        <v>0</v>
      </c>
      <c r="O158" s="246">
        <f>(SUM('1.  LRAMVA Summary'!J$53:J$79)+SUM('1.  LRAMVA Summary'!J$80:J$81)*(MONTH($E158)-1)/12)*$H158</f>
        <v>0</v>
      </c>
      <c r="P158" s="246">
        <f>(SUM('1.  LRAMVA Summary'!K$53:K$79)+SUM('1.  LRAMVA Summary'!K$80:K$81)*(MONTH($E158)-1)/12)*$H158</f>
        <v>0</v>
      </c>
      <c r="Q158" s="246">
        <f>(SUM('1.  LRAMVA Summary'!L$53:L$79)+SUM('1.  LRAMVA Summary'!L$80:L$81)*(MONTH($E158)-1)/12)*$H158</f>
        <v>0</v>
      </c>
      <c r="R158" s="246">
        <f>(SUM('1.  LRAMVA Summary'!M$53:M$79)+SUM('1.  LRAMVA Summary'!M$80:M$81)*(MONTH($E158)-1)/12)*$H158</f>
        <v>0</v>
      </c>
      <c r="S158" s="246">
        <f>(SUM('1.  LRAMVA Summary'!N$53:N$79)+SUM('1.  LRAMVA Summary'!N$80:N$81)*(MONTH($E158)-1)/12)*$H158</f>
        <v>0</v>
      </c>
      <c r="T158" s="246">
        <f>(SUM('1.  LRAMVA Summary'!O$53:O$79)+SUM('1.  LRAMVA Summary'!O$80:O$81)*(MONTH($E158)-1)/12)*$H158</f>
        <v>0</v>
      </c>
      <c r="U158" s="246">
        <f>(SUM('1.  LRAMVA Summary'!P$53:P$79)+SUM('1.  LRAMVA Summary'!P$80:P$81)*(MONTH($E158)-1)/12)*$H158</f>
        <v>0</v>
      </c>
      <c r="V158" s="246">
        <f>(SUM('1.  LRAMVA Summary'!Q$53:Q$79)+SUM('1.  LRAMVA Summary'!Q$80:Q$81)*(MONTH($E158)-1)/12)*$H158</f>
        <v>0</v>
      </c>
      <c r="W158" s="247">
        <f t="shared" si="89"/>
        <v>0</v>
      </c>
    </row>
    <row r="159" spans="2:23" s="9" customFormat="1" hidden="1">
      <c r="B159" s="68"/>
      <c r="E159" s="230">
        <v>44105</v>
      </c>
      <c r="F159" s="230" t="s">
        <v>188</v>
      </c>
      <c r="G159" s="231" t="s">
        <v>69</v>
      </c>
      <c r="H159" s="256">
        <f>$C$54/12</f>
        <v>0</v>
      </c>
      <c r="I159" s="246">
        <f>(SUM('1.  LRAMVA Summary'!D$53:D$79)+SUM('1.  LRAMVA Summary'!D$80:D$81)*(MONTH($E159)-1)/12)*$H159</f>
        <v>0</v>
      </c>
      <c r="J159" s="246">
        <f>(SUM('1.  LRAMVA Summary'!E$53:E$79)+SUM('1.  LRAMVA Summary'!E$80:E$81)*(MONTH($E159)-1)/12)*$H159</f>
        <v>0</v>
      </c>
      <c r="K159" s="246">
        <f>(SUM('1.  LRAMVA Summary'!F$53:F$79)+SUM('1.  LRAMVA Summary'!F$80:F$81)*(MONTH($E159)-1)/12)*$H159</f>
        <v>0</v>
      </c>
      <c r="L159" s="246">
        <f>(SUM('1.  LRAMVA Summary'!G$53:G$79)+SUM('1.  LRAMVA Summary'!G$80:G$81)*(MONTH($E159)-1)/12)*$H159</f>
        <v>0</v>
      </c>
      <c r="M159" s="246">
        <f>(SUM('1.  LRAMVA Summary'!H$53:H$79)+SUM('1.  LRAMVA Summary'!H$80:H$81)*(MONTH($E159)-1)/12)*$H159</f>
        <v>0</v>
      </c>
      <c r="N159" s="246">
        <f>(SUM('1.  LRAMVA Summary'!I$53:I$79)+SUM('1.  LRAMVA Summary'!I$80:I$81)*(MONTH($E159)-1)/12)*$H159</f>
        <v>0</v>
      </c>
      <c r="O159" s="246">
        <f>(SUM('1.  LRAMVA Summary'!J$53:J$79)+SUM('1.  LRAMVA Summary'!J$80:J$81)*(MONTH($E159)-1)/12)*$H159</f>
        <v>0</v>
      </c>
      <c r="P159" s="246">
        <f>(SUM('1.  LRAMVA Summary'!K$53:K$79)+SUM('1.  LRAMVA Summary'!K$80:K$81)*(MONTH($E159)-1)/12)*$H159</f>
        <v>0</v>
      </c>
      <c r="Q159" s="246">
        <f>(SUM('1.  LRAMVA Summary'!L$53:L$79)+SUM('1.  LRAMVA Summary'!L$80:L$81)*(MONTH($E159)-1)/12)*$H159</f>
        <v>0</v>
      </c>
      <c r="R159" s="246">
        <f>(SUM('1.  LRAMVA Summary'!M$53:M$79)+SUM('1.  LRAMVA Summary'!M$80:M$81)*(MONTH($E159)-1)/12)*$H159</f>
        <v>0</v>
      </c>
      <c r="S159" s="246">
        <f>(SUM('1.  LRAMVA Summary'!N$53:N$79)+SUM('1.  LRAMVA Summary'!N$80:N$81)*(MONTH($E159)-1)/12)*$H159</f>
        <v>0</v>
      </c>
      <c r="T159" s="246">
        <f>(SUM('1.  LRAMVA Summary'!O$53:O$79)+SUM('1.  LRAMVA Summary'!O$80:O$81)*(MONTH($E159)-1)/12)*$H159</f>
        <v>0</v>
      </c>
      <c r="U159" s="246">
        <f>(SUM('1.  LRAMVA Summary'!P$53:P$79)+SUM('1.  LRAMVA Summary'!P$80:P$81)*(MONTH($E159)-1)/12)*$H159</f>
        <v>0</v>
      </c>
      <c r="V159" s="246">
        <f>(SUM('1.  LRAMVA Summary'!Q$53:Q$79)+SUM('1.  LRAMVA Summary'!Q$80:Q$81)*(MONTH($E159)-1)/12)*$H159</f>
        <v>0</v>
      </c>
      <c r="W159" s="247">
        <f t="shared" si="89"/>
        <v>0</v>
      </c>
    </row>
    <row r="160" spans="2:23" s="9" customFormat="1" hidden="1">
      <c r="B160" s="68"/>
      <c r="E160" s="230">
        <v>44136</v>
      </c>
      <c r="F160" s="230" t="s">
        <v>188</v>
      </c>
      <c r="G160" s="231" t="s">
        <v>69</v>
      </c>
      <c r="H160" s="256">
        <f t="shared" ref="H160:H161" si="92">$C$54/12</f>
        <v>0</v>
      </c>
      <c r="I160" s="246">
        <f>(SUM('1.  LRAMVA Summary'!D$53:D$79)+SUM('1.  LRAMVA Summary'!D$80:D$81)*(MONTH($E160)-1)/12)*$H160</f>
        <v>0</v>
      </c>
      <c r="J160" s="246">
        <f>(SUM('1.  LRAMVA Summary'!E$53:E$79)+SUM('1.  LRAMVA Summary'!E$80:E$81)*(MONTH($E160)-1)/12)*$H160</f>
        <v>0</v>
      </c>
      <c r="K160" s="246">
        <f>(SUM('1.  LRAMVA Summary'!F$53:F$79)+SUM('1.  LRAMVA Summary'!F$80:F$81)*(MONTH($E160)-1)/12)*$H160</f>
        <v>0</v>
      </c>
      <c r="L160" s="246">
        <f>(SUM('1.  LRAMVA Summary'!G$53:G$79)+SUM('1.  LRAMVA Summary'!G$80:G$81)*(MONTH($E160)-1)/12)*$H160</f>
        <v>0</v>
      </c>
      <c r="M160" s="246">
        <f>(SUM('1.  LRAMVA Summary'!H$53:H$79)+SUM('1.  LRAMVA Summary'!H$80:H$81)*(MONTH($E160)-1)/12)*$H160</f>
        <v>0</v>
      </c>
      <c r="N160" s="246">
        <f>(SUM('1.  LRAMVA Summary'!I$53:I$79)+SUM('1.  LRAMVA Summary'!I$80:I$81)*(MONTH($E160)-1)/12)*$H160</f>
        <v>0</v>
      </c>
      <c r="O160" s="246">
        <f>(SUM('1.  LRAMVA Summary'!J$53:J$79)+SUM('1.  LRAMVA Summary'!J$80:J$81)*(MONTH($E160)-1)/12)*$H160</f>
        <v>0</v>
      </c>
      <c r="P160" s="246">
        <f>(SUM('1.  LRAMVA Summary'!K$53:K$79)+SUM('1.  LRAMVA Summary'!K$80:K$81)*(MONTH($E160)-1)/12)*$H160</f>
        <v>0</v>
      </c>
      <c r="Q160" s="246">
        <f>(SUM('1.  LRAMVA Summary'!L$53:L$79)+SUM('1.  LRAMVA Summary'!L$80:L$81)*(MONTH($E160)-1)/12)*$H160</f>
        <v>0</v>
      </c>
      <c r="R160" s="246">
        <f>(SUM('1.  LRAMVA Summary'!M$53:M$79)+SUM('1.  LRAMVA Summary'!M$80:M$81)*(MONTH($E160)-1)/12)*$H160</f>
        <v>0</v>
      </c>
      <c r="S160" s="246">
        <f>(SUM('1.  LRAMVA Summary'!N$53:N$79)+SUM('1.  LRAMVA Summary'!N$80:N$81)*(MONTH($E160)-1)/12)*$H160</f>
        <v>0</v>
      </c>
      <c r="T160" s="246">
        <f>(SUM('1.  LRAMVA Summary'!O$53:O$79)+SUM('1.  LRAMVA Summary'!O$80:O$81)*(MONTH($E160)-1)/12)*$H160</f>
        <v>0</v>
      </c>
      <c r="U160" s="246">
        <f>(SUM('1.  LRAMVA Summary'!P$53:P$79)+SUM('1.  LRAMVA Summary'!P$80:P$81)*(MONTH($E160)-1)/12)*$H160</f>
        <v>0</v>
      </c>
      <c r="V160" s="246">
        <f>(SUM('1.  LRAMVA Summary'!Q$53:Q$79)+SUM('1.  LRAMVA Summary'!Q$80:Q$81)*(MONTH($E160)-1)/12)*$H160</f>
        <v>0</v>
      </c>
      <c r="W160" s="247">
        <f t="shared" si="89"/>
        <v>0</v>
      </c>
    </row>
    <row r="161" spans="2:23" s="9" customFormat="1" hidden="1">
      <c r="B161" s="68"/>
      <c r="E161" s="230">
        <v>44166</v>
      </c>
      <c r="F161" s="230" t="s">
        <v>188</v>
      </c>
      <c r="G161" s="231" t="s">
        <v>69</v>
      </c>
      <c r="H161" s="256">
        <f t="shared" si="92"/>
        <v>0</v>
      </c>
      <c r="I161" s="246">
        <f>(SUM('1.  LRAMVA Summary'!D$53:D$79)+SUM('1.  LRAMVA Summary'!D$80:D$81)*(MONTH($E161)-1)/12)*$H161</f>
        <v>0</v>
      </c>
      <c r="J161" s="246">
        <f>(SUM('1.  LRAMVA Summary'!E$53:E$79)+SUM('1.  LRAMVA Summary'!E$80:E$81)*(MONTH($E161)-1)/12)*$H161</f>
        <v>0</v>
      </c>
      <c r="K161" s="246">
        <f>(SUM('1.  LRAMVA Summary'!F$53:F$79)+SUM('1.  LRAMVA Summary'!F$80:F$81)*(MONTH($E161)-1)/12)*$H161</f>
        <v>0</v>
      </c>
      <c r="L161" s="246">
        <f>(SUM('1.  LRAMVA Summary'!G$53:G$79)+SUM('1.  LRAMVA Summary'!G$80:G$81)*(MONTH($E161)-1)/12)*$H161</f>
        <v>0</v>
      </c>
      <c r="M161" s="246">
        <f>(SUM('1.  LRAMVA Summary'!H$53:H$79)+SUM('1.  LRAMVA Summary'!H$80:H$81)*(MONTH($E161)-1)/12)*$H161</f>
        <v>0</v>
      </c>
      <c r="N161" s="246">
        <f>(SUM('1.  LRAMVA Summary'!I$53:I$79)+SUM('1.  LRAMVA Summary'!I$80:I$81)*(MONTH($E161)-1)/12)*$H161</f>
        <v>0</v>
      </c>
      <c r="O161" s="246">
        <f>(SUM('1.  LRAMVA Summary'!J$53:J$79)+SUM('1.  LRAMVA Summary'!J$80:J$81)*(MONTH($E161)-1)/12)*$H161</f>
        <v>0</v>
      </c>
      <c r="P161" s="246">
        <f>(SUM('1.  LRAMVA Summary'!K$53:K$79)+SUM('1.  LRAMVA Summary'!K$80:K$81)*(MONTH($E161)-1)/12)*$H161</f>
        <v>0</v>
      </c>
      <c r="Q161" s="246">
        <f>(SUM('1.  LRAMVA Summary'!L$53:L$79)+SUM('1.  LRAMVA Summary'!L$80:L$81)*(MONTH($E161)-1)/12)*$H161</f>
        <v>0</v>
      </c>
      <c r="R161" s="246">
        <f>(SUM('1.  LRAMVA Summary'!M$53:M$79)+SUM('1.  LRAMVA Summary'!M$80:M$81)*(MONTH($E161)-1)/12)*$H161</f>
        <v>0</v>
      </c>
      <c r="S161" s="246">
        <f>(SUM('1.  LRAMVA Summary'!N$53:N$79)+SUM('1.  LRAMVA Summary'!N$80:N$81)*(MONTH($E161)-1)/12)*$H161</f>
        <v>0</v>
      </c>
      <c r="T161" s="246">
        <f>(SUM('1.  LRAMVA Summary'!O$53:O$79)+SUM('1.  LRAMVA Summary'!O$80:O$81)*(MONTH($E161)-1)/12)*$H161</f>
        <v>0</v>
      </c>
      <c r="U161" s="246">
        <f>(SUM('1.  LRAMVA Summary'!P$53:P$79)+SUM('1.  LRAMVA Summary'!P$80:P$81)*(MONTH($E161)-1)/12)*$H161</f>
        <v>0</v>
      </c>
      <c r="V161" s="246">
        <f>(SUM('1.  LRAMVA Summary'!Q$53:Q$79)+SUM('1.  LRAMVA Summary'!Q$80:Q$81)*(MONTH($E161)-1)/12)*$H161</f>
        <v>0</v>
      </c>
      <c r="W161" s="247">
        <f>SUM(I161:V161)</f>
        <v>0</v>
      </c>
    </row>
    <row r="162" spans="2:23" s="9" customFormat="1" ht="15" hidden="1" thickBot="1">
      <c r="B162" s="68"/>
      <c r="E162" s="232" t="s">
        <v>475</v>
      </c>
      <c r="F162" s="232"/>
      <c r="G162" s="233"/>
      <c r="H162" s="234"/>
      <c r="I162" s="235">
        <f>SUM(I149:I161)</f>
        <v>-10428.02725062452</v>
      </c>
      <c r="J162" s="235">
        <f>SUM(J149:J161)</f>
        <v>26001.607406834595</v>
      </c>
      <c r="K162" s="235">
        <f t="shared" ref="K162:O162" si="93">SUM(K149:K161)</f>
        <v>117248.94454296007</v>
      </c>
      <c r="L162" s="235">
        <f t="shared" si="93"/>
        <v>26939.471121525719</v>
      </c>
      <c r="M162" s="235">
        <f t="shared" si="93"/>
        <v>5601.3630495473899</v>
      </c>
      <c r="N162" s="235">
        <f t="shared" si="93"/>
        <v>-63214.192398345389</v>
      </c>
      <c r="O162" s="235">
        <f t="shared" si="93"/>
        <v>0</v>
      </c>
      <c r="P162" s="235">
        <f t="shared" ref="P162:V162" si="94">SUM(P149:P161)</f>
        <v>0</v>
      </c>
      <c r="Q162" s="235">
        <f t="shared" si="94"/>
        <v>0</v>
      </c>
      <c r="R162" s="235">
        <f t="shared" si="94"/>
        <v>0</v>
      </c>
      <c r="S162" s="235">
        <f t="shared" si="94"/>
        <v>0</v>
      </c>
      <c r="T162" s="235">
        <f t="shared" si="94"/>
        <v>0</v>
      </c>
      <c r="U162" s="235">
        <f t="shared" si="94"/>
        <v>0</v>
      </c>
      <c r="V162" s="235">
        <f t="shared" si="94"/>
        <v>0</v>
      </c>
      <c r="W162" s="235">
        <f>SUM(W149:W161)</f>
        <v>102149.16647189786</v>
      </c>
    </row>
    <row r="163" spans="2:23" s="9" customFormat="1" ht="15" hidden="1" thickTop="1">
      <c r="B163" s="68"/>
      <c r="E163" s="236" t="s">
        <v>67</v>
      </c>
      <c r="F163" s="236"/>
      <c r="G163" s="237"/>
      <c r="H163" s="238"/>
      <c r="I163" s="239"/>
      <c r="J163" s="239"/>
      <c r="K163" s="239"/>
      <c r="L163" s="239"/>
      <c r="M163" s="239"/>
      <c r="N163" s="239"/>
      <c r="O163" s="239"/>
      <c r="P163" s="239"/>
      <c r="Q163" s="239"/>
      <c r="R163" s="239"/>
      <c r="S163" s="239"/>
      <c r="T163" s="239"/>
      <c r="U163" s="239"/>
      <c r="V163" s="239"/>
      <c r="W163" s="240"/>
    </row>
    <row r="164" spans="2:23" s="9" customFormat="1" ht="15" thickTop="1">
      <c r="B164" s="68"/>
      <c r="H164" s="18"/>
    </row>
    <row r="165" spans="2:23">
      <c r="E165" s="625"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tabSelected="1" zoomScale="90" zoomScaleNormal="90" workbookViewId="0">
      <selection activeCell="U32" sqref="U32"/>
    </sheetView>
  </sheetViews>
  <sheetFormatPr defaultColWidth="9.109375" defaultRowHeight="14.4"/>
  <cols>
    <col min="1" max="78" width="9.109375" style="12"/>
    <col min="79" max="79" width="9.109375" style="16"/>
    <col min="80" max="16384" width="9.109375" style="12"/>
  </cols>
  <sheetData>
    <row r="12" spans="2:8" ht="15" thickBot="1"/>
    <row r="13" spans="2:8" ht="24.75" customHeight="1" thickBot="1">
      <c r="B13" s="572" t="s">
        <v>172</v>
      </c>
      <c r="D13" s="655" t="s">
        <v>624</v>
      </c>
      <c r="E13" s="649"/>
      <c r="F13" s="649"/>
      <c r="H13" s="625"/>
    </row>
    <row r="15" spans="2:8" ht="15.6">
      <c r="B15" s="92"/>
    </row>
    <row r="16" spans="2:8" ht="15.6">
      <c r="B16" s="624" t="s">
        <v>613</v>
      </c>
    </row>
    <row r="17" spans="2:22" ht="15.6">
      <c r="B17" s="624"/>
    </row>
    <row r="18" spans="2:22" ht="19.5" customHeight="1">
      <c r="B18" s="656" t="s">
        <v>635</v>
      </c>
      <c r="C18" s="649"/>
      <c r="D18" s="649"/>
      <c r="E18" s="649"/>
      <c r="F18" s="649"/>
      <c r="G18" s="649"/>
      <c r="H18" s="649"/>
      <c r="I18" s="649"/>
      <c r="J18" s="649"/>
      <c r="K18" s="649"/>
      <c r="L18" s="649"/>
      <c r="M18" s="649"/>
      <c r="N18" s="649"/>
      <c r="O18" s="649"/>
      <c r="P18" s="649"/>
      <c r="Q18" s="649"/>
      <c r="R18" s="649"/>
      <c r="S18" s="649"/>
      <c r="T18" s="649"/>
      <c r="U18" s="649"/>
      <c r="V18" s="649"/>
    </row>
    <row r="19" spans="2:22" ht="19.5" customHeight="1">
      <c r="B19" s="656" t="s">
        <v>604</v>
      </c>
      <c r="C19" s="649"/>
      <c r="D19" s="649"/>
      <c r="E19" s="649"/>
      <c r="F19" s="649"/>
      <c r="G19" s="649"/>
      <c r="H19" s="649"/>
      <c r="I19" s="649"/>
      <c r="J19" s="649"/>
      <c r="K19" s="649"/>
      <c r="L19" s="649"/>
      <c r="M19" s="649"/>
      <c r="N19" s="649"/>
      <c r="O19" s="649"/>
      <c r="P19" s="649"/>
      <c r="Q19" s="649"/>
      <c r="R19" s="649"/>
      <c r="S19" s="649"/>
      <c r="T19" s="649"/>
      <c r="U19" s="649"/>
      <c r="V19" s="649"/>
    </row>
    <row r="21" spans="2:22">
      <c r="B21" s="625" t="s">
        <v>566</v>
      </c>
    </row>
    <row r="22" spans="2:22">
      <c r="B22" s="625" t="s">
        <v>567</v>
      </c>
    </row>
    <row r="23" spans="2:22">
      <c r="B23" s="625" t="s">
        <v>568</v>
      </c>
    </row>
    <row r="24" spans="2:22">
      <c r="B24" s="625" t="s">
        <v>569</v>
      </c>
    </row>
    <row r="25" spans="2:22">
      <c r="B25" s="625" t="s">
        <v>570</v>
      </c>
    </row>
    <row r="26" spans="2:22">
      <c r="B26" s="625" t="s">
        <v>571</v>
      </c>
    </row>
    <row r="27" spans="2:22" hidden="1">
      <c r="B27" s="625" t="s">
        <v>572</v>
      </c>
    </row>
    <row r="28" spans="2:22" hidden="1">
      <c r="B28" s="625" t="s">
        <v>573</v>
      </c>
    </row>
    <row r="29" spans="2:22" hidden="1">
      <c r="B29" s="625" t="s">
        <v>575</v>
      </c>
    </row>
    <row r="30" spans="2:22" hidden="1">
      <c r="B30" s="625"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40"/>
  <sheetViews>
    <sheetView topLeftCell="A16" zoomScale="80" zoomScaleNormal="80" workbookViewId="0">
      <pane xSplit="5" ySplit="9" topLeftCell="AS25" activePane="bottomRight" state="frozen"/>
      <selection activeCell="A16" sqref="A16"/>
      <selection pane="topRight" activeCell="F16" sqref="F16"/>
      <selection pane="bottomLeft" activeCell="A25" sqref="A25"/>
      <selection pane="bottomRight" activeCell="BB48" sqref="BB48"/>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63.66406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48" width="9.109375" style="12"/>
    <col min="49" max="49" width="17.5546875" style="12" customWidth="1"/>
    <col min="50" max="54" width="13.6640625" style="12" bestFit="1" customWidth="1"/>
    <col min="55" max="63" width="17" style="12" bestFit="1" customWidth="1"/>
    <col min="64" max="74" width="17.33203125" style="12" customWidth="1"/>
    <col min="75" max="78" width="10" style="12" bestFit="1" customWidth="1"/>
    <col min="79" max="79" width="9.109375" style="16"/>
    <col min="80" max="16384" width="9.109375" style="12"/>
  </cols>
  <sheetData>
    <row r="14" spans="2:79" ht="15" thickBot="1">
      <c r="CA14" s="12"/>
    </row>
    <row r="15" spans="2:79" s="9" customFormat="1" ht="25.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5.6">
      <c r="B17" s="92"/>
      <c r="CA17" s="12"/>
    </row>
    <row r="18" spans="2:79" ht="13.5" customHeight="1">
      <c r="D18" s="92"/>
    </row>
    <row r="19" spans="2:79" ht="23.25" customHeight="1">
      <c r="B19" s="196" t="s">
        <v>559</v>
      </c>
      <c r="C19" s="196"/>
      <c r="D19" s="92"/>
      <c r="H19" s="625" t="s">
        <v>598</v>
      </c>
    </row>
    <row r="20" spans="2:79" ht="23.25" customHeight="1">
      <c r="B20" s="660" t="s">
        <v>523</v>
      </c>
      <c r="C20" s="661"/>
      <c r="D20" s="656"/>
      <c r="E20" s="649"/>
      <c r="F20" s="649"/>
      <c r="G20" s="649"/>
      <c r="H20" s="662"/>
      <c r="I20" s="649"/>
      <c r="J20" s="649"/>
      <c r="K20" s="649"/>
      <c r="L20" s="649"/>
      <c r="M20" s="649"/>
      <c r="N20" s="649"/>
      <c r="O20" s="649"/>
    </row>
    <row r="21" spans="2:79" ht="23.25" customHeight="1">
      <c r="B21" s="656" t="s">
        <v>521</v>
      </c>
      <c r="C21" s="661"/>
      <c r="D21" s="656"/>
      <c r="E21" s="649"/>
      <c r="F21" s="649"/>
      <c r="G21" s="649"/>
      <c r="H21" s="662"/>
      <c r="I21" s="649"/>
      <c r="J21" s="649"/>
      <c r="K21" s="649"/>
      <c r="L21" s="649"/>
      <c r="M21" s="649"/>
      <c r="N21" s="649"/>
      <c r="O21" s="649"/>
    </row>
    <row r="22" spans="2:79" ht="15.6">
      <c r="B22" s="92"/>
    </row>
    <row r="23" spans="2:79" s="270" customFormat="1" ht="88.5" customHeight="1">
      <c r="B23" s="807" t="s">
        <v>478</v>
      </c>
      <c r="C23" s="264" t="s">
        <v>479</v>
      </c>
      <c r="D23" s="264" t="s">
        <v>213</v>
      </c>
      <c r="E23" s="264" t="s">
        <v>480</v>
      </c>
      <c r="F23" s="264" t="s">
        <v>210</v>
      </c>
      <c r="G23" s="264" t="s">
        <v>481</v>
      </c>
      <c r="H23" s="264" t="s">
        <v>482</v>
      </c>
      <c r="I23" s="264" t="s">
        <v>483</v>
      </c>
      <c r="J23" s="264" t="s">
        <v>484</v>
      </c>
      <c r="K23" s="264" t="s">
        <v>485</v>
      </c>
      <c r="L23" s="264" t="s">
        <v>486</v>
      </c>
      <c r="M23" s="264" t="s">
        <v>487</v>
      </c>
      <c r="N23" s="264" t="s">
        <v>488</v>
      </c>
      <c r="O23" s="264" t="s">
        <v>489</v>
      </c>
      <c r="P23" s="264" t="s">
        <v>490</v>
      </c>
      <c r="Q23" s="265"/>
      <c r="R23" s="266" t="s">
        <v>491</v>
      </c>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8"/>
      <c r="AV23" s="265"/>
      <c r="AW23" s="266" t="s">
        <v>492</v>
      </c>
      <c r="AX23" s="267"/>
      <c r="AY23" s="267"/>
      <c r="AZ23" s="267"/>
      <c r="BA23" s="267"/>
      <c r="BB23" s="267"/>
      <c r="BC23" s="267"/>
      <c r="BD23" s="267"/>
      <c r="BE23" s="267"/>
      <c r="BF23" s="267"/>
      <c r="BG23" s="267"/>
      <c r="BH23" s="267"/>
      <c r="BI23" s="267"/>
      <c r="BJ23" s="267"/>
      <c r="BK23" s="267"/>
      <c r="BL23" s="267"/>
      <c r="BM23" s="267"/>
      <c r="BN23" s="267"/>
      <c r="BO23" s="267"/>
      <c r="BP23" s="267"/>
      <c r="BQ23" s="267"/>
      <c r="BR23" s="267"/>
      <c r="BS23" s="267"/>
      <c r="BT23" s="267"/>
      <c r="BU23" s="267"/>
      <c r="BV23" s="267"/>
      <c r="BW23" s="267"/>
      <c r="BX23" s="267"/>
      <c r="BY23" s="267"/>
      <c r="BZ23" s="268"/>
      <c r="CA23" s="269"/>
    </row>
    <row r="24" spans="2:79" s="270" customFormat="1" ht="45" customHeight="1">
      <c r="B24" s="807"/>
      <c r="C24" s="271"/>
      <c r="D24" s="271"/>
      <c r="E24" s="271"/>
      <c r="F24" s="271"/>
      <c r="G24" s="271"/>
      <c r="H24" s="271"/>
      <c r="I24" s="271"/>
      <c r="J24" s="271"/>
      <c r="K24" s="271"/>
      <c r="L24" s="271"/>
      <c r="M24" s="271"/>
      <c r="N24" s="271"/>
      <c r="O24" s="271"/>
      <c r="P24" s="271"/>
      <c r="Q24" s="269"/>
      <c r="R24" s="272">
        <v>2011</v>
      </c>
      <c r="S24" s="272">
        <v>2012</v>
      </c>
      <c r="T24" s="272">
        <v>2013</v>
      </c>
      <c r="U24" s="272">
        <v>2014</v>
      </c>
      <c r="V24" s="272">
        <v>2015</v>
      </c>
      <c r="W24" s="272">
        <v>2016</v>
      </c>
      <c r="X24" s="272">
        <v>2017</v>
      </c>
      <c r="Y24" s="272">
        <v>2018</v>
      </c>
      <c r="Z24" s="272">
        <v>2019</v>
      </c>
      <c r="AA24" s="272">
        <v>2020</v>
      </c>
      <c r="AB24" s="272">
        <v>2021</v>
      </c>
      <c r="AC24" s="272">
        <v>2022</v>
      </c>
      <c r="AD24" s="272">
        <v>2023</v>
      </c>
      <c r="AE24" s="272">
        <v>2024</v>
      </c>
      <c r="AF24" s="272">
        <v>2025</v>
      </c>
      <c r="AG24" s="272">
        <v>2026</v>
      </c>
      <c r="AH24" s="272">
        <v>2027</v>
      </c>
      <c r="AI24" s="272">
        <v>2028</v>
      </c>
      <c r="AJ24" s="272">
        <v>2029</v>
      </c>
      <c r="AK24" s="272">
        <v>2030</v>
      </c>
      <c r="AL24" s="272">
        <v>2031</v>
      </c>
      <c r="AM24" s="272">
        <v>2032</v>
      </c>
      <c r="AN24" s="272">
        <v>2033</v>
      </c>
      <c r="AO24" s="272">
        <v>2034</v>
      </c>
      <c r="AP24" s="272">
        <v>2035</v>
      </c>
      <c r="AQ24" s="272">
        <v>2036</v>
      </c>
      <c r="AR24" s="272">
        <v>2037</v>
      </c>
      <c r="AS24" s="272">
        <v>2038</v>
      </c>
      <c r="AT24" s="272">
        <v>2039</v>
      </c>
      <c r="AU24" s="272">
        <v>2040</v>
      </c>
      <c r="AV24" s="269"/>
      <c r="AW24" s="272">
        <v>2011</v>
      </c>
      <c r="AX24" s="272">
        <v>2012</v>
      </c>
      <c r="AY24" s="272">
        <v>2013</v>
      </c>
      <c r="AZ24" s="272">
        <v>2014</v>
      </c>
      <c r="BA24" s="272">
        <v>2015</v>
      </c>
      <c r="BB24" s="272">
        <v>2016</v>
      </c>
      <c r="BC24" s="272">
        <v>2017</v>
      </c>
      <c r="BD24" s="272">
        <v>2018</v>
      </c>
      <c r="BE24" s="272">
        <v>2019</v>
      </c>
      <c r="BF24" s="272">
        <v>2020</v>
      </c>
      <c r="BG24" s="272">
        <v>2021</v>
      </c>
      <c r="BH24" s="272">
        <v>2022</v>
      </c>
      <c r="BI24" s="272">
        <v>2023</v>
      </c>
      <c r="BJ24" s="272">
        <v>2024</v>
      </c>
      <c r="BK24" s="272">
        <v>2025</v>
      </c>
      <c r="BL24" s="272">
        <v>2026</v>
      </c>
      <c r="BM24" s="272">
        <v>2027</v>
      </c>
      <c r="BN24" s="272">
        <v>2028</v>
      </c>
      <c r="BO24" s="272">
        <v>2029</v>
      </c>
      <c r="BP24" s="272">
        <v>2030</v>
      </c>
      <c r="BQ24" s="272">
        <v>2031</v>
      </c>
      <c r="BR24" s="272">
        <v>2032</v>
      </c>
      <c r="BS24" s="272">
        <v>2033</v>
      </c>
      <c r="BT24" s="272">
        <v>2034</v>
      </c>
      <c r="BU24" s="272">
        <v>2035</v>
      </c>
      <c r="BV24" s="272">
        <v>2036</v>
      </c>
      <c r="BW24" s="272">
        <v>2037</v>
      </c>
      <c r="BX24" s="272">
        <v>2038</v>
      </c>
      <c r="BY24" s="272">
        <v>2039</v>
      </c>
      <c r="BZ24" s="272">
        <v>2040</v>
      </c>
      <c r="CA24" s="269"/>
    </row>
    <row r="25" spans="2:79" s="17" customFormat="1" ht="15.6">
      <c r="B25" s="273">
        <v>1</v>
      </c>
      <c r="C25" s="178" t="s">
        <v>668</v>
      </c>
      <c r="D25" s="178" t="s">
        <v>669</v>
      </c>
      <c r="E25" s="178" t="s">
        <v>2</v>
      </c>
      <c r="F25" s="178" t="s">
        <v>670</v>
      </c>
      <c r="G25" s="178" t="s">
        <v>29</v>
      </c>
      <c r="H25" s="178" t="s">
        <v>676</v>
      </c>
      <c r="I25" s="178">
        <v>2011</v>
      </c>
      <c r="J25" s="178"/>
      <c r="K25" s="178" t="s">
        <v>678</v>
      </c>
      <c r="L25" s="178"/>
      <c r="M25" s="178" t="s">
        <v>679</v>
      </c>
      <c r="N25" s="718">
        <v>98</v>
      </c>
      <c r="O25" s="718">
        <v>18.757153110000001</v>
      </c>
      <c r="P25" s="718">
        <v>22010.280549999999</v>
      </c>
      <c r="Q25" s="178"/>
      <c r="R25" s="716">
        <v>10</v>
      </c>
      <c r="S25" s="716">
        <v>10</v>
      </c>
      <c r="T25" s="716">
        <v>10</v>
      </c>
      <c r="U25" s="716">
        <v>3</v>
      </c>
      <c r="V25" s="178" t="s">
        <v>692</v>
      </c>
      <c r="W25" s="178" t="s">
        <v>691</v>
      </c>
      <c r="X25" s="178" t="s">
        <v>691</v>
      </c>
      <c r="Y25" s="178" t="s">
        <v>691</v>
      </c>
      <c r="Z25" s="178" t="s">
        <v>691</v>
      </c>
      <c r="AA25" s="178" t="s">
        <v>693</v>
      </c>
      <c r="AB25" s="178" t="s">
        <v>691</v>
      </c>
      <c r="AC25" s="178" t="s">
        <v>691</v>
      </c>
      <c r="AD25" s="178" t="s">
        <v>691</v>
      </c>
      <c r="AE25" s="178" t="s">
        <v>691</v>
      </c>
      <c r="AF25" s="178" t="s">
        <v>691</v>
      </c>
      <c r="AG25" s="178" t="s">
        <v>691</v>
      </c>
      <c r="AH25" s="178" t="s">
        <v>691</v>
      </c>
      <c r="AI25" s="178" t="s">
        <v>691</v>
      </c>
      <c r="AJ25" s="178" t="s">
        <v>691</v>
      </c>
      <c r="AK25" s="178" t="s">
        <v>691</v>
      </c>
      <c r="AL25" s="178" t="s">
        <v>691</v>
      </c>
      <c r="AM25" s="178" t="s">
        <v>691</v>
      </c>
      <c r="AN25" s="178" t="s">
        <v>691</v>
      </c>
      <c r="AO25" s="178" t="s">
        <v>691</v>
      </c>
      <c r="AP25" s="178" t="s">
        <v>691</v>
      </c>
      <c r="AQ25" s="178" t="s">
        <v>691</v>
      </c>
      <c r="AR25" s="178" t="s">
        <v>691</v>
      </c>
      <c r="AS25" s="178" t="s">
        <v>691</v>
      </c>
      <c r="AT25" s="178" t="s">
        <v>691</v>
      </c>
      <c r="AU25" s="178" t="s">
        <v>691</v>
      </c>
      <c r="AV25" s="178"/>
      <c r="AW25" s="718">
        <v>11343</v>
      </c>
      <c r="AX25" s="718">
        <v>11343</v>
      </c>
      <c r="AY25" s="718">
        <v>11343</v>
      </c>
      <c r="AZ25" s="718">
        <v>5414</v>
      </c>
      <c r="BA25" s="718" t="s">
        <v>689</v>
      </c>
      <c r="BB25" s="718" t="s">
        <v>689</v>
      </c>
      <c r="BC25" s="718" t="s">
        <v>690</v>
      </c>
      <c r="BD25" s="718" t="s">
        <v>690</v>
      </c>
      <c r="BE25" s="718" t="s">
        <v>690</v>
      </c>
      <c r="BF25" s="718" t="s">
        <v>690</v>
      </c>
      <c r="BG25" s="718" t="s">
        <v>690</v>
      </c>
      <c r="BH25" s="718" t="s">
        <v>690</v>
      </c>
      <c r="BI25" s="718" t="s">
        <v>690</v>
      </c>
      <c r="BJ25" s="718" t="s">
        <v>690</v>
      </c>
      <c r="BK25" s="718" t="s">
        <v>690</v>
      </c>
      <c r="BL25" s="718" t="s">
        <v>689</v>
      </c>
      <c r="BM25" s="718" t="s">
        <v>689</v>
      </c>
      <c r="BN25" s="718" t="s">
        <v>689</v>
      </c>
      <c r="BO25" s="718" t="s">
        <v>689</v>
      </c>
      <c r="BP25" s="718" t="s">
        <v>689</v>
      </c>
      <c r="BQ25" s="718" t="s">
        <v>689</v>
      </c>
      <c r="BR25" s="718" t="s">
        <v>689</v>
      </c>
      <c r="BS25" s="718" t="s">
        <v>689</v>
      </c>
      <c r="BT25" s="718" t="s">
        <v>689</v>
      </c>
      <c r="BU25" s="718" t="s">
        <v>689</v>
      </c>
      <c r="BV25" s="718" t="s">
        <v>689</v>
      </c>
      <c r="BW25" s="718" t="s">
        <v>691</v>
      </c>
      <c r="BX25" s="718" t="s">
        <v>691</v>
      </c>
      <c r="BY25" s="718" t="s">
        <v>691</v>
      </c>
      <c r="BZ25" s="719" t="s">
        <v>691</v>
      </c>
      <c r="CA25" s="167"/>
    </row>
    <row r="26" spans="2:79" s="17" customFormat="1" ht="15.6">
      <c r="B26" s="273">
        <v>2</v>
      </c>
      <c r="C26" s="178" t="s">
        <v>668</v>
      </c>
      <c r="D26" s="178" t="s">
        <v>669</v>
      </c>
      <c r="E26" s="178" t="s">
        <v>1</v>
      </c>
      <c r="F26" s="178" t="s">
        <v>670</v>
      </c>
      <c r="G26" s="178" t="s">
        <v>29</v>
      </c>
      <c r="H26" s="178" t="s">
        <v>676</v>
      </c>
      <c r="I26" s="178">
        <v>2011</v>
      </c>
      <c r="J26" s="178"/>
      <c r="K26" s="178" t="s">
        <v>678</v>
      </c>
      <c r="L26" s="178"/>
      <c r="M26" s="178" t="s">
        <v>679</v>
      </c>
      <c r="N26" s="718">
        <v>2062</v>
      </c>
      <c r="O26" s="718">
        <v>233.02316619999999</v>
      </c>
      <c r="P26" s="718">
        <v>1711573.8160000001</v>
      </c>
      <c r="Q26" s="178"/>
      <c r="R26" s="716">
        <v>110</v>
      </c>
      <c r="S26" s="716">
        <v>110</v>
      </c>
      <c r="T26" s="716">
        <v>110</v>
      </c>
      <c r="U26" s="716">
        <v>109</v>
      </c>
      <c r="V26" s="716">
        <v>81</v>
      </c>
      <c r="W26" s="178" t="s">
        <v>691</v>
      </c>
      <c r="X26" s="178" t="s">
        <v>691</v>
      </c>
      <c r="Y26" s="178" t="s">
        <v>691</v>
      </c>
      <c r="Z26" s="178" t="s">
        <v>691</v>
      </c>
      <c r="AA26" s="178" t="s">
        <v>693</v>
      </c>
      <c r="AB26" s="178" t="s">
        <v>691</v>
      </c>
      <c r="AC26" s="178" t="s">
        <v>691</v>
      </c>
      <c r="AD26" s="178" t="s">
        <v>691</v>
      </c>
      <c r="AE26" s="178" t="s">
        <v>691</v>
      </c>
      <c r="AF26" s="178" t="s">
        <v>691</v>
      </c>
      <c r="AG26" s="178" t="s">
        <v>691</v>
      </c>
      <c r="AH26" s="178" t="s">
        <v>691</v>
      </c>
      <c r="AI26" s="178" t="s">
        <v>691</v>
      </c>
      <c r="AJ26" s="178" t="s">
        <v>691</v>
      </c>
      <c r="AK26" s="178" t="s">
        <v>691</v>
      </c>
      <c r="AL26" s="178" t="s">
        <v>691</v>
      </c>
      <c r="AM26" s="178" t="s">
        <v>691</v>
      </c>
      <c r="AN26" s="178" t="s">
        <v>691</v>
      </c>
      <c r="AO26" s="178" t="s">
        <v>691</v>
      </c>
      <c r="AP26" s="178" t="s">
        <v>691</v>
      </c>
      <c r="AQ26" s="178" t="s">
        <v>691</v>
      </c>
      <c r="AR26" s="178" t="s">
        <v>691</v>
      </c>
      <c r="AS26" s="178" t="s">
        <v>691</v>
      </c>
      <c r="AT26" s="178" t="s">
        <v>691</v>
      </c>
      <c r="AU26" s="178" t="s">
        <v>691</v>
      </c>
      <c r="AV26" s="178"/>
      <c r="AW26" s="718">
        <v>812064</v>
      </c>
      <c r="AX26" s="718">
        <v>812064</v>
      </c>
      <c r="AY26" s="718">
        <v>812064</v>
      </c>
      <c r="AZ26" s="718">
        <v>811350</v>
      </c>
      <c r="BA26" s="718">
        <v>618340</v>
      </c>
      <c r="BB26" s="718" t="s">
        <v>689</v>
      </c>
      <c r="BC26" s="718" t="s">
        <v>690</v>
      </c>
      <c r="BD26" s="718" t="s">
        <v>690</v>
      </c>
      <c r="BE26" s="718" t="s">
        <v>690</v>
      </c>
      <c r="BF26" s="718" t="s">
        <v>690</v>
      </c>
      <c r="BG26" s="718" t="s">
        <v>690</v>
      </c>
      <c r="BH26" s="718" t="s">
        <v>690</v>
      </c>
      <c r="BI26" s="718" t="s">
        <v>690</v>
      </c>
      <c r="BJ26" s="718" t="s">
        <v>690</v>
      </c>
      <c r="BK26" s="718" t="s">
        <v>690</v>
      </c>
      <c r="BL26" s="718" t="s">
        <v>689</v>
      </c>
      <c r="BM26" s="718" t="s">
        <v>689</v>
      </c>
      <c r="BN26" s="718" t="s">
        <v>689</v>
      </c>
      <c r="BO26" s="718" t="s">
        <v>689</v>
      </c>
      <c r="BP26" s="718" t="s">
        <v>689</v>
      </c>
      <c r="BQ26" s="718" t="s">
        <v>689</v>
      </c>
      <c r="BR26" s="718" t="s">
        <v>689</v>
      </c>
      <c r="BS26" s="718" t="s">
        <v>689</v>
      </c>
      <c r="BT26" s="718" t="s">
        <v>689</v>
      </c>
      <c r="BU26" s="718" t="s">
        <v>689</v>
      </c>
      <c r="BV26" s="718" t="s">
        <v>689</v>
      </c>
      <c r="BW26" s="718" t="s">
        <v>691</v>
      </c>
      <c r="BX26" s="718" t="s">
        <v>691</v>
      </c>
      <c r="BY26" s="718" t="s">
        <v>691</v>
      </c>
      <c r="BZ26" s="719" t="s">
        <v>691</v>
      </c>
      <c r="CA26" s="167"/>
    </row>
    <row r="27" spans="2:79" s="17" customFormat="1" ht="16.5" customHeight="1">
      <c r="B27" s="273">
        <v>3</v>
      </c>
      <c r="C27" s="178" t="s">
        <v>668</v>
      </c>
      <c r="D27" s="178" t="s">
        <v>669</v>
      </c>
      <c r="E27" s="178" t="s">
        <v>5</v>
      </c>
      <c r="F27" s="178" t="s">
        <v>670</v>
      </c>
      <c r="G27" s="178" t="s">
        <v>29</v>
      </c>
      <c r="H27" s="178" t="s">
        <v>676</v>
      </c>
      <c r="I27" s="178">
        <v>2011</v>
      </c>
      <c r="J27" s="178"/>
      <c r="K27" s="178" t="s">
        <v>678</v>
      </c>
      <c r="L27" s="178"/>
      <c r="M27" s="178" t="s">
        <v>684</v>
      </c>
      <c r="N27" s="718">
        <v>34173</v>
      </c>
      <c r="O27" s="718">
        <v>59.055159179999997</v>
      </c>
      <c r="P27" s="718">
        <v>1056195.9380000001</v>
      </c>
      <c r="Q27" s="178"/>
      <c r="R27" s="716">
        <v>66</v>
      </c>
      <c r="S27" s="716">
        <v>66</v>
      </c>
      <c r="T27" s="716">
        <v>66</v>
      </c>
      <c r="U27" s="716">
        <v>66</v>
      </c>
      <c r="V27" s="716">
        <v>61</v>
      </c>
      <c r="W27" s="716">
        <v>56</v>
      </c>
      <c r="X27" s="716">
        <v>46</v>
      </c>
      <c r="Y27" s="716">
        <v>45</v>
      </c>
      <c r="Z27" s="716">
        <v>55</v>
      </c>
      <c r="AA27" s="716">
        <v>26</v>
      </c>
      <c r="AB27" s="716">
        <v>4</v>
      </c>
      <c r="AC27" s="716">
        <v>4</v>
      </c>
      <c r="AD27" s="716">
        <v>4</v>
      </c>
      <c r="AE27" s="716">
        <v>3</v>
      </c>
      <c r="AF27" s="716">
        <v>3</v>
      </c>
      <c r="AG27" s="716">
        <v>3</v>
      </c>
      <c r="AH27" s="178" t="s">
        <v>691</v>
      </c>
      <c r="AI27" s="178" t="s">
        <v>691</v>
      </c>
      <c r="AJ27" s="178" t="s">
        <v>691</v>
      </c>
      <c r="AK27" s="178" t="s">
        <v>691</v>
      </c>
      <c r="AL27" s="178" t="s">
        <v>691</v>
      </c>
      <c r="AM27" s="178" t="s">
        <v>691</v>
      </c>
      <c r="AN27" s="178" t="s">
        <v>691</v>
      </c>
      <c r="AO27" s="178" t="s">
        <v>691</v>
      </c>
      <c r="AP27" s="178" t="s">
        <v>691</v>
      </c>
      <c r="AQ27" s="178" t="s">
        <v>691</v>
      </c>
      <c r="AR27" s="178" t="s">
        <v>691</v>
      </c>
      <c r="AS27" s="178" t="s">
        <v>691</v>
      </c>
      <c r="AT27" s="178" t="s">
        <v>691</v>
      </c>
      <c r="AU27" s="178" t="s">
        <v>691</v>
      </c>
      <c r="AV27" s="178"/>
      <c r="AW27" s="718">
        <v>1153895</v>
      </c>
      <c r="AX27" s="718">
        <v>1153895</v>
      </c>
      <c r="AY27" s="718">
        <v>1153895</v>
      </c>
      <c r="AZ27" s="718">
        <v>1153895</v>
      </c>
      <c r="BA27" s="718">
        <v>1054575</v>
      </c>
      <c r="BB27" s="718">
        <v>946072</v>
      </c>
      <c r="BC27" s="718">
        <v>713278</v>
      </c>
      <c r="BD27" s="718">
        <v>710676</v>
      </c>
      <c r="BE27" s="718">
        <v>918499</v>
      </c>
      <c r="BF27" s="718">
        <v>294738</v>
      </c>
      <c r="BG27" s="718">
        <v>106126</v>
      </c>
      <c r="BH27" s="718">
        <v>93420</v>
      </c>
      <c r="BI27" s="718">
        <v>93420</v>
      </c>
      <c r="BJ27" s="718">
        <v>68994</v>
      </c>
      <c r="BK27" s="718">
        <v>68994</v>
      </c>
      <c r="BL27" s="718">
        <v>62689</v>
      </c>
      <c r="BM27" s="718" t="s">
        <v>689</v>
      </c>
      <c r="BN27" s="718" t="s">
        <v>689</v>
      </c>
      <c r="BO27" s="718" t="s">
        <v>689</v>
      </c>
      <c r="BP27" s="718" t="s">
        <v>689</v>
      </c>
      <c r="BQ27" s="718" t="s">
        <v>689</v>
      </c>
      <c r="BR27" s="718" t="s">
        <v>689</v>
      </c>
      <c r="BS27" s="718" t="s">
        <v>689</v>
      </c>
      <c r="BT27" s="718" t="s">
        <v>689</v>
      </c>
      <c r="BU27" s="718" t="s">
        <v>689</v>
      </c>
      <c r="BV27" s="718" t="s">
        <v>689</v>
      </c>
      <c r="BW27" s="718" t="s">
        <v>691</v>
      </c>
      <c r="BX27" s="718" t="s">
        <v>691</v>
      </c>
      <c r="BY27" s="718" t="s">
        <v>691</v>
      </c>
      <c r="BZ27" s="719" t="s">
        <v>691</v>
      </c>
      <c r="CA27" s="167"/>
    </row>
    <row r="28" spans="2:79" s="17" customFormat="1" ht="15.6">
      <c r="B28" s="273">
        <v>4</v>
      </c>
      <c r="C28" s="178" t="s">
        <v>668</v>
      </c>
      <c r="D28" s="178" t="s">
        <v>669</v>
      </c>
      <c r="E28" s="276" t="s">
        <v>4</v>
      </c>
      <c r="F28" s="178" t="s">
        <v>670</v>
      </c>
      <c r="G28" s="178" t="s">
        <v>29</v>
      </c>
      <c r="H28" s="178" t="s">
        <v>676</v>
      </c>
      <c r="I28" s="178">
        <v>2011</v>
      </c>
      <c r="J28" s="178"/>
      <c r="K28" s="178" t="s">
        <v>678</v>
      </c>
      <c r="L28" s="178"/>
      <c r="M28" s="178" t="s">
        <v>684</v>
      </c>
      <c r="N28" s="718">
        <v>20386</v>
      </c>
      <c r="O28" s="718">
        <v>41.590887449999997</v>
      </c>
      <c r="P28" s="718">
        <v>692278.13379999995</v>
      </c>
      <c r="Q28" s="178"/>
      <c r="R28" s="716">
        <v>47</v>
      </c>
      <c r="S28" s="716">
        <v>47</v>
      </c>
      <c r="T28" s="716">
        <v>47</v>
      </c>
      <c r="U28" s="716">
        <v>47</v>
      </c>
      <c r="V28" s="716">
        <v>44</v>
      </c>
      <c r="W28" s="716">
        <v>41</v>
      </c>
      <c r="X28" s="716">
        <v>35</v>
      </c>
      <c r="Y28" s="716">
        <v>34</v>
      </c>
      <c r="Z28" s="716">
        <v>40</v>
      </c>
      <c r="AA28" s="716">
        <v>23</v>
      </c>
      <c r="AB28" s="716">
        <v>3</v>
      </c>
      <c r="AC28" s="716">
        <v>3</v>
      </c>
      <c r="AD28" s="716">
        <v>3</v>
      </c>
      <c r="AE28" s="716">
        <v>3</v>
      </c>
      <c r="AF28" s="716">
        <v>3</v>
      </c>
      <c r="AG28" s="716">
        <v>3</v>
      </c>
      <c r="AH28" s="178" t="s">
        <v>691</v>
      </c>
      <c r="AI28" s="178" t="s">
        <v>691</v>
      </c>
      <c r="AJ28" s="178" t="s">
        <v>691</v>
      </c>
      <c r="AK28" s="178" t="s">
        <v>691</v>
      </c>
      <c r="AL28" s="178" t="s">
        <v>691</v>
      </c>
      <c r="AM28" s="178" t="s">
        <v>691</v>
      </c>
      <c r="AN28" s="178" t="s">
        <v>691</v>
      </c>
      <c r="AO28" s="178" t="s">
        <v>691</v>
      </c>
      <c r="AP28" s="178" t="s">
        <v>691</v>
      </c>
      <c r="AQ28" s="178" t="s">
        <v>691</v>
      </c>
      <c r="AR28" s="178" t="s">
        <v>691</v>
      </c>
      <c r="AS28" s="178" t="s">
        <v>691</v>
      </c>
      <c r="AT28" s="178" t="s">
        <v>691</v>
      </c>
      <c r="AU28" s="178" t="s">
        <v>691</v>
      </c>
      <c r="AV28" s="178"/>
      <c r="AW28" s="718">
        <v>763430</v>
      </c>
      <c r="AX28" s="718">
        <v>763430</v>
      </c>
      <c r="AY28" s="718">
        <v>763430</v>
      </c>
      <c r="AZ28" s="718">
        <v>763430</v>
      </c>
      <c r="BA28" s="718">
        <v>702240</v>
      </c>
      <c r="BB28" s="718">
        <v>635393</v>
      </c>
      <c r="BC28" s="718">
        <v>498237</v>
      </c>
      <c r="BD28" s="718">
        <v>495051</v>
      </c>
      <c r="BE28" s="718">
        <v>623089</v>
      </c>
      <c r="BF28" s="718">
        <v>238796</v>
      </c>
      <c r="BG28" s="718">
        <v>75884</v>
      </c>
      <c r="BH28" s="718">
        <v>61290</v>
      </c>
      <c r="BI28" s="718">
        <v>61290</v>
      </c>
      <c r="BJ28" s="718">
        <v>56171</v>
      </c>
      <c r="BK28" s="718">
        <v>56171</v>
      </c>
      <c r="BL28" s="718">
        <v>54539</v>
      </c>
      <c r="BM28" s="718" t="s">
        <v>689</v>
      </c>
      <c r="BN28" s="718" t="s">
        <v>689</v>
      </c>
      <c r="BO28" s="718" t="s">
        <v>689</v>
      </c>
      <c r="BP28" s="718" t="s">
        <v>689</v>
      </c>
      <c r="BQ28" s="718" t="s">
        <v>689</v>
      </c>
      <c r="BR28" s="718" t="s">
        <v>689</v>
      </c>
      <c r="BS28" s="718" t="s">
        <v>689</v>
      </c>
      <c r="BT28" s="718" t="s">
        <v>689</v>
      </c>
      <c r="BU28" s="718" t="s">
        <v>689</v>
      </c>
      <c r="BV28" s="718" t="s">
        <v>689</v>
      </c>
      <c r="BW28" s="718" t="s">
        <v>691</v>
      </c>
      <c r="BX28" s="718" t="s">
        <v>691</v>
      </c>
      <c r="BY28" s="718" t="s">
        <v>691</v>
      </c>
      <c r="BZ28" s="719" t="s">
        <v>691</v>
      </c>
      <c r="CA28" s="167"/>
    </row>
    <row r="29" spans="2:79" s="17" customFormat="1" ht="15.6">
      <c r="B29" s="273">
        <v>5</v>
      </c>
      <c r="C29" s="178" t="s">
        <v>668</v>
      </c>
      <c r="D29" s="178" t="s">
        <v>669</v>
      </c>
      <c r="E29" s="178" t="s">
        <v>3</v>
      </c>
      <c r="F29" s="178" t="s">
        <v>670</v>
      </c>
      <c r="G29" s="178" t="s">
        <v>29</v>
      </c>
      <c r="H29" s="178" t="s">
        <v>676</v>
      </c>
      <c r="I29" s="178">
        <v>2011</v>
      </c>
      <c r="J29" s="178"/>
      <c r="K29" s="178" t="s">
        <v>678</v>
      </c>
      <c r="L29" s="178"/>
      <c r="M29" s="178" t="s">
        <v>685</v>
      </c>
      <c r="N29" s="718">
        <v>7261</v>
      </c>
      <c r="O29" s="718">
        <v>3301.3238270000002</v>
      </c>
      <c r="P29" s="718">
        <v>6033152.9009999996</v>
      </c>
      <c r="Q29" s="178"/>
      <c r="R29" s="716">
        <v>1995</v>
      </c>
      <c r="S29" s="716">
        <v>1995</v>
      </c>
      <c r="T29" s="716">
        <v>1995</v>
      </c>
      <c r="U29" s="716">
        <v>1995</v>
      </c>
      <c r="V29" s="716">
        <v>1995</v>
      </c>
      <c r="W29" s="716">
        <v>1995</v>
      </c>
      <c r="X29" s="716">
        <v>1995</v>
      </c>
      <c r="Y29" s="716">
        <v>1995</v>
      </c>
      <c r="Z29" s="716">
        <v>1995</v>
      </c>
      <c r="AA29" s="716">
        <v>1995</v>
      </c>
      <c r="AB29" s="716">
        <v>1995</v>
      </c>
      <c r="AC29" s="716">
        <v>1995</v>
      </c>
      <c r="AD29" s="716">
        <v>1995</v>
      </c>
      <c r="AE29" s="716">
        <v>1995</v>
      </c>
      <c r="AF29" s="716">
        <v>1995</v>
      </c>
      <c r="AG29" s="716">
        <v>1995</v>
      </c>
      <c r="AH29" s="716">
        <v>1995</v>
      </c>
      <c r="AI29" s="716">
        <v>1995</v>
      </c>
      <c r="AJ29" s="716">
        <v>1577</v>
      </c>
      <c r="AK29" s="178" t="s">
        <v>691</v>
      </c>
      <c r="AL29" s="178" t="s">
        <v>691</v>
      </c>
      <c r="AM29" s="178" t="s">
        <v>691</v>
      </c>
      <c r="AN29" s="178" t="s">
        <v>691</v>
      </c>
      <c r="AO29" s="178" t="s">
        <v>691</v>
      </c>
      <c r="AP29" s="178" t="s">
        <v>691</v>
      </c>
      <c r="AQ29" s="178" t="s">
        <v>691</v>
      </c>
      <c r="AR29" s="178" t="s">
        <v>691</v>
      </c>
      <c r="AS29" s="178" t="s">
        <v>691</v>
      </c>
      <c r="AT29" s="178" t="s">
        <v>691</v>
      </c>
      <c r="AU29" s="178" t="s">
        <v>691</v>
      </c>
      <c r="AV29" s="178"/>
      <c r="AW29" s="718">
        <v>3614070</v>
      </c>
      <c r="AX29" s="718">
        <v>3614070</v>
      </c>
      <c r="AY29" s="718">
        <v>3614070</v>
      </c>
      <c r="AZ29" s="718">
        <v>3614070</v>
      </c>
      <c r="BA29" s="718">
        <v>3614070</v>
      </c>
      <c r="BB29" s="718">
        <v>3614070</v>
      </c>
      <c r="BC29" s="718">
        <v>3614070</v>
      </c>
      <c r="BD29" s="718">
        <v>3614070</v>
      </c>
      <c r="BE29" s="718">
        <v>3614070</v>
      </c>
      <c r="BF29" s="718">
        <v>3614070</v>
      </c>
      <c r="BG29" s="718">
        <v>3614070</v>
      </c>
      <c r="BH29" s="718">
        <v>3614070</v>
      </c>
      <c r="BI29" s="718">
        <v>3614070</v>
      </c>
      <c r="BJ29" s="718">
        <v>3614070</v>
      </c>
      <c r="BK29" s="718">
        <v>3614070</v>
      </c>
      <c r="BL29" s="718">
        <v>3614070</v>
      </c>
      <c r="BM29" s="718">
        <v>3614070</v>
      </c>
      <c r="BN29" s="718">
        <v>3614070</v>
      </c>
      <c r="BO29" s="718">
        <v>3240132</v>
      </c>
      <c r="BP29" s="718" t="s">
        <v>689</v>
      </c>
      <c r="BQ29" s="718" t="s">
        <v>689</v>
      </c>
      <c r="BR29" s="718" t="s">
        <v>689</v>
      </c>
      <c r="BS29" s="718" t="s">
        <v>689</v>
      </c>
      <c r="BT29" s="718" t="s">
        <v>689</v>
      </c>
      <c r="BU29" s="718" t="s">
        <v>689</v>
      </c>
      <c r="BV29" s="718" t="s">
        <v>689</v>
      </c>
      <c r="BW29" s="718" t="s">
        <v>691</v>
      </c>
      <c r="BX29" s="718" t="s">
        <v>691</v>
      </c>
      <c r="BY29" s="718" t="s">
        <v>691</v>
      </c>
      <c r="BZ29" s="719" t="s">
        <v>691</v>
      </c>
      <c r="CA29" s="167"/>
    </row>
    <row r="30" spans="2:79" s="17" customFormat="1" ht="15.6">
      <c r="B30" s="273">
        <v>6</v>
      </c>
      <c r="C30" s="178" t="s">
        <v>668</v>
      </c>
      <c r="D30" s="178" t="s">
        <v>669</v>
      </c>
      <c r="E30" s="178" t="s">
        <v>42</v>
      </c>
      <c r="F30" s="178" t="s">
        <v>670</v>
      </c>
      <c r="G30" s="178" t="s">
        <v>29</v>
      </c>
      <c r="H30" s="178" t="s">
        <v>677</v>
      </c>
      <c r="I30" s="178">
        <v>2011</v>
      </c>
      <c r="J30" s="178"/>
      <c r="K30" s="178" t="s">
        <v>678</v>
      </c>
      <c r="L30" s="178" t="s">
        <v>680</v>
      </c>
      <c r="M30" s="178" t="s">
        <v>686</v>
      </c>
      <c r="N30" s="718">
        <v>533</v>
      </c>
      <c r="O30" s="718">
        <v>298.48</v>
      </c>
      <c r="P30" s="718">
        <v>772.85</v>
      </c>
      <c r="Q30" s="178"/>
      <c r="R30" s="178">
        <v>298</v>
      </c>
      <c r="S30" s="178" t="s">
        <v>693</v>
      </c>
      <c r="T30" s="178" t="s">
        <v>692</v>
      </c>
      <c r="U30" s="178" t="s">
        <v>692</v>
      </c>
      <c r="V30" s="178" t="s">
        <v>692</v>
      </c>
      <c r="W30" s="178" t="s">
        <v>691</v>
      </c>
      <c r="X30" s="178" t="s">
        <v>691</v>
      </c>
      <c r="Y30" s="178" t="s">
        <v>691</v>
      </c>
      <c r="Z30" s="178" t="s">
        <v>691</v>
      </c>
      <c r="AA30" s="178" t="s">
        <v>693</v>
      </c>
      <c r="AB30" s="178" t="s">
        <v>691</v>
      </c>
      <c r="AC30" s="178" t="s">
        <v>691</v>
      </c>
      <c r="AD30" s="178" t="s">
        <v>691</v>
      </c>
      <c r="AE30" s="178" t="s">
        <v>691</v>
      </c>
      <c r="AF30" s="178" t="s">
        <v>691</v>
      </c>
      <c r="AG30" s="178" t="s">
        <v>691</v>
      </c>
      <c r="AH30" s="178" t="s">
        <v>691</v>
      </c>
      <c r="AI30" s="178" t="s">
        <v>691</v>
      </c>
      <c r="AJ30" s="178" t="s">
        <v>691</v>
      </c>
      <c r="AK30" s="178" t="s">
        <v>691</v>
      </c>
      <c r="AL30" s="178" t="s">
        <v>691</v>
      </c>
      <c r="AM30" s="178" t="s">
        <v>691</v>
      </c>
      <c r="AN30" s="178" t="s">
        <v>691</v>
      </c>
      <c r="AO30" s="178" t="s">
        <v>691</v>
      </c>
      <c r="AP30" s="178" t="s">
        <v>691</v>
      </c>
      <c r="AQ30" s="178" t="s">
        <v>691</v>
      </c>
      <c r="AR30" s="178" t="s">
        <v>691</v>
      </c>
      <c r="AS30" s="178" t="s">
        <v>691</v>
      </c>
      <c r="AT30" s="178" t="s">
        <v>691</v>
      </c>
      <c r="AU30" s="178" t="s">
        <v>691</v>
      </c>
      <c r="AV30" s="178"/>
      <c r="AW30" s="718">
        <v>773</v>
      </c>
      <c r="AX30" s="718" t="s">
        <v>689</v>
      </c>
      <c r="AY30" s="718" t="s">
        <v>689</v>
      </c>
      <c r="AZ30" s="718" t="s">
        <v>689</v>
      </c>
      <c r="BA30" s="718" t="s">
        <v>689</v>
      </c>
      <c r="BB30" s="718" t="s">
        <v>689</v>
      </c>
      <c r="BC30" s="718" t="s">
        <v>690</v>
      </c>
      <c r="BD30" s="718" t="s">
        <v>690</v>
      </c>
      <c r="BE30" s="718" t="s">
        <v>690</v>
      </c>
      <c r="BF30" s="718" t="s">
        <v>690</v>
      </c>
      <c r="BG30" s="718" t="s">
        <v>690</v>
      </c>
      <c r="BH30" s="718" t="s">
        <v>690</v>
      </c>
      <c r="BI30" s="718" t="s">
        <v>690</v>
      </c>
      <c r="BJ30" s="718" t="s">
        <v>690</v>
      </c>
      <c r="BK30" s="718" t="s">
        <v>690</v>
      </c>
      <c r="BL30" s="718" t="s">
        <v>689</v>
      </c>
      <c r="BM30" s="718" t="s">
        <v>689</v>
      </c>
      <c r="BN30" s="718" t="s">
        <v>689</v>
      </c>
      <c r="BO30" s="718" t="s">
        <v>689</v>
      </c>
      <c r="BP30" s="718" t="s">
        <v>689</v>
      </c>
      <c r="BQ30" s="718" t="s">
        <v>689</v>
      </c>
      <c r="BR30" s="718" t="s">
        <v>689</v>
      </c>
      <c r="BS30" s="718" t="s">
        <v>689</v>
      </c>
      <c r="BT30" s="718" t="s">
        <v>689</v>
      </c>
      <c r="BU30" s="718" t="s">
        <v>689</v>
      </c>
      <c r="BV30" s="718" t="s">
        <v>689</v>
      </c>
      <c r="BW30" s="718" t="s">
        <v>691</v>
      </c>
      <c r="BX30" s="718" t="s">
        <v>691</v>
      </c>
      <c r="BY30" s="718" t="s">
        <v>691</v>
      </c>
      <c r="BZ30" s="719" t="s">
        <v>691</v>
      </c>
      <c r="CA30" s="167"/>
    </row>
    <row r="31" spans="2:79" s="17" customFormat="1" ht="15.6">
      <c r="B31" s="273">
        <v>7</v>
      </c>
      <c r="C31" s="178" t="s">
        <v>668</v>
      </c>
      <c r="D31" s="178" t="s">
        <v>669</v>
      </c>
      <c r="E31" s="178" t="s">
        <v>6</v>
      </c>
      <c r="F31" s="178" t="s">
        <v>670</v>
      </c>
      <c r="G31" s="178" t="s">
        <v>29</v>
      </c>
      <c r="H31" s="178" t="s">
        <v>676</v>
      </c>
      <c r="I31" s="178">
        <v>2011</v>
      </c>
      <c r="J31" s="178"/>
      <c r="K31" s="178" t="s">
        <v>678</v>
      </c>
      <c r="L31" s="178" t="s">
        <v>681</v>
      </c>
      <c r="M31" s="178" t="s">
        <v>684</v>
      </c>
      <c r="N31" s="718">
        <v>5</v>
      </c>
      <c r="O31" s="718">
        <v>5.9340019999999999E-3</v>
      </c>
      <c r="P31" s="718">
        <v>128.7711122</v>
      </c>
      <c r="Q31" s="178"/>
      <c r="R31" s="178">
        <v>0</v>
      </c>
      <c r="S31" s="178">
        <v>0</v>
      </c>
      <c r="T31" s="178">
        <v>0</v>
      </c>
      <c r="U31" s="178">
        <v>0</v>
      </c>
      <c r="V31" s="178">
        <v>0</v>
      </c>
      <c r="W31" s="178">
        <v>0</v>
      </c>
      <c r="X31" s="178">
        <v>0</v>
      </c>
      <c r="Y31" s="178">
        <v>0</v>
      </c>
      <c r="Z31" s="178">
        <v>0</v>
      </c>
      <c r="AA31" s="178">
        <v>0</v>
      </c>
      <c r="AB31" s="178" t="s">
        <v>691</v>
      </c>
      <c r="AC31" s="178" t="s">
        <v>691</v>
      </c>
      <c r="AD31" s="178" t="s">
        <v>691</v>
      </c>
      <c r="AE31" s="178" t="s">
        <v>691</v>
      </c>
      <c r="AF31" s="178" t="s">
        <v>691</v>
      </c>
      <c r="AG31" s="178" t="s">
        <v>691</v>
      </c>
      <c r="AH31" s="178" t="s">
        <v>691</v>
      </c>
      <c r="AI31" s="178" t="s">
        <v>691</v>
      </c>
      <c r="AJ31" s="178" t="s">
        <v>691</v>
      </c>
      <c r="AK31" s="178" t="s">
        <v>691</v>
      </c>
      <c r="AL31" s="178" t="s">
        <v>691</v>
      </c>
      <c r="AM31" s="178" t="s">
        <v>691</v>
      </c>
      <c r="AN31" s="178" t="s">
        <v>691</v>
      </c>
      <c r="AO31" s="178" t="s">
        <v>691</v>
      </c>
      <c r="AP31" s="178" t="s">
        <v>691</v>
      </c>
      <c r="AQ31" s="178" t="s">
        <v>691</v>
      </c>
      <c r="AR31" s="178" t="s">
        <v>691</v>
      </c>
      <c r="AS31" s="178" t="s">
        <v>691</v>
      </c>
      <c r="AT31" s="178" t="s">
        <v>691</v>
      </c>
      <c r="AU31" s="178" t="s">
        <v>691</v>
      </c>
      <c r="AV31" s="178"/>
      <c r="AW31" s="718">
        <v>87</v>
      </c>
      <c r="AX31" s="718">
        <v>87</v>
      </c>
      <c r="AY31" s="718">
        <v>87</v>
      </c>
      <c r="AZ31" s="718">
        <v>87</v>
      </c>
      <c r="BA31" s="718">
        <v>87</v>
      </c>
      <c r="BB31" s="718">
        <v>87</v>
      </c>
      <c r="BC31" s="718">
        <v>49</v>
      </c>
      <c r="BD31" s="718">
        <v>49</v>
      </c>
      <c r="BE31" s="718">
        <v>49</v>
      </c>
      <c r="BF31" s="718">
        <v>12</v>
      </c>
      <c r="BG31" s="718" t="s">
        <v>690</v>
      </c>
      <c r="BH31" s="718" t="s">
        <v>690</v>
      </c>
      <c r="BI31" s="718" t="s">
        <v>690</v>
      </c>
      <c r="BJ31" s="718" t="s">
        <v>690</v>
      </c>
      <c r="BK31" s="718" t="s">
        <v>690</v>
      </c>
      <c r="BL31" s="718" t="s">
        <v>689</v>
      </c>
      <c r="BM31" s="718" t="s">
        <v>689</v>
      </c>
      <c r="BN31" s="718" t="s">
        <v>689</v>
      </c>
      <c r="BO31" s="718" t="s">
        <v>689</v>
      </c>
      <c r="BP31" s="718" t="s">
        <v>689</v>
      </c>
      <c r="BQ31" s="718" t="s">
        <v>689</v>
      </c>
      <c r="BR31" s="718" t="s">
        <v>689</v>
      </c>
      <c r="BS31" s="718" t="s">
        <v>689</v>
      </c>
      <c r="BT31" s="718" t="s">
        <v>689</v>
      </c>
      <c r="BU31" s="718" t="s">
        <v>689</v>
      </c>
      <c r="BV31" s="718" t="s">
        <v>689</v>
      </c>
      <c r="BW31" s="718" t="s">
        <v>691</v>
      </c>
      <c r="BX31" s="718" t="s">
        <v>691</v>
      </c>
      <c r="BY31" s="718" t="s">
        <v>691</v>
      </c>
      <c r="BZ31" s="719" t="s">
        <v>691</v>
      </c>
      <c r="CA31" s="167"/>
    </row>
    <row r="32" spans="2:79" s="17" customFormat="1" ht="15.6">
      <c r="B32" s="273">
        <v>8</v>
      </c>
      <c r="C32" s="178" t="s">
        <v>668</v>
      </c>
      <c r="D32" s="178" t="s">
        <v>671</v>
      </c>
      <c r="E32" s="178" t="s">
        <v>672</v>
      </c>
      <c r="F32" s="178" t="s">
        <v>670</v>
      </c>
      <c r="G32" s="178" t="s">
        <v>673</v>
      </c>
      <c r="H32" s="178" t="s">
        <v>677</v>
      </c>
      <c r="I32" s="178">
        <v>2011</v>
      </c>
      <c r="J32" s="178"/>
      <c r="K32" s="178" t="s">
        <v>678</v>
      </c>
      <c r="L32" s="178" t="s">
        <v>682</v>
      </c>
      <c r="M32" s="178" t="s">
        <v>687</v>
      </c>
      <c r="N32" s="718">
        <v>10</v>
      </c>
      <c r="O32" s="718">
        <v>2373</v>
      </c>
      <c r="P32" s="718">
        <v>70271.48</v>
      </c>
      <c r="Q32" s="178"/>
      <c r="R32" s="716">
        <v>1800</v>
      </c>
      <c r="S32" s="178" t="s">
        <v>693</v>
      </c>
      <c r="T32" s="178" t="s">
        <v>692</v>
      </c>
      <c r="U32" s="178" t="s">
        <v>692</v>
      </c>
      <c r="V32" s="178" t="s">
        <v>692</v>
      </c>
      <c r="W32" s="178" t="s">
        <v>691</v>
      </c>
      <c r="X32" s="178" t="s">
        <v>691</v>
      </c>
      <c r="Y32" s="178" t="s">
        <v>691</v>
      </c>
      <c r="Z32" s="178" t="s">
        <v>691</v>
      </c>
      <c r="AA32" s="178" t="s">
        <v>693</v>
      </c>
      <c r="AB32" s="178" t="s">
        <v>691</v>
      </c>
      <c r="AC32" s="178" t="s">
        <v>691</v>
      </c>
      <c r="AD32" s="178" t="s">
        <v>691</v>
      </c>
      <c r="AE32" s="178" t="s">
        <v>691</v>
      </c>
      <c r="AF32" s="178" t="s">
        <v>691</v>
      </c>
      <c r="AG32" s="178" t="s">
        <v>691</v>
      </c>
      <c r="AH32" s="178" t="s">
        <v>691</v>
      </c>
      <c r="AI32" s="178" t="s">
        <v>691</v>
      </c>
      <c r="AJ32" s="178" t="s">
        <v>691</v>
      </c>
      <c r="AK32" s="178" t="s">
        <v>691</v>
      </c>
      <c r="AL32" s="178" t="s">
        <v>691</v>
      </c>
      <c r="AM32" s="178" t="s">
        <v>691</v>
      </c>
      <c r="AN32" s="178" t="s">
        <v>691</v>
      </c>
      <c r="AO32" s="178" t="s">
        <v>691</v>
      </c>
      <c r="AP32" s="178" t="s">
        <v>691</v>
      </c>
      <c r="AQ32" s="178" t="s">
        <v>691</v>
      </c>
      <c r="AR32" s="178" t="s">
        <v>691</v>
      </c>
      <c r="AS32" s="178" t="s">
        <v>691</v>
      </c>
      <c r="AT32" s="178" t="s">
        <v>691</v>
      </c>
      <c r="AU32" s="178" t="s">
        <v>691</v>
      </c>
      <c r="AV32" s="178"/>
      <c r="AW32" s="718">
        <v>70271</v>
      </c>
      <c r="AX32" s="718" t="s">
        <v>689</v>
      </c>
      <c r="AY32" s="718" t="s">
        <v>689</v>
      </c>
      <c r="AZ32" s="718" t="s">
        <v>689</v>
      </c>
      <c r="BA32" s="718" t="s">
        <v>689</v>
      </c>
      <c r="BB32" s="718" t="s">
        <v>689</v>
      </c>
      <c r="BC32" s="718" t="s">
        <v>690</v>
      </c>
      <c r="BD32" s="718" t="s">
        <v>690</v>
      </c>
      <c r="BE32" s="718" t="s">
        <v>690</v>
      </c>
      <c r="BF32" s="718" t="s">
        <v>690</v>
      </c>
      <c r="BG32" s="718" t="s">
        <v>690</v>
      </c>
      <c r="BH32" s="718" t="s">
        <v>690</v>
      </c>
      <c r="BI32" s="718" t="s">
        <v>690</v>
      </c>
      <c r="BJ32" s="718" t="s">
        <v>690</v>
      </c>
      <c r="BK32" s="718" t="s">
        <v>690</v>
      </c>
      <c r="BL32" s="718" t="s">
        <v>689</v>
      </c>
      <c r="BM32" s="718" t="s">
        <v>689</v>
      </c>
      <c r="BN32" s="718" t="s">
        <v>689</v>
      </c>
      <c r="BO32" s="718" t="s">
        <v>689</v>
      </c>
      <c r="BP32" s="718" t="s">
        <v>689</v>
      </c>
      <c r="BQ32" s="718" t="s">
        <v>689</v>
      </c>
      <c r="BR32" s="718" t="s">
        <v>689</v>
      </c>
      <c r="BS32" s="718" t="s">
        <v>689</v>
      </c>
      <c r="BT32" s="718" t="s">
        <v>689</v>
      </c>
      <c r="BU32" s="718" t="s">
        <v>689</v>
      </c>
      <c r="BV32" s="718" t="s">
        <v>689</v>
      </c>
      <c r="BW32" s="718" t="s">
        <v>691</v>
      </c>
      <c r="BX32" s="718" t="s">
        <v>691</v>
      </c>
      <c r="BY32" s="718" t="s">
        <v>691</v>
      </c>
      <c r="BZ32" s="719" t="s">
        <v>691</v>
      </c>
      <c r="CA32" s="167"/>
    </row>
    <row r="33" spans="2:79" s="17" customFormat="1" ht="15.6">
      <c r="B33" s="273">
        <v>9</v>
      </c>
      <c r="C33" s="178" t="s">
        <v>668</v>
      </c>
      <c r="D33" s="178" t="s">
        <v>671</v>
      </c>
      <c r="E33" s="178" t="s">
        <v>21</v>
      </c>
      <c r="F33" s="178" t="s">
        <v>670</v>
      </c>
      <c r="G33" s="178" t="s">
        <v>673</v>
      </c>
      <c r="H33" s="178" t="s">
        <v>676</v>
      </c>
      <c r="I33" s="178">
        <v>2011</v>
      </c>
      <c r="J33" s="178"/>
      <c r="K33" s="178" t="s">
        <v>678</v>
      </c>
      <c r="L33" s="178"/>
      <c r="M33" s="178" t="s">
        <v>688</v>
      </c>
      <c r="N33" s="718">
        <v>3407</v>
      </c>
      <c r="O33" s="718">
        <v>3137.0529240000001</v>
      </c>
      <c r="P33" s="718">
        <v>9136175.0140000004</v>
      </c>
      <c r="Q33" s="178"/>
      <c r="R33" s="716">
        <v>3359</v>
      </c>
      <c r="S33" s="716">
        <v>3359</v>
      </c>
      <c r="T33" s="716">
        <v>3274</v>
      </c>
      <c r="U33" s="716">
        <v>2887</v>
      </c>
      <c r="V33" s="716">
        <v>2887</v>
      </c>
      <c r="W33" s="716">
        <v>2867</v>
      </c>
      <c r="X33" s="716">
        <v>415</v>
      </c>
      <c r="Y33" s="716">
        <v>407</v>
      </c>
      <c r="Z33" s="716">
        <v>407</v>
      </c>
      <c r="AA33" s="716">
        <v>407</v>
      </c>
      <c r="AB33" s="716">
        <v>371</v>
      </c>
      <c r="AC33" s="716">
        <v>371</v>
      </c>
      <c r="AD33" s="716">
        <v>18</v>
      </c>
      <c r="AE33" s="716">
        <v>18</v>
      </c>
      <c r="AF33" s="716">
        <v>18</v>
      </c>
      <c r="AG33" s="178" t="s">
        <v>691</v>
      </c>
      <c r="AH33" s="178" t="s">
        <v>691</v>
      </c>
      <c r="AI33" s="178" t="s">
        <v>691</v>
      </c>
      <c r="AJ33" s="178" t="s">
        <v>691</v>
      </c>
      <c r="AK33" s="178" t="s">
        <v>691</v>
      </c>
      <c r="AL33" s="178" t="s">
        <v>691</v>
      </c>
      <c r="AM33" s="178" t="s">
        <v>691</v>
      </c>
      <c r="AN33" s="178" t="s">
        <v>691</v>
      </c>
      <c r="AO33" s="178" t="s">
        <v>691</v>
      </c>
      <c r="AP33" s="178" t="s">
        <v>691</v>
      </c>
      <c r="AQ33" s="178" t="s">
        <v>691</v>
      </c>
      <c r="AR33" s="178" t="s">
        <v>691</v>
      </c>
      <c r="AS33" s="178" t="s">
        <v>691</v>
      </c>
      <c r="AT33" s="178" t="s">
        <v>691</v>
      </c>
      <c r="AU33" s="178" t="s">
        <v>691</v>
      </c>
      <c r="AV33" s="178"/>
      <c r="AW33" s="718">
        <v>8483296</v>
      </c>
      <c r="AX33" s="718">
        <v>8481220</v>
      </c>
      <c r="AY33" s="718">
        <v>8234295</v>
      </c>
      <c r="AZ33" s="718">
        <v>7110797</v>
      </c>
      <c r="BA33" s="718">
        <v>7110797</v>
      </c>
      <c r="BB33" s="718">
        <v>7065244</v>
      </c>
      <c r="BC33" s="718">
        <v>1115244</v>
      </c>
      <c r="BD33" s="718">
        <v>1109301</v>
      </c>
      <c r="BE33" s="718">
        <v>1109301</v>
      </c>
      <c r="BF33" s="718">
        <v>1109301</v>
      </c>
      <c r="BG33" s="718">
        <v>873450</v>
      </c>
      <c r="BH33" s="718">
        <v>873450</v>
      </c>
      <c r="BI33" s="718">
        <v>13492</v>
      </c>
      <c r="BJ33" s="718">
        <v>13492</v>
      </c>
      <c r="BK33" s="718">
        <v>13492</v>
      </c>
      <c r="BL33" s="718" t="s">
        <v>689</v>
      </c>
      <c r="BM33" s="718" t="s">
        <v>689</v>
      </c>
      <c r="BN33" s="718" t="s">
        <v>689</v>
      </c>
      <c r="BO33" s="718" t="s">
        <v>689</v>
      </c>
      <c r="BP33" s="718" t="s">
        <v>689</v>
      </c>
      <c r="BQ33" s="718" t="s">
        <v>689</v>
      </c>
      <c r="BR33" s="718" t="s">
        <v>689</v>
      </c>
      <c r="BS33" s="718" t="s">
        <v>689</v>
      </c>
      <c r="BT33" s="718" t="s">
        <v>689</v>
      </c>
      <c r="BU33" s="718" t="s">
        <v>689</v>
      </c>
      <c r="BV33" s="718" t="s">
        <v>689</v>
      </c>
      <c r="BW33" s="718" t="s">
        <v>691</v>
      </c>
      <c r="BX33" s="718" t="s">
        <v>691</v>
      </c>
      <c r="BY33" s="718" t="s">
        <v>691</v>
      </c>
      <c r="BZ33" s="719" t="s">
        <v>691</v>
      </c>
      <c r="CA33" s="167"/>
    </row>
    <row r="34" spans="2:79" s="17" customFormat="1" ht="15.6">
      <c r="B34" s="273">
        <v>10</v>
      </c>
      <c r="C34" s="178" t="s">
        <v>668</v>
      </c>
      <c r="D34" s="178" t="s">
        <v>671</v>
      </c>
      <c r="E34" s="178" t="s">
        <v>22</v>
      </c>
      <c r="F34" s="178" t="s">
        <v>670</v>
      </c>
      <c r="G34" s="178" t="s">
        <v>673</v>
      </c>
      <c r="H34" s="178" t="s">
        <v>676</v>
      </c>
      <c r="I34" s="178">
        <v>2011</v>
      </c>
      <c r="J34" s="178"/>
      <c r="K34" s="178" t="s">
        <v>678</v>
      </c>
      <c r="L34" s="178"/>
      <c r="M34" s="178" t="s">
        <v>688</v>
      </c>
      <c r="N34" s="718">
        <v>198</v>
      </c>
      <c r="O34" s="718">
        <v>3113.3151029999999</v>
      </c>
      <c r="P34" s="718">
        <v>16278797.93</v>
      </c>
      <c r="Q34" s="178"/>
      <c r="R34" s="716">
        <v>2236</v>
      </c>
      <c r="S34" s="716">
        <v>2236</v>
      </c>
      <c r="T34" s="716">
        <v>2236</v>
      </c>
      <c r="U34" s="716">
        <v>2236</v>
      </c>
      <c r="V34" s="716">
        <v>2236</v>
      </c>
      <c r="W34" s="716">
        <v>2236</v>
      </c>
      <c r="X34" s="716">
        <v>2236</v>
      </c>
      <c r="Y34" s="716">
        <v>2236</v>
      </c>
      <c r="Z34" s="716">
        <v>1733</v>
      </c>
      <c r="AA34" s="716">
        <v>1733</v>
      </c>
      <c r="AB34" s="716">
        <v>411</v>
      </c>
      <c r="AC34" s="716">
        <v>411</v>
      </c>
      <c r="AD34" s="716">
        <v>411</v>
      </c>
      <c r="AE34" s="716">
        <v>411</v>
      </c>
      <c r="AF34" s="716">
        <v>411</v>
      </c>
      <c r="AG34" s="178" t="s">
        <v>691</v>
      </c>
      <c r="AH34" s="178" t="s">
        <v>691</v>
      </c>
      <c r="AI34" s="178" t="s">
        <v>691</v>
      </c>
      <c r="AJ34" s="178" t="s">
        <v>691</v>
      </c>
      <c r="AK34" s="178" t="s">
        <v>691</v>
      </c>
      <c r="AL34" s="178" t="s">
        <v>691</v>
      </c>
      <c r="AM34" s="178" t="s">
        <v>691</v>
      </c>
      <c r="AN34" s="178" t="s">
        <v>691</v>
      </c>
      <c r="AO34" s="178" t="s">
        <v>691</v>
      </c>
      <c r="AP34" s="178" t="s">
        <v>691</v>
      </c>
      <c r="AQ34" s="178" t="s">
        <v>691</v>
      </c>
      <c r="AR34" s="178" t="s">
        <v>691</v>
      </c>
      <c r="AS34" s="178" t="s">
        <v>691</v>
      </c>
      <c r="AT34" s="178" t="s">
        <v>691</v>
      </c>
      <c r="AU34" s="178" t="s">
        <v>691</v>
      </c>
      <c r="AV34" s="178"/>
      <c r="AW34" s="718">
        <v>12075272</v>
      </c>
      <c r="AX34" s="718">
        <v>12075272</v>
      </c>
      <c r="AY34" s="718">
        <v>12075272</v>
      </c>
      <c r="AZ34" s="718">
        <v>12075272</v>
      </c>
      <c r="BA34" s="718">
        <v>12075272</v>
      </c>
      <c r="BB34" s="718">
        <v>12075272</v>
      </c>
      <c r="BC34" s="718">
        <v>12075272</v>
      </c>
      <c r="BD34" s="718">
        <v>12075272</v>
      </c>
      <c r="BE34" s="718">
        <v>9675568</v>
      </c>
      <c r="BF34" s="718">
        <v>9675568</v>
      </c>
      <c r="BG34" s="718">
        <v>2679785</v>
      </c>
      <c r="BH34" s="718">
        <v>2679785</v>
      </c>
      <c r="BI34" s="718">
        <v>2679785</v>
      </c>
      <c r="BJ34" s="718">
        <v>2679785</v>
      </c>
      <c r="BK34" s="718">
        <v>2679785</v>
      </c>
      <c r="BL34" s="718" t="s">
        <v>689</v>
      </c>
      <c r="BM34" s="718" t="s">
        <v>689</v>
      </c>
      <c r="BN34" s="718" t="s">
        <v>689</v>
      </c>
      <c r="BO34" s="718" t="s">
        <v>689</v>
      </c>
      <c r="BP34" s="718" t="s">
        <v>689</v>
      </c>
      <c r="BQ34" s="718" t="s">
        <v>689</v>
      </c>
      <c r="BR34" s="718" t="s">
        <v>689</v>
      </c>
      <c r="BS34" s="718" t="s">
        <v>689</v>
      </c>
      <c r="BT34" s="718" t="s">
        <v>689</v>
      </c>
      <c r="BU34" s="718" t="s">
        <v>689</v>
      </c>
      <c r="BV34" s="718" t="s">
        <v>689</v>
      </c>
      <c r="BW34" s="718" t="s">
        <v>691</v>
      </c>
      <c r="BX34" s="718" t="s">
        <v>691</v>
      </c>
      <c r="BY34" s="718" t="s">
        <v>691</v>
      </c>
      <c r="BZ34" s="719" t="s">
        <v>691</v>
      </c>
      <c r="CA34" s="167"/>
    </row>
    <row r="35" spans="2:79" s="17" customFormat="1" ht="15.6">
      <c r="B35" s="273">
        <v>11</v>
      </c>
      <c r="C35" s="178" t="s">
        <v>668</v>
      </c>
      <c r="D35" s="178" t="s">
        <v>674</v>
      </c>
      <c r="E35" s="178" t="s">
        <v>9</v>
      </c>
      <c r="F35" s="178" t="s">
        <v>670</v>
      </c>
      <c r="G35" s="178" t="s">
        <v>674</v>
      </c>
      <c r="H35" s="178" t="s">
        <v>677</v>
      </c>
      <c r="I35" s="178">
        <v>2011</v>
      </c>
      <c r="J35" s="178"/>
      <c r="K35" s="178" t="s">
        <v>678</v>
      </c>
      <c r="L35" s="178" t="s">
        <v>682</v>
      </c>
      <c r="M35" s="178" t="s">
        <v>687</v>
      </c>
      <c r="N35" s="718">
        <v>8</v>
      </c>
      <c r="O35" s="718">
        <v>3840</v>
      </c>
      <c r="P35" s="718">
        <v>189961.3</v>
      </c>
      <c r="Q35" s="178"/>
      <c r="R35" s="716">
        <v>3236</v>
      </c>
      <c r="S35" s="178" t="s">
        <v>693</v>
      </c>
      <c r="T35" s="178" t="s">
        <v>692</v>
      </c>
      <c r="U35" s="178" t="s">
        <v>692</v>
      </c>
      <c r="V35" s="178" t="s">
        <v>692</v>
      </c>
      <c r="W35" s="178" t="s">
        <v>691</v>
      </c>
      <c r="X35" s="178" t="s">
        <v>691</v>
      </c>
      <c r="Y35" s="178" t="s">
        <v>691</v>
      </c>
      <c r="Z35" s="178" t="s">
        <v>691</v>
      </c>
      <c r="AA35" s="178" t="s">
        <v>693</v>
      </c>
      <c r="AB35" s="178" t="s">
        <v>691</v>
      </c>
      <c r="AC35" s="178" t="s">
        <v>691</v>
      </c>
      <c r="AD35" s="178" t="s">
        <v>691</v>
      </c>
      <c r="AE35" s="178" t="s">
        <v>691</v>
      </c>
      <c r="AF35" s="178" t="s">
        <v>691</v>
      </c>
      <c r="AG35" s="178" t="s">
        <v>691</v>
      </c>
      <c r="AH35" s="178" t="s">
        <v>691</v>
      </c>
      <c r="AI35" s="178" t="s">
        <v>691</v>
      </c>
      <c r="AJ35" s="178" t="s">
        <v>691</v>
      </c>
      <c r="AK35" s="178" t="s">
        <v>691</v>
      </c>
      <c r="AL35" s="178" t="s">
        <v>691</v>
      </c>
      <c r="AM35" s="178" t="s">
        <v>691</v>
      </c>
      <c r="AN35" s="178" t="s">
        <v>691</v>
      </c>
      <c r="AO35" s="178" t="s">
        <v>691</v>
      </c>
      <c r="AP35" s="178" t="s">
        <v>691</v>
      </c>
      <c r="AQ35" s="178" t="s">
        <v>691</v>
      </c>
      <c r="AR35" s="178" t="s">
        <v>691</v>
      </c>
      <c r="AS35" s="178" t="s">
        <v>691</v>
      </c>
      <c r="AT35" s="178" t="s">
        <v>691</v>
      </c>
      <c r="AU35" s="178" t="s">
        <v>691</v>
      </c>
      <c r="AV35" s="178"/>
      <c r="AW35" s="718">
        <v>189961</v>
      </c>
      <c r="AX35" s="718" t="s">
        <v>689</v>
      </c>
      <c r="AY35" s="718" t="s">
        <v>689</v>
      </c>
      <c r="AZ35" s="718" t="s">
        <v>689</v>
      </c>
      <c r="BA35" s="718" t="s">
        <v>689</v>
      </c>
      <c r="BB35" s="718" t="s">
        <v>689</v>
      </c>
      <c r="BC35" s="718" t="s">
        <v>690</v>
      </c>
      <c r="BD35" s="718" t="s">
        <v>690</v>
      </c>
      <c r="BE35" s="718" t="s">
        <v>690</v>
      </c>
      <c r="BF35" s="718" t="s">
        <v>690</v>
      </c>
      <c r="BG35" s="718" t="s">
        <v>690</v>
      </c>
      <c r="BH35" s="718" t="s">
        <v>690</v>
      </c>
      <c r="BI35" s="718" t="s">
        <v>690</v>
      </c>
      <c r="BJ35" s="718" t="s">
        <v>690</v>
      </c>
      <c r="BK35" s="718" t="s">
        <v>690</v>
      </c>
      <c r="BL35" s="718" t="s">
        <v>689</v>
      </c>
      <c r="BM35" s="718" t="s">
        <v>689</v>
      </c>
      <c r="BN35" s="718" t="s">
        <v>689</v>
      </c>
      <c r="BO35" s="718" t="s">
        <v>689</v>
      </c>
      <c r="BP35" s="718" t="s">
        <v>689</v>
      </c>
      <c r="BQ35" s="718" t="s">
        <v>689</v>
      </c>
      <c r="BR35" s="718" t="s">
        <v>689</v>
      </c>
      <c r="BS35" s="718" t="s">
        <v>689</v>
      </c>
      <c r="BT35" s="718" t="s">
        <v>689</v>
      </c>
      <c r="BU35" s="718" t="s">
        <v>689</v>
      </c>
      <c r="BV35" s="718" t="s">
        <v>689</v>
      </c>
      <c r="BW35" s="718" t="s">
        <v>691</v>
      </c>
      <c r="BX35" s="718" t="s">
        <v>691</v>
      </c>
      <c r="BY35" s="718" t="s">
        <v>691</v>
      </c>
      <c r="BZ35" s="719" t="s">
        <v>691</v>
      </c>
      <c r="CA35" s="167"/>
    </row>
    <row r="36" spans="2:79" s="17" customFormat="1" ht="15.6">
      <c r="B36" s="273">
        <v>12</v>
      </c>
      <c r="C36" s="178" t="s">
        <v>668</v>
      </c>
      <c r="D36" s="178" t="s">
        <v>674</v>
      </c>
      <c r="E36" s="178" t="s">
        <v>22</v>
      </c>
      <c r="F36" s="178" t="s">
        <v>670</v>
      </c>
      <c r="G36" s="178" t="s">
        <v>674</v>
      </c>
      <c r="H36" s="178" t="s">
        <v>676</v>
      </c>
      <c r="I36" s="178">
        <v>2011</v>
      </c>
      <c r="J36" s="178"/>
      <c r="K36" s="178" t="s">
        <v>678</v>
      </c>
      <c r="L36" s="178"/>
      <c r="M36" s="178" t="s">
        <v>688</v>
      </c>
      <c r="N36" s="718">
        <v>32</v>
      </c>
      <c r="O36" s="718">
        <v>593.87023590000001</v>
      </c>
      <c r="P36" s="718">
        <v>2652720.9029999999</v>
      </c>
      <c r="Q36" s="178"/>
      <c r="R36" s="716">
        <v>422</v>
      </c>
      <c r="S36" s="716">
        <v>422</v>
      </c>
      <c r="T36" s="716">
        <v>422</v>
      </c>
      <c r="U36" s="716">
        <v>422</v>
      </c>
      <c r="V36" s="716">
        <v>422</v>
      </c>
      <c r="W36" s="716">
        <v>422</v>
      </c>
      <c r="X36" s="716">
        <v>422</v>
      </c>
      <c r="Y36" s="716">
        <v>422</v>
      </c>
      <c r="Z36" s="716">
        <v>402</v>
      </c>
      <c r="AA36" s="716">
        <v>402</v>
      </c>
      <c r="AB36" s="716">
        <v>129</v>
      </c>
      <c r="AC36" s="716">
        <v>129</v>
      </c>
      <c r="AD36" s="716">
        <v>129</v>
      </c>
      <c r="AE36" s="716">
        <v>129</v>
      </c>
      <c r="AF36" s="716">
        <v>129</v>
      </c>
      <c r="AG36" s="178" t="s">
        <v>691</v>
      </c>
      <c r="AH36" s="178" t="s">
        <v>691</v>
      </c>
      <c r="AI36" s="178" t="s">
        <v>691</v>
      </c>
      <c r="AJ36" s="178" t="s">
        <v>691</v>
      </c>
      <c r="AK36" s="178" t="s">
        <v>691</v>
      </c>
      <c r="AL36" s="178" t="s">
        <v>691</v>
      </c>
      <c r="AM36" s="178" t="s">
        <v>691</v>
      </c>
      <c r="AN36" s="178" t="s">
        <v>691</v>
      </c>
      <c r="AO36" s="178" t="s">
        <v>691</v>
      </c>
      <c r="AP36" s="178" t="s">
        <v>691</v>
      </c>
      <c r="AQ36" s="178" t="s">
        <v>691</v>
      </c>
      <c r="AR36" s="178" t="s">
        <v>691</v>
      </c>
      <c r="AS36" s="178" t="s">
        <v>691</v>
      </c>
      <c r="AT36" s="178" t="s">
        <v>691</v>
      </c>
      <c r="AU36" s="178" t="s">
        <v>691</v>
      </c>
      <c r="AV36" s="178"/>
      <c r="AW36" s="718">
        <v>1994497</v>
      </c>
      <c r="AX36" s="718">
        <v>1994497</v>
      </c>
      <c r="AY36" s="718">
        <v>1994497</v>
      </c>
      <c r="AZ36" s="718">
        <v>1994497</v>
      </c>
      <c r="BA36" s="718">
        <v>1994497</v>
      </c>
      <c r="BB36" s="718">
        <v>1994497</v>
      </c>
      <c r="BC36" s="718">
        <v>1994497</v>
      </c>
      <c r="BD36" s="718">
        <v>1994497</v>
      </c>
      <c r="BE36" s="718">
        <v>1932922</v>
      </c>
      <c r="BF36" s="718">
        <v>1932922</v>
      </c>
      <c r="BG36" s="718">
        <v>188877</v>
      </c>
      <c r="BH36" s="718">
        <v>188877</v>
      </c>
      <c r="BI36" s="718">
        <v>188877</v>
      </c>
      <c r="BJ36" s="718">
        <v>188877</v>
      </c>
      <c r="BK36" s="718">
        <v>188877</v>
      </c>
      <c r="BL36" s="718" t="s">
        <v>689</v>
      </c>
      <c r="BM36" s="718" t="s">
        <v>689</v>
      </c>
      <c r="BN36" s="718" t="s">
        <v>689</v>
      </c>
      <c r="BO36" s="718" t="s">
        <v>689</v>
      </c>
      <c r="BP36" s="718" t="s">
        <v>689</v>
      </c>
      <c r="BQ36" s="718" t="s">
        <v>689</v>
      </c>
      <c r="BR36" s="718" t="s">
        <v>689</v>
      </c>
      <c r="BS36" s="718" t="s">
        <v>689</v>
      </c>
      <c r="BT36" s="718" t="s">
        <v>689</v>
      </c>
      <c r="BU36" s="718" t="s">
        <v>689</v>
      </c>
      <c r="BV36" s="718" t="s">
        <v>689</v>
      </c>
      <c r="BW36" s="718" t="s">
        <v>691</v>
      </c>
      <c r="BX36" s="718" t="s">
        <v>691</v>
      </c>
      <c r="BY36" s="718" t="s">
        <v>691</v>
      </c>
      <c r="BZ36" s="719" t="s">
        <v>691</v>
      </c>
      <c r="CA36" s="167"/>
    </row>
    <row r="37" spans="2:79" s="17" customFormat="1" ht="15.6">
      <c r="B37" s="273">
        <v>13</v>
      </c>
      <c r="C37" s="178" t="s">
        <v>668</v>
      </c>
      <c r="D37" s="178" t="s">
        <v>675</v>
      </c>
      <c r="E37" s="178" t="s">
        <v>16</v>
      </c>
      <c r="F37" s="178" t="s">
        <v>670</v>
      </c>
      <c r="G37" s="178" t="s">
        <v>673</v>
      </c>
      <c r="H37" s="178" t="s">
        <v>676</v>
      </c>
      <c r="I37" s="178">
        <v>2011</v>
      </c>
      <c r="J37" s="178"/>
      <c r="K37" s="178" t="s">
        <v>678</v>
      </c>
      <c r="L37" s="178" t="s">
        <v>683</v>
      </c>
      <c r="M37" s="178" t="s">
        <v>688</v>
      </c>
      <c r="N37" s="718">
        <v>185</v>
      </c>
      <c r="O37" s="718">
        <v>4086.7089879999999</v>
      </c>
      <c r="P37" s="718">
        <v>23397457.809999999</v>
      </c>
      <c r="Q37" s="178"/>
      <c r="R37" s="716">
        <v>2148</v>
      </c>
      <c r="S37" s="716">
        <v>2148</v>
      </c>
      <c r="T37" s="716">
        <v>2148</v>
      </c>
      <c r="U37" s="716">
        <v>2148</v>
      </c>
      <c r="V37" s="716">
        <v>2148</v>
      </c>
      <c r="W37" s="716">
        <v>2148</v>
      </c>
      <c r="X37" s="716">
        <v>2148</v>
      </c>
      <c r="Y37" s="716">
        <v>2148</v>
      </c>
      <c r="Z37" s="716">
        <v>2148</v>
      </c>
      <c r="AA37" s="716">
        <v>2148</v>
      </c>
      <c r="AB37" s="716">
        <v>2148</v>
      </c>
      <c r="AC37" s="716">
        <v>2148</v>
      </c>
      <c r="AD37" s="716">
        <v>2148</v>
      </c>
      <c r="AE37" s="178" t="s">
        <v>691</v>
      </c>
      <c r="AF37" s="178" t="s">
        <v>691</v>
      </c>
      <c r="AG37" s="178" t="s">
        <v>691</v>
      </c>
      <c r="AH37" s="178" t="s">
        <v>691</v>
      </c>
      <c r="AI37" s="178" t="s">
        <v>691</v>
      </c>
      <c r="AJ37" s="178" t="s">
        <v>691</v>
      </c>
      <c r="AK37" s="178" t="s">
        <v>691</v>
      </c>
      <c r="AL37" s="178" t="s">
        <v>691</v>
      </c>
      <c r="AM37" s="178" t="s">
        <v>691</v>
      </c>
      <c r="AN37" s="178" t="s">
        <v>691</v>
      </c>
      <c r="AO37" s="178" t="s">
        <v>691</v>
      </c>
      <c r="AP37" s="178" t="s">
        <v>691</v>
      </c>
      <c r="AQ37" s="178" t="s">
        <v>691</v>
      </c>
      <c r="AR37" s="178" t="s">
        <v>691</v>
      </c>
      <c r="AS37" s="178" t="s">
        <v>691</v>
      </c>
      <c r="AT37" s="178" t="s">
        <v>691</v>
      </c>
      <c r="AU37" s="178" t="s">
        <v>691</v>
      </c>
      <c r="AV37" s="178"/>
      <c r="AW37" s="718">
        <v>12349671</v>
      </c>
      <c r="AX37" s="718">
        <v>12349671</v>
      </c>
      <c r="AY37" s="718">
        <v>12349671</v>
      </c>
      <c r="AZ37" s="718">
        <v>12349671</v>
      </c>
      <c r="BA37" s="718">
        <v>12349671</v>
      </c>
      <c r="BB37" s="718">
        <v>12349671</v>
      </c>
      <c r="BC37" s="718">
        <v>12349671</v>
      </c>
      <c r="BD37" s="718">
        <v>12349671</v>
      </c>
      <c r="BE37" s="718">
        <v>12349671</v>
      </c>
      <c r="BF37" s="718">
        <v>12349671</v>
      </c>
      <c r="BG37" s="718">
        <v>12349671</v>
      </c>
      <c r="BH37" s="718">
        <v>12349671</v>
      </c>
      <c r="BI37" s="718">
        <v>12349671</v>
      </c>
      <c r="BJ37" s="718" t="s">
        <v>690</v>
      </c>
      <c r="BK37" s="718" t="s">
        <v>690</v>
      </c>
      <c r="BL37" s="718" t="s">
        <v>689</v>
      </c>
      <c r="BM37" s="718" t="s">
        <v>689</v>
      </c>
      <c r="BN37" s="718" t="s">
        <v>689</v>
      </c>
      <c r="BO37" s="718" t="s">
        <v>689</v>
      </c>
      <c r="BP37" s="718" t="s">
        <v>689</v>
      </c>
      <c r="BQ37" s="718" t="s">
        <v>689</v>
      </c>
      <c r="BR37" s="718" t="s">
        <v>689</v>
      </c>
      <c r="BS37" s="718" t="s">
        <v>689</v>
      </c>
      <c r="BT37" s="718" t="s">
        <v>689</v>
      </c>
      <c r="BU37" s="718" t="s">
        <v>689</v>
      </c>
      <c r="BV37" s="718" t="s">
        <v>689</v>
      </c>
      <c r="BW37" s="718" t="s">
        <v>691</v>
      </c>
      <c r="BX37" s="718" t="s">
        <v>691</v>
      </c>
      <c r="BY37" s="718" t="s">
        <v>691</v>
      </c>
      <c r="BZ37" s="719" t="s">
        <v>691</v>
      </c>
      <c r="CA37" s="167"/>
    </row>
    <row r="38" spans="2:79" s="17" customFormat="1" ht="15.6">
      <c r="B38" s="273">
        <v>14</v>
      </c>
      <c r="C38" s="178" t="s">
        <v>668</v>
      </c>
      <c r="D38" s="178" t="s">
        <v>675</v>
      </c>
      <c r="E38" s="178" t="s">
        <v>17</v>
      </c>
      <c r="F38" s="178" t="s">
        <v>670</v>
      </c>
      <c r="G38" s="178" t="s">
        <v>673</v>
      </c>
      <c r="H38" s="178" t="s">
        <v>676</v>
      </c>
      <c r="I38" s="178">
        <v>2011</v>
      </c>
      <c r="J38" s="178"/>
      <c r="K38" s="178" t="s">
        <v>678</v>
      </c>
      <c r="L38" s="178" t="s">
        <v>683</v>
      </c>
      <c r="M38" s="178" t="s">
        <v>688</v>
      </c>
      <c r="N38" s="718">
        <v>4</v>
      </c>
      <c r="O38" s="718">
        <v>322.80901230000001</v>
      </c>
      <c r="P38" s="718">
        <v>1657947.0870000001</v>
      </c>
      <c r="Q38" s="178"/>
      <c r="R38" s="716">
        <v>161</v>
      </c>
      <c r="S38" s="716">
        <v>161</v>
      </c>
      <c r="T38" s="716">
        <v>161</v>
      </c>
      <c r="U38" s="716">
        <v>161</v>
      </c>
      <c r="V38" s="716">
        <v>161</v>
      </c>
      <c r="W38" s="716">
        <v>161</v>
      </c>
      <c r="X38" s="716">
        <v>161</v>
      </c>
      <c r="Y38" s="716">
        <v>161</v>
      </c>
      <c r="Z38" s="716">
        <v>161</v>
      </c>
      <c r="AA38" s="716">
        <v>161</v>
      </c>
      <c r="AB38" s="716">
        <v>161</v>
      </c>
      <c r="AC38" s="716">
        <v>161</v>
      </c>
      <c r="AD38" s="716">
        <v>161</v>
      </c>
      <c r="AE38" s="716">
        <v>161</v>
      </c>
      <c r="AF38" s="716">
        <v>161</v>
      </c>
      <c r="AG38" s="178">
        <v>96</v>
      </c>
      <c r="AH38" s="178">
        <v>96</v>
      </c>
      <c r="AI38" s="178">
        <v>96</v>
      </c>
      <c r="AJ38" s="178">
        <v>96</v>
      </c>
      <c r="AK38" s="178">
        <v>96</v>
      </c>
      <c r="AL38" s="178">
        <v>96</v>
      </c>
      <c r="AM38" s="178">
        <v>96</v>
      </c>
      <c r="AN38" s="178">
        <v>96</v>
      </c>
      <c r="AO38" s="178">
        <v>96</v>
      </c>
      <c r="AP38" s="178">
        <v>96</v>
      </c>
      <c r="AQ38" s="178">
        <v>96</v>
      </c>
      <c r="AR38" s="178" t="s">
        <v>691</v>
      </c>
      <c r="AS38" s="178" t="s">
        <v>691</v>
      </c>
      <c r="AT38" s="178" t="s">
        <v>691</v>
      </c>
      <c r="AU38" s="178" t="s">
        <v>691</v>
      </c>
      <c r="AV38" s="178"/>
      <c r="AW38" s="718">
        <v>828974</v>
      </c>
      <c r="AX38" s="718">
        <v>828974</v>
      </c>
      <c r="AY38" s="718">
        <v>828974</v>
      </c>
      <c r="AZ38" s="718">
        <v>828974</v>
      </c>
      <c r="BA38" s="718">
        <v>828974</v>
      </c>
      <c r="BB38" s="718">
        <v>828974</v>
      </c>
      <c r="BC38" s="718">
        <v>828974</v>
      </c>
      <c r="BD38" s="718">
        <v>828974</v>
      </c>
      <c r="BE38" s="718">
        <v>828974</v>
      </c>
      <c r="BF38" s="718">
        <v>828974</v>
      </c>
      <c r="BG38" s="718">
        <v>828974</v>
      </c>
      <c r="BH38" s="718">
        <v>828974</v>
      </c>
      <c r="BI38" s="718">
        <v>828974</v>
      </c>
      <c r="BJ38" s="718">
        <v>828974</v>
      </c>
      <c r="BK38" s="718">
        <v>828974</v>
      </c>
      <c r="BL38" s="718">
        <v>494260</v>
      </c>
      <c r="BM38" s="718">
        <v>494260</v>
      </c>
      <c r="BN38" s="718">
        <v>494260</v>
      </c>
      <c r="BO38" s="718">
        <v>494260</v>
      </c>
      <c r="BP38" s="718">
        <v>494260</v>
      </c>
      <c r="BQ38" s="718">
        <v>494260</v>
      </c>
      <c r="BR38" s="718">
        <v>494260</v>
      </c>
      <c r="BS38" s="718">
        <v>494260</v>
      </c>
      <c r="BT38" s="718">
        <v>494260</v>
      </c>
      <c r="BU38" s="718">
        <v>494260</v>
      </c>
      <c r="BV38" s="718">
        <v>494260</v>
      </c>
      <c r="BW38" s="718" t="s">
        <v>691</v>
      </c>
      <c r="BX38" s="718" t="s">
        <v>691</v>
      </c>
      <c r="BY38" s="718" t="s">
        <v>691</v>
      </c>
      <c r="BZ38" s="719" t="s">
        <v>691</v>
      </c>
      <c r="CA38" s="167"/>
    </row>
    <row r="39" spans="2:79" s="17" customFormat="1" ht="15.6">
      <c r="B39" s="273">
        <v>15</v>
      </c>
      <c r="C39" s="178" t="s">
        <v>668</v>
      </c>
      <c r="D39" s="178" t="s">
        <v>675</v>
      </c>
      <c r="E39" s="178" t="s">
        <v>19</v>
      </c>
      <c r="F39" s="178" t="s">
        <v>670</v>
      </c>
      <c r="G39" s="178" t="s">
        <v>673</v>
      </c>
      <c r="H39" s="178" t="s">
        <v>676</v>
      </c>
      <c r="I39" s="178">
        <v>2011</v>
      </c>
      <c r="J39" s="178"/>
      <c r="K39" s="178" t="s">
        <v>678</v>
      </c>
      <c r="L39" s="178" t="s">
        <v>683</v>
      </c>
      <c r="M39" s="178" t="s">
        <v>688</v>
      </c>
      <c r="N39" s="718">
        <v>2</v>
      </c>
      <c r="O39" s="718">
        <v>4.7039999999999998E-2</v>
      </c>
      <c r="P39" s="718">
        <v>462.33600000000001</v>
      </c>
      <c r="Q39" s="178"/>
      <c r="R39" s="178">
        <v>0</v>
      </c>
      <c r="S39" s="178">
        <v>0</v>
      </c>
      <c r="T39" s="178">
        <v>0</v>
      </c>
      <c r="U39" s="178">
        <v>0</v>
      </c>
      <c r="V39" s="178">
        <v>0</v>
      </c>
      <c r="W39" s="178">
        <v>0</v>
      </c>
      <c r="X39" s="178">
        <v>0</v>
      </c>
      <c r="Y39" s="178">
        <v>0</v>
      </c>
      <c r="Z39" s="178">
        <v>0</v>
      </c>
      <c r="AA39" s="178">
        <v>0</v>
      </c>
      <c r="AB39" s="178">
        <v>0</v>
      </c>
      <c r="AC39" s="178">
        <v>0</v>
      </c>
      <c r="AD39" s="178">
        <v>0</v>
      </c>
      <c r="AE39" s="178" t="s">
        <v>691</v>
      </c>
      <c r="AF39" s="178" t="s">
        <v>691</v>
      </c>
      <c r="AG39" s="178" t="s">
        <v>691</v>
      </c>
      <c r="AH39" s="178" t="s">
        <v>691</v>
      </c>
      <c r="AI39" s="178" t="s">
        <v>691</v>
      </c>
      <c r="AJ39" s="178" t="s">
        <v>691</v>
      </c>
      <c r="AK39" s="178" t="s">
        <v>691</v>
      </c>
      <c r="AL39" s="178" t="s">
        <v>691</v>
      </c>
      <c r="AM39" s="178" t="s">
        <v>691</v>
      </c>
      <c r="AN39" s="178" t="s">
        <v>691</v>
      </c>
      <c r="AO39" s="178" t="s">
        <v>691</v>
      </c>
      <c r="AP39" s="178" t="s">
        <v>691</v>
      </c>
      <c r="AQ39" s="178" t="s">
        <v>691</v>
      </c>
      <c r="AR39" s="178" t="s">
        <v>691</v>
      </c>
      <c r="AS39" s="178" t="s">
        <v>691</v>
      </c>
      <c r="AT39" s="178" t="s">
        <v>691</v>
      </c>
      <c r="AU39" s="178" t="s">
        <v>691</v>
      </c>
      <c r="AV39" s="178"/>
      <c r="AW39" s="718">
        <v>314</v>
      </c>
      <c r="AX39" s="718">
        <v>314</v>
      </c>
      <c r="AY39" s="718">
        <v>314</v>
      </c>
      <c r="AZ39" s="718">
        <v>314</v>
      </c>
      <c r="BA39" s="718">
        <v>314</v>
      </c>
      <c r="BB39" s="718">
        <v>314</v>
      </c>
      <c r="BC39" s="718">
        <v>314</v>
      </c>
      <c r="BD39" s="718">
        <v>314</v>
      </c>
      <c r="BE39" s="718">
        <v>314</v>
      </c>
      <c r="BF39" s="718">
        <v>314</v>
      </c>
      <c r="BG39" s="718">
        <v>314</v>
      </c>
      <c r="BH39" s="718">
        <v>314</v>
      </c>
      <c r="BI39" s="718">
        <v>314</v>
      </c>
      <c r="BJ39" s="718" t="s">
        <v>690</v>
      </c>
      <c r="BK39" s="718" t="s">
        <v>690</v>
      </c>
      <c r="BL39" s="718" t="s">
        <v>689</v>
      </c>
      <c r="BM39" s="718" t="s">
        <v>689</v>
      </c>
      <c r="BN39" s="718" t="s">
        <v>689</v>
      </c>
      <c r="BO39" s="718" t="s">
        <v>689</v>
      </c>
      <c r="BP39" s="718" t="s">
        <v>689</v>
      </c>
      <c r="BQ39" s="718" t="s">
        <v>689</v>
      </c>
      <c r="BR39" s="718" t="s">
        <v>689</v>
      </c>
      <c r="BS39" s="718" t="s">
        <v>689</v>
      </c>
      <c r="BT39" s="718" t="s">
        <v>689</v>
      </c>
      <c r="BU39" s="718" t="s">
        <v>689</v>
      </c>
      <c r="BV39" s="718" t="s">
        <v>689</v>
      </c>
      <c r="BW39" s="718" t="s">
        <v>691</v>
      </c>
      <c r="BX39" s="718" t="s">
        <v>691</v>
      </c>
      <c r="BY39" s="718" t="s">
        <v>691</v>
      </c>
      <c r="BZ39" s="719" t="s">
        <v>691</v>
      </c>
      <c r="CA39" s="167"/>
    </row>
    <row r="40" spans="2:79" s="17" customFormat="1" ht="15.6">
      <c r="B40" s="274" t="s">
        <v>493</v>
      </c>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E40" s="277"/>
      <c r="BF40" s="277"/>
      <c r="BG40" s="277"/>
      <c r="BH40" s="277"/>
      <c r="BI40" s="277"/>
      <c r="BJ40" s="277"/>
      <c r="BK40" s="277"/>
      <c r="BL40" s="277"/>
      <c r="BM40" s="277"/>
      <c r="BN40" s="277"/>
      <c r="BO40" s="277"/>
      <c r="BP40" s="277"/>
      <c r="BQ40" s="277"/>
      <c r="BR40" s="277"/>
      <c r="BS40" s="277"/>
      <c r="BT40" s="277"/>
      <c r="BU40" s="277"/>
      <c r="BV40" s="277"/>
      <c r="BW40" s="277"/>
      <c r="BX40" s="277"/>
      <c r="BY40" s="277"/>
      <c r="BZ40" s="278"/>
      <c r="CA40" s="167"/>
    </row>
  </sheetData>
  <mergeCells count="1">
    <mergeCell ref="B23:B24"/>
  </mergeCells>
  <hyperlinks>
    <hyperlink ref="H19" location="Table_4_a.__2011_Lost_Revenues_Work_Form" display="Go to Tab 4."/>
  </hyperlinks>
  <pageMargins left="0.70866141732283472" right="0.70866141732283472" top="0.74803149606299213" bottom="0.74803149606299213" header="0.31496062992125984" footer="0.31496062992125984"/>
  <pageSetup scale="63"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51"/>
  <sheetViews>
    <sheetView topLeftCell="A19" zoomScale="80" zoomScaleNormal="80" workbookViewId="0">
      <pane xSplit="5" ySplit="5" topLeftCell="AX24" activePane="bottomRight" state="frozen"/>
      <selection activeCell="A19" sqref="A19"/>
      <selection pane="topRight" activeCell="F19" sqref="F19"/>
      <selection pane="bottomLeft" activeCell="A24" sqref="A24"/>
      <selection pane="bottomRight" activeCell="G33" sqref="G33"/>
    </sheetView>
  </sheetViews>
  <sheetFormatPr defaultColWidth="9.109375" defaultRowHeight="14.4"/>
  <cols>
    <col min="1" max="1" width="9.109375" style="12"/>
    <col min="2" max="2" width="13.33203125" style="12" customWidth="1"/>
    <col min="3" max="3" width="25.6640625" style="12" bestFit="1" customWidth="1"/>
    <col min="4" max="4" width="14.33203125" style="12" customWidth="1"/>
    <col min="5" max="5" width="63.66406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7" width="9.109375" style="12"/>
    <col min="18" max="18" width="10.109375" style="12" bestFit="1" customWidth="1"/>
    <col min="19" max="19" width="12.44140625" style="12" bestFit="1" customWidth="1"/>
    <col min="20" max="20" width="8.109375" style="12" bestFit="1" customWidth="1"/>
    <col min="21" max="36" width="11.33203125" style="12" bestFit="1" customWidth="1"/>
    <col min="37" max="38" width="9.44140625" style="12" bestFit="1" customWidth="1"/>
    <col min="39" max="47" width="9.33203125" style="12" bestFit="1" customWidth="1"/>
    <col min="48" max="48" width="9.109375" style="12"/>
    <col min="49" max="49" width="15.6640625" style="12" bestFit="1" customWidth="1"/>
    <col min="50" max="61" width="17" style="12" bestFit="1" customWidth="1"/>
    <col min="62" max="68" width="15.6640625" style="12" bestFit="1" customWidth="1"/>
    <col min="69" max="69" width="13.6640625" style="12" bestFit="1" customWidth="1"/>
    <col min="70" max="70" width="11.33203125" style="12" bestFit="1" customWidth="1"/>
    <col min="71" max="78" width="9.33203125" style="12" bestFit="1" customWidth="1"/>
    <col min="79" max="79" width="9.109375" style="16"/>
    <col min="80" max="16384" width="9.109375" style="12"/>
  </cols>
  <sheetData>
    <row r="14" spans="2:79" ht="15" thickBot="1">
      <c r="CA14" s="12"/>
    </row>
    <row r="15" spans="2:79" s="9" customFormat="1" ht="31.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c r="D17" s="123"/>
    </row>
    <row r="18" spans="2:79" ht="23.25" customHeight="1">
      <c r="B18" s="196" t="s">
        <v>576</v>
      </c>
      <c r="C18" s="196"/>
      <c r="D18" s="92"/>
      <c r="G18" s="625" t="s">
        <v>598</v>
      </c>
    </row>
    <row r="19" spans="2:79" ht="23.25" customHeight="1">
      <c r="B19" s="660" t="s">
        <v>524</v>
      </c>
      <c r="C19" s="649"/>
      <c r="D19" s="649"/>
      <c r="E19" s="649"/>
      <c r="F19" s="649"/>
      <c r="G19" s="649"/>
      <c r="H19" s="649"/>
      <c r="I19" s="649"/>
      <c r="J19" s="649"/>
      <c r="K19" s="649"/>
      <c r="L19" s="649"/>
      <c r="M19" s="649"/>
      <c r="N19" s="649"/>
      <c r="O19" s="649"/>
      <c r="P19" s="649"/>
    </row>
    <row r="20" spans="2:79" ht="23.25" customHeight="1">
      <c r="B20" s="660" t="s">
        <v>522</v>
      </c>
      <c r="C20" s="649"/>
      <c r="D20" s="649"/>
      <c r="E20" s="649"/>
      <c r="F20" s="649"/>
      <c r="G20" s="649"/>
      <c r="H20" s="649"/>
      <c r="I20" s="649"/>
      <c r="J20" s="649"/>
      <c r="K20" s="649"/>
      <c r="L20" s="649"/>
      <c r="M20" s="649"/>
      <c r="N20" s="649"/>
      <c r="O20" s="649"/>
      <c r="P20" s="649"/>
    </row>
    <row r="21" spans="2:79" ht="15.6">
      <c r="B21" s="92"/>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t="s">
        <v>668</v>
      </c>
      <c r="D24" s="178" t="s">
        <v>671</v>
      </c>
      <c r="E24" s="178" t="s">
        <v>21</v>
      </c>
      <c r="F24" s="178" t="s">
        <v>670</v>
      </c>
      <c r="G24" s="178" t="s">
        <v>694</v>
      </c>
      <c r="H24" s="178" t="s">
        <v>676</v>
      </c>
      <c r="I24" s="178">
        <v>2012</v>
      </c>
      <c r="J24" s="178"/>
      <c r="K24" s="178" t="s">
        <v>699</v>
      </c>
      <c r="L24" s="178"/>
      <c r="M24" s="178" t="s">
        <v>688</v>
      </c>
      <c r="N24" s="718">
        <v>1556</v>
      </c>
      <c r="O24" s="718">
        <v>64.366445290000001</v>
      </c>
      <c r="P24" s="718">
        <v>115551.0089</v>
      </c>
      <c r="Q24" s="178"/>
      <c r="R24" s="718">
        <v>0</v>
      </c>
      <c r="S24" s="718">
        <v>1340.0396639999999</v>
      </c>
      <c r="T24" s="718">
        <v>1340.021</v>
      </c>
      <c r="U24" s="718">
        <v>1294.2234000000001</v>
      </c>
      <c r="V24" s="718">
        <v>1093.0498</v>
      </c>
      <c r="W24" s="718">
        <v>1092.9958999999999</v>
      </c>
      <c r="X24" s="718">
        <v>240.69153</v>
      </c>
      <c r="Y24" s="718">
        <v>240.69153</v>
      </c>
      <c r="Z24" s="718">
        <v>232.73539</v>
      </c>
      <c r="AA24" s="718">
        <v>232.73539</v>
      </c>
      <c r="AB24" s="718">
        <v>232.73539</v>
      </c>
      <c r="AC24" s="718">
        <v>220.56725</v>
      </c>
      <c r="AD24" s="718">
        <v>220.56725</v>
      </c>
      <c r="AE24" s="718">
        <v>16.414123</v>
      </c>
      <c r="AF24" s="718">
        <v>16.414123</v>
      </c>
      <c r="AG24" s="718">
        <v>16.414123</v>
      </c>
      <c r="AH24" s="718">
        <v>0</v>
      </c>
      <c r="AI24" s="718">
        <v>0</v>
      </c>
      <c r="AJ24" s="718">
        <v>0</v>
      </c>
      <c r="AK24" s="718">
        <v>0</v>
      </c>
      <c r="AL24" s="718">
        <v>0</v>
      </c>
      <c r="AM24" s="718">
        <v>0</v>
      </c>
      <c r="AN24" s="718">
        <v>0</v>
      </c>
      <c r="AO24" s="718">
        <v>0</v>
      </c>
      <c r="AP24" s="718">
        <v>0</v>
      </c>
      <c r="AQ24" s="718">
        <v>0</v>
      </c>
      <c r="AR24" s="718">
        <v>0</v>
      </c>
      <c r="AS24" s="718">
        <v>0</v>
      </c>
      <c r="AT24" s="718">
        <v>0</v>
      </c>
      <c r="AU24" s="718">
        <v>0</v>
      </c>
      <c r="AV24" s="178"/>
      <c r="AW24" s="718">
        <v>0</v>
      </c>
      <c r="AX24" s="718">
        <v>4890220.2139999997</v>
      </c>
      <c r="AY24" s="718">
        <v>4890179.7609999999</v>
      </c>
      <c r="AZ24" s="718">
        <v>4693913.9910000004</v>
      </c>
      <c r="BA24" s="718">
        <v>3837660.7769999998</v>
      </c>
      <c r="BB24" s="718">
        <v>3837428.2969999998</v>
      </c>
      <c r="BC24" s="718">
        <v>853402.67200000002</v>
      </c>
      <c r="BD24" s="718">
        <v>853402.67200000002</v>
      </c>
      <c r="BE24" s="718">
        <v>845457.51650000003</v>
      </c>
      <c r="BF24" s="718">
        <v>845457.51650000003</v>
      </c>
      <c r="BG24" s="718">
        <v>845457.51650000003</v>
      </c>
      <c r="BH24" s="718">
        <v>726394.87860000005</v>
      </c>
      <c r="BI24" s="718">
        <v>726394.87860000005</v>
      </c>
      <c r="BJ24" s="718">
        <v>16391.475709999999</v>
      </c>
      <c r="BK24" s="718">
        <v>16391.475709999999</v>
      </c>
      <c r="BL24" s="718">
        <v>16391.475709999999</v>
      </c>
      <c r="BM24" s="718">
        <v>0</v>
      </c>
      <c r="BN24" s="718">
        <v>0</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6">
      <c r="B25" s="273">
        <v>2</v>
      </c>
      <c r="C25" s="178" t="s">
        <v>668</v>
      </c>
      <c r="D25" s="178" t="s">
        <v>671</v>
      </c>
      <c r="E25" s="178" t="s">
        <v>22</v>
      </c>
      <c r="F25" s="178" t="s">
        <v>670</v>
      </c>
      <c r="G25" s="178" t="s">
        <v>694</v>
      </c>
      <c r="H25" s="178" t="s">
        <v>676</v>
      </c>
      <c r="I25" s="178">
        <v>2012</v>
      </c>
      <c r="J25" s="178"/>
      <c r="K25" s="178" t="s">
        <v>699</v>
      </c>
      <c r="L25" s="178"/>
      <c r="M25" s="178" t="s">
        <v>688</v>
      </c>
      <c r="N25" s="718">
        <v>359</v>
      </c>
      <c r="O25" s="718">
        <v>6026.7936399999999</v>
      </c>
      <c r="P25" s="718">
        <v>32442206.809999999</v>
      </c>
      <c r="Q25" s="178"/>
      <c r="R25" s="718">
        <v>0</v>
      </c>
      <c r="S25" s="718">
        <v>4531.4237899999998</v>
      </c>
      <c r="T25" s="718">
        <v>4499.8347000000003</v>
      </c>
      <c r="U25" s="718">
        <v>4452.0397000000003</v>
      </c>
      <c r="V25" s="718">
        <v>4392.2739000000001</v>
      </c>
      <c r="W25" s="718">
        <v>4392.2739000000001</v>
      </c>
      <c r="X25" s="718">
        <v>4118.1211000000003</v>
      </c>
      <c r="Y25" s="718">
        <v>4019.8134</v>
      </c>
      <c r="Z25" s="718">
        <v>4019.8134</v>
      </c>
      <c r="AA25" s="718">
        <v>3671.2633999999998</v>
      </c>
      <c r="AB25" s="718">
        <v>2360.7714000000001</v>
      </c>
      <c r="AC25" s="718">
        <v>2316.6003000000001</v>
      </c>
      <c r="AD25" s="718">
        <v>2316.6003000000001</v>
      </c>
      <c r="AE25" s="718">
        <v>810.08306000000005</v>
      </c>
      <c r="AF25" s="718">
        <v>639.82602999999995</v>
      </c>
      <c r="AG25" s="718">
        <v>639.82602999999995</v>
      </c>
      <c r="AH25" s="718">
        <v>175.90714</v>
      </c>
      <c r="AI25" s="718">
        <v>137.15961999999999</v>
      </c>
      <c r="AJ25" s="718">
        <v>137.15961999999999</v>
      </c>
      <c r="AK25" s="718">
        <v>137.15961999999999</v>
      </c>
      <c r="AL25" s="718">
        <v>137.15961999999999</v>
      </c>
      <c r="AM25" s="718">
        <v>0</v>
      </c>
      <c r="AN25" s="718">
        <v>0</v>
      </c>
      <c r="AO25" s="718">
        <v>0</v>
      </c>
      <c r="AP25" s="718">
        <v>0</v>
      </c>
      <c r="AQ25" s="718">
        <v>0</v>
      </c>
      <c r="AR25" s="718">
        <v>0</v>
      </c>
      <c r="AS25" s="718">
        <v>0</v>
      </c>
      <c r="AT25" s="718">
        <v>0</v>
      </c>
      <c r="AU25" s="718">
        <v>0</v>
      </c>
      <c r="AV25" s="178"/>
      <c r="AW25" s="718">
        <v>0</v>
      </c>
      <c r="AX25" s="718">
        <v>24392636.699999999</v>
      </c>
      <c r="AY25" s="718">
        <v>24288756.170000002</v>
      </c>
      <c r="AZ25" s="718">
        <v>24131826.149999999</v>
      </c>
      <c r="BA25" s="718">
        <v>23935785.25</v>
      </c>
      <c r="BB25" s="718">
        <v>23935785.25</v>
      </c>
      <c r="BC25" s="718">
        <v>23037689.890000001</v>
      </c>
      <c r="BD25" s="718">
        <v>22455199.32</v>
      </c>
      <c r="BE25" s="718">
        <v>22455199.32</v>
      </c>
      <c r="BF25" s="718">
        <v>21163792.600000001</v>
      </c>
      <c r="BG25" s="718">
        <v>13698164.300000001</v>
      </c>
      <c r="BH25" s="718">
        <v>12836678.449999999</v>
      </c>
      <c r="BI25" s="718">
        <v>12737200.380000001</v>
      </c>
      <c r="BJ25" s="718">
        <v>3822450.9019999998</v>
      </c>
      <c r="BK25" s="718">
        <v>3263748.9270000001</v>
      </c>
      <c r="BL25" s="718">
        <v>3263748.9270000001</v>
      </c>
      <c r="BM25" s="718">
        <v>428145.87839999999</v>
      </c>
      <c r="BN25" s="718">
        <v>365474.46</v>
      </c>
      <c r="BO25" s="718">
        <v>365474.46</v>
      </c>
      <c r="BP25" s="718">
        <v>365474.45899999997</v>
      </c>
      <c r="BQ25" s="718">
        <v>365474.46</v>
      </c>
      <c r="BR25" s="718">
        <v>0</v>
      </c>
      <c r="BS25" s="718">
        <v>0</v>
      </c>
      <c r="BT25" s="718">
        <v>0</v>
      </c>
      <c r="BU25" s="718">
        <v>0</v>
      </c>
      <c r="BV25" s="718">
        <v>0</v>
      </c>
      <c r="BW25" s="718">
        <v>0</v>
      </c>
      <c r="BX25" s="718">
        <v>0</v>
      </c>
      <c r="BY25" s="718">
        <v>0</v>
      </c>
      <c r="BZ25" s="719">
        <v>0</v>
      </c>
      <c r="CA25" s="167"/>
    </row>
    <row r="26" spans="2:79" s="17" customFormat="1" ht="16.5" customHeight="1">
      <c r="B26" s="273">
        <v>3</v>
      </c>
      <c r="C26" s="178" t="s">
        <v>668</v>
      </c>
      <c r="D26" s="178" t="s">
        <v>671</v>
      </c>
      <c r="E26" s="178" t="s">
        <v>20</v>
      </c>
      <c r="F26" s="178" t="s">
        <v>670</v>
      </c>
      <c r="G26" s="178" t="s">
        <v>694</v>
      </c>
      <c r="H26" s="178" t="s">
        <v>676</v>
      </c>
      <c r="I26" s="178">
        <v>2012</v>
      </c>
      <c r="J26" s="178"/>
      <c r="K26" s="178" t="s">
        <v>699</v>
      </c>
      <c r="L26" s="178"/>
      <c r="M26" s="178" t="s">
        <v>700</v>
      </c>
      <c r="N26" s="718">
        <v>37</v>
      </c>
      <c r="O26" s="718">
        <v>254.76876350000001</v>
      </c>
      <c r="P26" s="718">
        <v>372632.342</v>
      </c>
      <c r="Q26" s="178"/>
      <c r="R26" s="718">
        <v>0</v>
      </c>
      <c r="S26" s="718">
        <v>191.55546129999999</v>
      </c>
      <c r="T26" s="718">
        <v>191.55546000000001</v>
      </c>
      <c r="U26" s="718">
        <v>191.55546000000001</v>
      </c>
      <c r="V26" s="718">
        <v>191.55546000000001</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931521.41509999998</v>
      </c>
      <c r="AY26" s="718">
        <v>931521.41509999998</v>
      </c>
      <c r="AZ26" s="718">
        <v>931521.41509999998</v>
      </c>
      <c r="BA26" s="718">
        <v>931521.41509999998</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6">
      <c r="B27" s="273">
        <v>4</v>
      </c>
      <c r="C27" s="178" t="s">
        <v>668</v>
      </c>
      <c r="D27" s="178" t="s">
        <v>671</v>
      </c>
      <c r="E27" s="276" t="s">
        <v>17</v>
      </c>
      <c r="F27" s="178" t="s">
        <v>670</v>
      </c>
      <c r="G27" s="178" t="s">
        <v>694</v>
      </c>
      <c r="H27" s="178" t="s">
        <v>676</v>
      </c>
      <c r="I27" s="178">
        <v>2012</v>
      </c>
      <c r="J27" s="178"/>
      <c r="K27" s="178" t="s">
        <v>699</v>
      </c>
      <c r="L27" s="178"/>
      <c r="M27" s="178" t="s">
        <v>688</v>
      </c>
      <c r="N27" s="718">
        <v>1</v>
      </c>
      <c r="O27" s="718">
        <v>128.38489999999999</v>
      </c>
      <c r="P27" s="718">
        <v>32228.825529999998</v>
      </c>
      <c r="Q27" s="178"/>
      <c r="R27" s="718">
        <v>0</v>
      </c>
      <c r="S27" s="718">
        <v>96.53</v>
      </c>
      <c r="T27" s="718">
        <v>96.53</v>
      </c>
      <c r="U27" s="718">
        <v>96.53</v>
      </c>
      <c r="V27" s="718">
        <v>96.53</v>
      </c>
      <c r="W27" s="718">
        <v>96.53</v>
      </c>
      <c r="X27" s="718">
        <v>96.53</v>
      </c>
      <c r="Y27" s="718">
        <v>96.53</v>
      </c>
      <c r="Z27" s="718">
        <v>96.53</v>
      </c>
      <c r="AA27" s="718">
        <v>96.53</v>
      </c>
      <c r="AB27" s="718">
        <v>96.53</v>
      </c>
      <c r="AC27" s="718">
        <v>96.53</v>
      </c>
      <c r="AD27" s="718">
        <v>96.53</v>
      </c>
      <c r="AE27" s="718">
        <v>96.53</v>
      </c>
      <c r="AF27" s="718">
        <v>96.53</v>
      </c>
      <c r="AG27" s="718">
        <v>96.53</v>
      </c>
      <c r="AH27" s="718">
        <v>0</v>
      </c>
      <c r="AI27" s="718">
        <v>0</v>
      </c>
      <c r="AJ27" s="718">
        <v>0</v>
      </c>
      <c r="AK27" s="718">
        <v>0</v>
      </c>
      <c r="AL27" s="718">
        <v>0</v>
      </c>
      <c r="AM27" s="718">
        <v>0</v>
      </c>
      <c r="AN27" s="718">
        <v>0</v>
      </c>
      <c r="AO27" s="718">
        <v>0</v>
      </c>
      <c r="AP27" s="718">
        <v>0</v>
      </c>
      <c r="AQ27" s="718">
        <v>0</v>
      </c>
      <c r="AR27" s="718">
        <v>0</v>
      </c>
      <c r="AS27" s="718">
        <v>0</v>
      </c>
      <c r="AT27" s="718">
        <v>0</v>
      </c>
      <c r="AU27" s="718">
        <v>0</v>
      </c>
      <c r="AV27" s="178"/>
      <c r="AW27" s="718">
        <v>0</v>
      </c>
      <c r="AX27" s="718">
        <v>247001.16</v>
      </c>
      <c r="AY27" s="718">
        <v>247001.16</v>
      </c>
      <c r="AZ27" s="718">
        <v>247001.16</v>
      </c>
      <c r="BA27" s="718">
        <v>247001.16</v>
      </c>
      <c r="BB27" s="718">
        <v>247001.16</v>
      </c>
      <c r="BC27" s="718">
        <v>247001.16</v>
      </c>
      <c r="BD27" s="718">
        <v>247001.16</v>
      </c>
      <c r="BE27" s="718">
        <v>247001.16</v>
      </c>
      <c r="BF27" s="718">
        <v>247001.16</v>
      </c>
      <c r="BG27" s="718">
        <v>247001.16</v>
      </c>
      <c r="BH27" s="718">
        <v>247001.16</v>
      </c>
      <c r="BI27" s="718">
        <v>247001.16</v>
      </c>
      <c r="BJ27" s="718">
        <v>247001.16</v>
      </c>
      <c r="BK27" s="718">
        <v>247001.16</v>
      </c>
      <c r="BL27" s="718">
        <v>247001.16</v>
      </c>
      <c r="BM27" s="718">
        <v>0</v>
      </c>
      <c r="BN27" s="718">
        <v>0</v>
      </c>
      <c r="BO27" s="718">
        <v>0</v>
      </c>
      <c r="BP27" s="718">
        <v>0</v>
      </c>
      <c r="BQ27" s="718">
        <v>0</v>
      </c>
      <c r="BR27" s="718">
        <v>0</v>
      </c>
      <c r="BS27" s="718">
        <v>0</v>
      </c>
      <c r="BT27" s="718">
        <v>0</v>
      </c>
      <c r="BU27" s="718">
        <v>0</v>
      </c>
      <c r="BV27" s="718">
        <v>0</v>
      </c>
      <c r="BW27" s="718">
        <v>0</v>
      </c>
      <c r="BX27" s="718">
        <v>0</v>
      </c>
      <c r="BY27" s="718">
        <v>0</v>
      </c>
      <c r="BZ27" s="719">
        <v>0</v>
      </c>
      <c r="CA27" s="167"/>
    </row>
    <row r="28" spans="2:79" s="17" customFormat="1" ht="15.6">
      <c r="B28" s="273">
        <v>5</v>
      </c>
      <c r="C28" s="178" t="s">
        <v>668</v>
      </c>
      <c r="D28" s="178" t="s">
        <v>669</v>
      </c>
      <c r="E28" s="178" t="s">
        <v>2</v>
      </c>
      <c r="F28" s="178" t="s">
        <v>670</v>
      </c>
      <c r="G28" s="178" t="s">
        <v>29</v>
      </c>
      <c r="H28" s="178" t="s">
        <v>676</v>
      </c>
      <c r="I28" s="178">
        <v>2012</v>
      </c>
      <c r="J28" s="178"/>
      <c r="K28" s="178" t="s">
        <v>699</v>
      </c>
      <c r="L28" s="178"/>
      <c r="M28" s="178" t="s">
        <v>679</v>
      </c>
      <c r="N28" s="718">
        <v>118</v>
      </c>
      <c r="O28" s="718">
        <v>22.90607134</v>
      </c>
      <c r="P28" s="718">
        <v>58856.26</v>
      </c>
      <c r="Q28" s="178"/>
      <c r="R28" s="718">
        <v>0</v>
      </c>
      <c r="S28" s="718">
        <v>17.222610029999998</v>
      </c>
      <c r="T28" s="718">
        <v>17.22261</v>
      </c>
      <c r="U28" s="718">
        <v>17.22261</v>
      </c>
      <c r="V28" s="718">
        <v>16.798992999999999</v>
      </c>
      <c r="W28" s="718">
        <v>0</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718">
        <v>0</v>
      </c>
      <c r="AX28" s="718">
        <v>30332.46386</v>
      </c>
      <c r="AY28" s="718">
        <v>30332.46386</v>
      </c>
      <c r="AZ28" s="718">
        <v>30332.46386</v>
      </c>
      <c r="BA28" s="718">
        <v>29953.642650000002</v>
      </c>
      <c r="BB28" s="718">
        <v>0</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6">
      <c r="B29" s="273">
        <v>6</v>
      </c>
      <c r="C29" s="178" t="s">
        <v>668</v>
      </c>
      <c r="D29" s="178" t="s">
        <v>669</v>
      </c>
      <c r="E29" s="178" t="s">
        <v>1</v>
      </c>
      <c r="F29" s="178" t="s">
        <v>670</v>
      </c>
      <c r="G29" s="178" t="s">
        <v>29</v>
      </c>
      <c r="H29" s="178" t="s">
        <v>676</v>
      </c>
      <c r="I29" s="178">
        <v>2012</v>
      </c>
      <c r="J29" s="178"/>
      <c r="K29" s="178" t="s">
        <v>699</v>
      </c>
      <c r="L29" s="178"/>
      <c r="M29" s="178" t="s">
        <v>679</v>
      </c>
      <c r="N29" s="718">
        <v>1075</v>
      </c>
      <c r="O29" s="718">
        <v>78.586727890000006</v>
      </c>
      <c r="P29" s="718">
        <v>916135.83239999996</v>
      </c>
      <c r="Q29" s="178"/>
      <c r="R29" s="718">
        <v>0</v>
      </c>
      <c r="S29" s="718">
        <v>59.087765330000003</v>
      </c>
      <c r="T29" s="718">
        <v>59.087764999999997</v>
      </c>
      <c r="U29" s="718">
        <v>59.087764999999997</v>
      </c>
      <c r="V29" s="718">
        <v>58.285538000000003</v>
      </c>
      <c r="W29" s="718">
        <v>36.354792000000003</v>
      </c>
      <c r="X29" s="718">
        <v>0</v>
      </c>
      <c r="Y29" s="718">
        <v>0</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430436.40820000001</v>
      </c>
      <c r="AY29" s="718">
        <v>430436.40820000001</v>
      </c>
      <c r="AZ29" s="718">
        <v>430436.40820000001</v>
      </c>
      <c r="BA29" s="718">
        <v>429719.01280000003</v>
      </c>
      <c r="BB29" s="718">
        <v>276504.93410000001</v>
      </c>
      <c r="BC29" s="718">
        <v>0</v>
      </c>
      <c r="BD29" s="718">
        <v>0</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6">
      <c r="B30" s="273">
        <v>7</v>
      </c>
      <c r="C30" s="178" t="s">
        <v>668</v>
      </c>
      <c r="D30" s="178" t="s">
        <v>669</v>
      </c>
      <c r="E30" s="178" t="s">
        <v>5</v>
      </c>
      <c r="F30" s="178" t="s">
        <v>670</v>
      </c>
      <c r="G30" s="178" t="s">
        <v>29</v>
      </c>
      <c r="H30" s="178" t="s">
        <v>676</v>
      </c>
      <c r="I30" s="178">
        <v>2012</v>
      </c>
      <c r="J30" s="178"/>
      <c r="K30" s="178" t="s">
        <v>699</v>
      </c>
      <c r="L30" s="178"/>
      <c r="M30" s="178" t="s">
        <v>684</v>
      </c>
      <c r="N30" s="718">
        <v>41656</v>
      </c>
      <c r="O30" s="718">
        <v>77.288087950000005</v>
      </c>
      <c r="P30" s="718">
        <v>1147400.6680000001</v>
      </c>
      <c r="Q30" s="178"/>
      <c r="R30" s="718">
        <v>0</v>
      </c>
      <c r="S30" s="718">
        <v>58.111344320000001</v>
      </c>
      <c r="T30" s="718">
        <v>58.111344000000003</v>
      </c>
      <c r="U30" s="718">
        <v>58.111344000000003</v>
      </c>
      <c r="V30" s="718">
        <v>58.111344000000003</v>
      </c>
      <c r="W30" s="718">
        <v>53.190435999999998</v>
      </c>
      <c r="X30" s="718">
        <v>45.011642999999999</v>
      </c>
      <c r="Y30" s="718">
        <v>33.697197000000003</v>
      </c>
      <c r="Z30" s="718">
        <v>33.572783000000001</v>
      </c>
      <c r="AA30" s="718">
        <v>33.572783000000001</v>
      </c>
      <c r="AB30" s="718">
        <v>21.651458000000002</v>
      </c>
      <c r="AC30" s="718">
        <v>8.4708991999999999</v>
      </c>
      <c r="AD30" s="718">
        <v>8.4701553999999994</v>
      </c>
      <c r="AE30" s="718">
        <v>8.4701553999999994</v>
      </c>
      <c r="AF30" s="718">
        <v>8.3248013000000007</v>
      </c>
      <c r="AG30" s="718">
        <v>8.3248013000000007</v>
      </c>
      <c r="AH30" s="718">
        <v>8.1179661999999997</v>
      </c>
      <c r="AI30" s="718">
        <v>2.2777447</v>
      </c>
      <c r="AJ30" s="718">
        <v>2.2777447</v>
      </c>
      <c r="AK30" s="718">
        <v>2.2777447</v>
      </c>
      <c r="AL30" s="718">
        <v>2.2777447</v>
      </c>
      <c r="AM30" s="718">
        <v>0</v>
      </c>
      <c r="AN30" s="718">
        <v>0</v>
      </c>
      <c r="AO30" s="718">
        <v>0</v>
      </c>
      <c r="AP30" s="718">
        <v>0</v>
      </c>
      <c r="AQ30" s="718">
        <v>0</v>
      </c>
      <c r="AR30" s="718">
        <v>0</v>
      </c>
      <c r="AS30" s="718">
        <v>0</v>
      </c>
      <c r="AT30" s="718">
        <v>0</v>
      </c>
      <c r="AU30" s="718">
        <v>0</v>
      </c>
      <c r="AV30" s="178"/>
      <c r="AW30" s="718">
        <v>0</v>
      </c>
      <c r="AX30" s="718">
        <v>1051578.7690000001</v>
      </c>
      <c r="AY30" s="718">
        <v>1051578.7690000001</v>
      </c>
      <c r="AZ30" s="718">
        <v>1051578.7690000001</v>
      </c>
      <c r="BA30" s="718">
        <v>1051578.7690000001</v>
      </c>
      <c r="BB30" s="718">
        <v>945302.41650000005</v>
      </c>
      <c r="BC30" s="718">
        <v>768665.8861</v>
      </c>
      <c r="BD30" s="718">
        <v>524308.97140000004</v>
      </c>
      <c r="BE30" s="718">
        <v>523219.09889999998</v>
      </c>
      <c r="BF30" s="718">
        <v>523219.09889999998</v>
      </c>
      <c r="BG30" s="718">
        <v>265755.48690000002</v>
      </c>
      <c r="BH30" s="718">
        <v>197225.23499999999</v>
      </c>
      <c r="BI30" s="718">
        <v>191095.79829999999</v>
      </c>
      <c r="BJ30" s="718">
        <v>191095.79829999999</v>
      </c>
      <c r="BK30" s="718">
        <v>177754.46660000001</v>
      </c>
      <c r="BL30" s="718">
        <v>177754.46660000001</v>
      </c>
      <c r="BM30" s="718">
        <v>175322.8731</v>
      </c>
      <c r="BN30" s="718">
        <v>49192.216</v>
      </c>
      <c r="BO30" s="718">
        <v>49192.216</v>
      </c>
      <c r="BP30" s="718">
        <v>49192.216399999998</v>
      </c>
      <c r="BQ30" s="718">
        <v>49192.216</v>
      </c>
      <c r="BR30" s="718">
        <v>0</v>
      </c>
      <c r="BS30" s="718">
        <v>0</v>
      </c>
      <c r="BT30" s="718">
        <v>0</v>
      </c>
      <c r="BU30" s="718">
        <v>0</v>
      </c>
      <c r="BV30" s="718">
        <v>0</v>
      </c>
      <c r="BW30" s="718">
        <v>0</v>
      </c>
      <c r="BX30" s="718">
        <v>0</v>
      </c>
      <c r="BY30" s="718">
        <v>0</v>
      </c>
      <c r="BZ30" s="719">
        <v>0</v>
      </c>
      <c r="CA30" s="167"/>
    </row>
    <row r="31" spans="2:79" s="17" customFormat="1" ht="15.6">
      <c r="B31" s="273">
        <v>8</v>
      </c>
      <c r="C31" s="178" t="s">
        <v>668</v>
      </c>
      <c r="D31" s="178" t="s">
        <v>669</v>
      </c>
      <c r="E31" s="178" t="s">
        <v>4</v>
      </c>
      <c r="F31" s="178" t="s">
        <v>670</v>
      </c>
      <c r="G31" s="178" t="s">
        <v>29</v>
      </c>
      <c r="H31" s="178" t="s">
        <v>676</v>
      </c>
      <c r="I31" s="178">
        <v>2012</v>
      </c>
      <c r="J31" s="178"/>
      <c r="K31" s="178" t="s">
        <v>699</v>
      </c>
      <c r="L31" s="178"/>
      <c r="M31" s="178" t="s">
        <v>684</v>
      </c>
      <c r="N31" s="718">
        <v>1213</v>
      </c>
      <c r="O31" s="718">
        <v>12.032823349999999</v>
      </c>
      <c r="P31" s="718">
        <v>54900.204120000002</v>
      </c>
      <c r="Q31" s="178"/>
      <c r="R31" s="718">
        <v>0</v>
      </c>
      <c r="S31" s="718">
        <v>9.0472356020000007</v>
      </c>
      <c r="T31" s="718">
        <v>9.0472356000000005</v>
      </c>
      <c r="U31" s="718">
        <v>9.0472356000000005</v>
      </c>
      <c r="V31" s="718">
        <v>9.0472356000000005</v>
      </c>
      <c r="W31" s="718">
        <v>9.0090453000000004</v>
      </c>
      <c r="X31" s="718">
        <v>9.0090453000000004</v>
      </c>
      <c r="Y31" s="718">
        <v>7.6842492</v>
      </c>
      <c r="Z31" s="718">
        <v>7.6682062000000002</v>
      </c>
      <c r="AA31" s="718">
        <v>7.6682062000000002</v>
      </c>
      <c r="AB31" s="718">
        <v>7.6682062000000002</v>
      </c>
      <c r="AC31" s="718">
        <v>0.14105429999999999</v>
      </c>
      <c r="AD31" s="718">
        <v>0.1409571</v>
      </c>
      <c r="AE31" s="718">
        <v>0.1409571</v>
      </c>
      <c r="AF31" s="718">
        <v>0.13588140000000001</v>
      </c>
      <c r="AG31" s="718">
        <v>0.13588140000000001</v>
      </c>
      <c r="AH31" s="718">
        <v>0.12692400000000001</v>
      </c>
      <c r="AI31" s="718">
        <v>0</v>
      </c>
      <c r="AJ31" s="718">
        <v>0</v>
      </c>
      <c r="AK31" s="718">
        <v>0</v>
      </c>
      <c r="AL31" s="718">
        <v>0</v>
      </c>
      <c r="AM31" s="718">
        <v>0</v>
      </c>
      <c r="AN31" s="718">
        <v>0</v>
      </c>
      <c r="AO31" s="718">
        <v>0</v>
      </c>
      <c r="AP31" s="718">
        <v>0</v>
      </c>
      <c r="AQ31" s="718">
        <v>0</v>
      </c>
      <c r="AR31" s="718">
        <v>0</v>
      </c>
      <c r="AS31" s="718">
        <v>0</v>
      </c>
      <c r="AT31" s="718">
        <v>0</v>
      </c>
      <c r="AU31" s="718">
        <v>0</v>
      </c>
      <c r="AV31" s="178"/>
      <c r="AW31" s="718">
        <v>0</v>
      </c>
      <c r="AX31" s="718">
        <v>54900.204120000002</v>
      </c>
      <c r="AY31" s="718">
        <v>54900.204120000002</v>
      </c>
      <c r="AZ31" s="718">
        <v>54900.204120000002</v>
      </c>
      <c r="BA31" s="718">
        <v>54900.204120000002</v>
      </c>
      <c r="BB31" s="718">
        <v>54075.411480000002</v>
      </c>
      <c r="BC31" s="718">
        <v>54075.411480000002</v>
      </c>
      <c r="BD31" s="718">
        <v>25463.927439999999</v>
      </c>
      <c r="BE31" s="718">
        <v>25323.391250000001</v>
      </c>
      <c r="BF31" s="718">
        <v>25323.391250000001</v>
      </c>
      <c r="BG31" s="718">
        <v>25323.391250000001</v>
      </c>
      <c r="BH31" s="718">
        <v>4112.9069090000003</v>
      </c>
      <c r="BI31" s="718">
        <v>3312.3456679999999</v>
      </c>
      <c r="BJ31" s="718">
        <v>3312.3456679999999</v>
      </c>
      <c r="BK31" s="718">
        <v>2846.4687650000001</v>
      </c>
      <c r="BL31" s="718">
        <v>2846.4687650000001</v>
      </c>
      <c r="BM31" s="718">
        <v>2741.163532</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6">
      <c r="B32" s="273">
        <v>9</v>
      </c>
      <c r="C32" s="178" t="s">
        <v>668</v>
      </c>
      <c r="D32" s="178" t="s">
        <v>669</v>
      </c>
      <c r="E32" s="178" t="s">
        <v>3</v>
      </c>
      <c r="F32" s="178" t="s">
        <v>670</v>
      </c>
      <c r="G32" s="178" t="s">
        <v>29</v>
      </c>
      <c r="H32" s="178" t="s">
        <v>676</v>
      </c>
      <c r="I32" s="178">
        <v>2012</v>
      </c>
      <c r="J32" s="178"/>
      <c r="K32" s="178" t="s">
        <v>699</v>
      </c>
      <c r="L32" s="178"/>
      <c r="M32" s="178" t="s">
        <v>685</v>
      </c>
      <c r="N32" s="718">
        <v>5640</v>
      </c>
      <c r="O32" s="718">
        <v>1598.6789200000001</v>
      </c>
      <c r="P32" s="718">
        <v>4840487.9060000004</v>
      </c>
      <c r="Q32" s="178"/>
      <c r="R32" s="718">
        <v>0</v>
      </c>
      <c r="S32" s="718">
        <v>1202.0142249999999</v>
      </c>
      <c r="T32" s="718">
        <v>1202.0142000000001</v>
      </c>
      <c r="U32" s="718">
        <v>1202.0142000000001</v>
      </c>
      <c r="V32" s="718">
        <v>1202.0142000000001</v>
      </c>
      <c r="W32" s="718">
        <v>1202.0142000000001</v>
      </c>
      <c r="X32" s="718">
        <v>1202.0142000000001</v>
      </c>
      <c r="Y32" s="718">
        <v>1202.0142000000001</v>
      </c>
      <c r="Z32" s="718">
        <v>1202.0142000000001</v>
      </c>
      <c r="AA32" s="718">
        <v>1202.0142000000001</v>
      </c>
      <c r="AB32" s="718">
        <v>1202.0142000000001</v>
      </c>
      <c r="AC32" s="718">
        <v>1202.0142000000001</v>
      </c>
      <c r="AD32" s="718">
        <v>1202.0142000000001</v>
      </c>
      <c r="AE32" s="718">
        <v>1202.0142000000001</v>
      </c>
      <c r="AF32" s="718">
        <v>1202.0142000000001</v>
      </c>
      <c r="AG32" s="718">
        <v>1202.0142000000001</v>
      </c>
      <c r="AH32" s="718">
        <v>1202.0142000000001</v>
      </c>
      <c r="AI32" s="718">
        <v>1202.0142000000001</v>
      </c>
      <c r="AJ32" s="718">
        <v>1202.0142000000001</v>
      </c>
      <c r="AK32" s="718">
        <v>908.50878999999998</v>
      </c>
      <c r="AL32" s="718">
        <v>0</v>
      </c>
      <c r="AM32" s="718">
        <v>0</v>
      </c>
      <c r="AN32" s="718">
        <v>0</v>
      </c>
      <c r="AO32" s="718">
        <v>0</v>
      </c>
      <c r="AP32" s="718">
        <v>0</v>
      </c>
      <c r="AQ32" s="718">
        <v>0</v>
      </c>
      <c r="AR32" s="718">
        <v>0</v>
      </c>
      <c r="AS32" s="718">
        <v>0</v>
      </c>
      <c r="AT32" s="718">
        <v>0</v>
      </c>
      <c r="AU32" s="718">
        <v>0</v>
      </c>
      <c r="AV32" s="178"/>
      <c r="AW32" s="718">
        <v>0</v>
      </c>
      <c r="AX32" s="718">
        <v>2016290.855</v>
      </c>
      <c r="AY32" s="718">
        <v>2016290.855</v>
      </c>
      <c r="AZ32" s="718">
        <v>2016290.855</v>
      </c>
      <c r="BA32" s="718">
        <v>2016290.855</v>
      </c>
      <c r="BB32" s="718">
        <v>2016290.855</v>
      </c>
      <c r="BC32" s="718">
        <v>2016290.855</v>
      </c>
      <c r="BD32" s="718">
        <v>2016290.855</v>
      </c>
      <c r="BE32" s="718">
        <v>2016290.855</v>
      </c>
      <c r="BF32" s="718">
        <v>2016290.855</v>
      </c>
      <c r="BG32" s="718">
        <v>2016290.855</v>
      </c>
      <c r="BH32" s="718">
        <v>2016290.855</v>
      </c>
      <c r="BI32" s="718">
        <v>2016290.855</v>
      </c>
      <c r="BJ32" s="718">
        <v>2016290.855</v>
      </c>
      <c r="BK32" s="718">
        <v>2016290.855</v>
      </c>
      <c r="BL32" s="718">
        <v>2016290.855</v>
      </c>
      <c r="BM32" s="718">
        <v>2016290.855</v>
      </c>
      <c r="BN32" s="718">
        <v>2016290.9</v>
      </c>
      <c r="BO32" s="718">
        <v>2016290.9</v>
      </c>
      <c r="BP32" s="718">
        <v>1753822.32</v>
      </c>
      <c r="BQ32" s="718">
        <v>0</v>
      </c>
      <c r="BR32" s="718">
        <v>0</v>
      </c>
      <c r="BS32" s="718">
        <v>0</v>
      </c>
      <c r="BT32" s="718">
        <v>0</v>
      </c>
      <c r="BU32" s="718">
        <v>0</v>
      </c>
      <c r="BV32" s="718">
        <v>0</v>
      </c>
      <c r="BW32" s="718">
        <v>0</v>
      </c>
      <c r="BX32" s="718">
        <v>0</v>
      </c>
      <c r="BY32" s="718">
        <v>0</v>
      </c>
      <c r="BZ32" s="719">
        <v>0</v>
      </c>
      <c r="CA32" s="167"/>
    </row>
    <row r="33" spans="1:79" s="17" customFormat="1" ht="15.6">
      <c r="B33" s="273">
        <v>10</v>
      </c>
      <c r="C33" s="178" t="s">
        <v>668</v>
      </c>
      <c r="D33" s="178" t="s">
        <v>669</v>
      </c>
      <c r="E33" s="178" t="s">
        <v>42</v>
      </c>
      <c r="F33" s="178" t="s">
        <v>670</v>
      </c>
      <c r="G33" s="178" t="s">
        <v>29</v>
      </c>
      <c r="H33" s="178" t="s">
        <v>677</v>
      </c>
      <c r="I33" s="178">
        <v>2012</v>
      </c>
      <c r="J33" s="178"/>
      <c r="K33" s="178" t="s">
        <v>699</v>
      </c>
      <c r="L33" s="178"/>
      <c r="M33" s="178" t="s">
        <v>686</v>
      </c>
      <c r="N33" s="718">
        <v>2742</v>
      </c>
      <c r="O33" s="718">
        <v>1679.0930800000001</v>
      </c>
      <c r="P33" s="718">
        <v>10075.23</v>
      </c>
      <c r="Q33" s="178"/>
      <c r="R33" s="718">
        <v>0</v>
      </c>
      <c r="S33" s="718">
        <v>1262.4760000000001</v>
      </c>
      <c r="T33" s="718">
        <v>0</v>
      </c>
      <c r="U33" s="718">
        <v>0</v>
      </c>
      <c r="V33" s="718">
        <v>0</v>
      </c>
      <c r="W33" s="718">
        <v>0</v>
      </c>
      <c r="X33" s="718">
        <v>0</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718">
        <v>0</v>
      </c>
      <c r="AX33" s="718">
        <v>10075.23</v>
      </c>
      <c r="AY33" s="718">
        <v>0</v>
      </c>
      <c r="AZ33" s="718">
        <v>0</v>
      </c>
      <c r="BA33" s="718">
        <v>0</v>
      </c>
      <c r="BB33" s="718">
        <v>0</v>
      </c>
      <c r="BC33" s="718">
        <v>0</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9">
        <v>0</v>
      </c>
      <c r="CA33" s="167"/>
    </row>
    <row r="34" spans="1:79" s="17" customFormat="1" ht="15.6">
      <c r="B34" s="273">
        <v>11</v>
      </c>
      <c r="C34" s="178" t="s">
        <v>668</v>
      </c>
      <c r="D34" s="178" t="s">
        <v>695</v>
      </c>
      <c r="E34" s="178" t="s">
        <v>14</v>
      </c>
      <c r="F34" s="178" t="s">
        <v>670</v>
      </c>
      <c r="G34" s="178" t="s">
        <v>29</v>
      </c>
      <c r="H34" s="178" t="s">
        <v>676</v>
      </c>
      <c r="I34" s="178">
        <v>2012</v>
      </c>
      <c r="J34" s="178"/>
      <c r="K34" s="178" t="s">
        <v>699</v>
      </c>
      <c r="L34" s="178"/>
      <c r="M34" s="178" t="s">
        <v>688</v>
      </c>
      <c r="N34" s="718">
        <v>246</v>
      </c>
      <c r="O34" s="718">
        <v>52.680768829999998</v>
      </c>
      <c r="P34" s="718">
        <v>-47678.914299999997</v>
      </c>
      <c r="Q34" s="178"/>
      <c r="R34" s="718">
        <v>0</v>
      </c>
      <c r="S34" s="718">
        <v>39.609600620000002</v>
      </c>
      <c r="T34" s="718">
        <v>38.281646000000002</v>
      </c>
      <c r="U34" s="718">
        <v>38.281646000000002</v>
      </c>
      <c r="V34" s="718">
        <v>38.281646000000002</v>
      </c>
      <c r="W34" s="718">
        <v>38.260658999999997</v>
      </c>
      <c r="X34" s="718">
        <v>38.260658999999997</v>
      </c>
      <c r="Y34" s="718">
        <v>37.892752000000002</v>
      </c>
      <c r="Z34" s="718">
        <v>37.892752000000002</v>
      </c>
      <c r="AA34" s="718">
        <v>31.794568999999999</v>
      </c>
      <c r="AB34" s="718">
        <v>31.091097000000001</v>
      </c>
      <c r="AC34" s="718">
        <v>30.521239000000001</v>
      </c>
      <c r="AD34" s="718">
        <v>30.521239000000001</v>
      </c>
      <c r="AE34" s="718">
        <v>28.976382000000001</v>
      </c>
      <c r="AF34" s="718">
        <v>28.976382000000001</v>
      </c>
      <c r="AG34" s="718">
        <v>24.579657000000001</v>
      </c>
      <c r="AH34" s="718">
        <v>24.478278</v>
      </c>
      <c r="AI34" s="718">
        <v>24.478278</v>
      </c>
      <c r="AJ34" s="718">
        <v>24.478278</v>
      </c>
      <c r="AK34" s="718">
        <v>24.478278</v>
      </c>
      <c r="AL34" s="718">
        <v>24.478278</v>
      </c>
      <c r="AM34" s="718">
        <v>0.42930550000000001</v>
      </c>
      <c r="AN34" s="718">
        <v>0</v>
      </c>
      <c r="AO34" s="718">
        <v>0</v>
      </c>
      <c r="AP34" s="718">
        <v>0</v>
      </c>
      <c r="AQ34" s="718">
        <v>0</v>
      </c>
      <c r="AR34" s="718">
        <v>0</v>
      </c>
      <c r="AS34" s="718">
        <v>0</v>
      </c>
      <c r="AT34" s="718">
        <v>0</v>
      </c>
      <c r="AU34" s="718">
        <v>0</v>
      </c>
      <c r="AV34" s="178"/>
      <c r="AW34" s="718">
        <v>0</v>
      </c>
      <c r="AX34" s="718">
        <v>261836.67180000001</v>
      </c>
      <c r="AY34" s="718">
        <v>261836.6716</v>
      </c>
      <c r="AZ34" s="718">
        <v>261836.6716</v>
      </c>
      <c r="BA34" s="718">
        <v>236272.67180000001</v>
      </c>
      <c r="BB34" s="718">
        <v>235658.67180000001</v>
      </c>
      <c r="BC34" s="718">
        <v>235658.67180000001</v>
      </c>
      <c r="BD34" s="718">
        <v>228576.21179999999</v>
      </c>
      <c r="BE34" s="718">
        <v>227169.79370000001</v>
      </c>
      <c r="BF34" s="718">
        <v>109775.79369999999</v>
      </c>
      <c r="BG34" s="718">
        <v>109118.79369999999</v>
      </c>
      <c r="BH34" s="718">
        <v>104419.57369999999</v>
      </c>
      <c r="BI34" s="718">
        <v>104419.57369999999</v>
      </c>
      <c r="BJ34" s="718">
        <v>99283.457599999994</v>
      </c>
      <c r="BK34" s="718">
        <v>99283.457599999994</v>
      </c>
      <c r="BL34" s="718">
        <v>64858.457600000002</v>
      </c>
      <c r="BM34" s="718">
        <v>64022.457600000002</v>
      </c>
      <c r="BN34" s="718">
        <v>64022.457999999999</v>
      </c>
      <c r="BO34" s="718">
        <v>64022.457999999999</v>
      </c>
      <c r="BP34" s="718">
        <v>64022.457600000002</v>
      </c>
      <c r="BQ34" s="718">
        <v>64022.457999999999</v>
      </c>
      <c r="BR34" s="718">
        <v>3165</v>
      </c>
      <c r="BS34" s="718">
        <v>0</v>
      </c>
      <c r="BT34" s="718">
        <v>0</v>
      </c>
      <c r="BU34" s="718">
        <v>0</v>
      </c>
      <c r="BV34" s="718">
        <v>0</v>
      </c>
      <c r="BW34" s="718">
        <v>0</v>
      </c>
      <c r="BX34" s="718">
        <v>0</v>
      </c>
      <c r="BY34" s="718">
        <v>0</v>
      </c>
      <c r="BZ34" s="719">
        <v>0</v>
      </c>
      <c r="CA34" s="167"/>
    </row>
    <row r="35" spans="1:79" s="17" customFormat="1" ht="15.6">
      <c r="B35" s="273">
        <v>12</v>
      </c>
      <c r="C35" s="178" t="s">
        <v>668</v>
      </c>
      <c r="D35" s="178" t="s">
        <v>674</v>
      </c>
      <c r="E35" s="178" t="s">
        <v>9</v>
      </c>
      <c r="F35" s="178" t="s">
        <v>670</v>
      </c>
      <c r="G35" s="178" t="s">
        <v>674</v>
      </c>
      <c r="H35" s="178" t="s">
        <v>677</v>
      </c>
      <c r="I35" s="178">
        <v>2012</v>
      </c>
      <c r="J35" s="178"/>
      <c r="K35" s="178" t="s">
        <v>699</v>
      </c>
      <c r="L35" s="178"/>
      <c r="M35" s="178" t="s">
        <v>687</v>
      </c>
      <c r="N35" s="718">
        <v>10</v>
      </c>
      <c r="O35" s="718">
        <v>4881.2833049999999</v>
      </c>
      <c r="P35" s="718">
        <v>-58400.304940000002</v>
      </c>
      <c r="Q35" s="178"/>
      <c r="R35" s="718">
        <v>0</v>
      </c>
      <c r="S35" s="718">
        <v>3670.1378239999999</v>
      </c>
      <c r="T35" s="718">
        <v>0</v>
      </c>
      <c r="U35" s="718">
        <v>0</v>
      </c>
      <c r="V35" s="718">
        <v>0</v>
      </c>
      <c r="W35" s="718">
        <v>0</v>
      </c>
      <c r="X35" s="718">
        <v>0</v>
      </c>
      <c r="Y35" s="718">
        <v>0</v>
      </c>
      <c r="Z35" s="718">
        <v>0</v>
      </c>
      <c r="AA35" s="718">
        <v>0</v>
      </c>
      <c r="AB35" s="718">
        <v>0</v>
      </c>
      <c r="AC35" s="718">
        <v>0</v>
      </c>
      <c r="AD35" s="718">
        <v>0</v>
      </c>
      <c r="AE35" s="718">
        <v>0</v>
      </c>
      <c r="AF35" s="718">
        <v>0</v>
      </c>
      <c r="AG35" s="718">
        <v>0</v>
      </c>
      <c r="AH35" s="718">
        <v>0</v>
      </c>
      <c r="AI35" s="718">
        <v>0</v>
      </c>
      <c r="AJ35" s="718">
        <v>0</v>
      </c>
      <c r="AK35" s="718">
        <v>0</v>
      </c>
      <c r="AL35" s="718">
        <v>0</v>
      </c>
      <c r="AM35" s="718">
        <v>0</v>
      </c>
      <c r="AN35" s="718">
        <v>0</v>
      </c>
      <c r="AO35" s="718">
        <v>0</v>
      </c>
      <c r="AP35" s="718">
        <v>0</v>
      </c>
      <c r="AQ35" s="718">
        <v>0</v>
      </c>
      <c r="AR35" s="718">
        <v>0</v>
      </c>
      <c r="AS35" s="718">
        <v>0</v>
      </c>
      <c r="AT35" s="718">
        <v>0</v>
      </c>
      <c r="AU35" s="718">
        <v>0</v>
      </c>
      <c r="AV35" s="178"/>
      <c r="AW35" s="718">
        <v>0</v>
      </c>
      <c r="AX35" s="718">
        <v>88448.72</v>
      </c>
      <c r="AY35" s="718">
        <v>0</v>
      </c>
      <c r="AZ35" s="718">
        <v>0</v>
      </c>
      <c r="BA35" s="718">
        <v>0</v>
      </c>
      <c r="BB35" s="718">
        <v>0</v>
      </c>
      <c r="BC35" s="718">
        <v>0</v>
      </c>
      <c r="BD35" s="718">
        <v>0</v>
      </c>
      <c r="BE35" s="718">
        <v>0</v>
      </c>
      <c r="BF35" s="718">
        <v>0</v>
      </c>
      <c r="BG35" s="718">
        <v>0</v>
      </c>
      <c r="BH35" s="718">
        <v>0</v>
      </c>
      <c r="BI35" s="718">
        <v>0</v>
      </c>
      <c r="BJ35" s="718">
        <v>0</v>
      </c>
      <c r="BK35" s="718">
        <v>0</v>
      </c>
      <c r="BL35" s="718">
        <v>0</v>
      </c>
      <c r="BM35" s="718">
        <v>0</v>
      </c>
      <c r="BN35" s="718">
        <v>0</v>
      </c>
      <c r="BO35" s="718">
        <v>0</v>
      </c>
      <c r="BP35" s="718">
        <v>0</v>
      </c>
      <c r="BQ35" s="718">
        <v>0</v>
      </c>
      <c r="BR35" s="718">
        <v>0</v>
      </c>
      <c r="BS35" s="718">
        <v>0</v>
      </c>
      <c r="BT35" s="718">
        <v>0</v>
      </c>
      <c r="BU35" s="718">
        <v>0</v>
      </c>
      <c r="BV35" s="718">
        <v>0</v>
      </c>
      <c r="BW35" s="718">
        <v>0</v>
      </c>
      <c r="BX35" s="718">
        <v>0</v>
      </c>
      <c r="BY35" s="718">
        <v>0</v>
      </c>
      <c r="BZ35" s="719">
        <v>0</v>
      </c>
      <c r="CA35" s="167"/>
    </row>
    <row r="36" spans="1:79" s="17" customFormat="1" ht="15.6">
      <c r="B36" s="273">
        <v>13</v>
      </c>
      <c r="C36" s="178" t="s">
        <v>668</v>
      </c>
      <c r="D36" s="178" t="s">
        <v>675</v>
      </c>
      <c r="E36" s="178" t="s">
        <v>17</v>
      </c>
      <c r="F36" s="178" t="s">
        <v>670</v>
      </c>
      <c r="G36" s="178" t="s">
        <v>694</v>
      </c>
      <c r="H36" s="178" t="s">
        <v>676</v>
      </c>
      <c r="I36" s="178">
        <v>2012</v>
      </c>
      <c r="J36" s="178"/>
      <c r="K36" s="178" t="s">
        <v>699</v>
      </c>
      <c r="L36" s="178"/>
      <c r="M36" s="178" t="s">
        <v>688</v>
      </c>
      <c r="N36" s="718">
        <v>5</v>
      </c>
      <c r="O36" s="718">
        <v>251.4084762</v>
      </c>
      <c r="P36" s="718">
        <v>836259.94059999997</v>
      </c>
      <c r="Q36" s="178"/>
      <c r="R36" s="718">
        <v>0</v>
      </c>
      <c r="S36" s="718">
        <v>189.0289295</v>
      </c>
      <c r="T36" s="718">
        <v>189.02893</v>
      </c>
      <c r="U36" s="718">
        <v>189.02893</v>
      </c>
      <c r="V36" s="718">
        <v>189.02893</v>
      </c>
      <c r="W36" s="718">
        <v>189.02893</v>
      </c>
      <c r="X36" s="718">
        <v>189.02893</v>
      </c>
      <c r="Y36" s="718">
        <v>189.02893</v>
      </c>
      <c r="Z36" s="718">
        <v>189.02893</v>
      </c>
      <c r="AA36" s="718">
        <v>189.02893</v>
      </c>
      <c r="AB36" s="718">
        <v>189.02893</v>
      </c>
      <c r="AC36" s="718">
        <v>189.02893</v>
      </c>
      <c r="AD36" s="718">
        <v>189.02893</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718">
        <v>0</v>
      </c>
      <c r="AX36" s="718">
        <v>418129.97029999999</v>
      </c>
      <c r="AY36" s="718">
        <v>418129.97029999999</v>
      </c>
      <c r="AZ36" s="718">
        <v>418129.97029999999</v>
      </c>
      <c r="BA36" s="718">
        <v>418129.97029999999</v>
      </c>
      <c r="BB36" s="718">
        <v>418129.97029999999</v>
      </c>
      <c r="BC36" s="718">
        <v>418129.97029999999</v>
      </c>
      <c r="BD36" s="718">
        <v>418129.97029999999</v>
      </c>
      <c r="BE36" s="718">
        <v>418129.97029999999</v>
      </c>
      <c r="BF36" s="718">
        <v>418129.97029999999</v>
      </c>
      <c r="BG36" s="718">
        <v>418129.97029999999</v>
      </c>
      <c r="BH36" s="718">
        <v>418129.97029999999</v>
      </c>
      <c r="BI36" s="718">
        <v>418129.97029999999</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1:79" s="17" customFormat="1" ht="15.6">
      <c r="B37" s="273">
        <v>14</v>
      </c>
      <c r="C37" s="178" t="s">
        <v>668</v>
      </c>
      <c r="D37" s="178" t="s">
        <v>671</v>
      </c>
      <c r="E37" s="178" t="s">
        <v>672</v>
      </c>
      <c r="F37" s="178" t="s">
        <v>670</v>
      </c>
      <c r="G37" s="178" t="s">
        <v>694</v>
      </c>
      <c r="H37" s="178" t="s">
        <v>677</v>
      </c>
      <c r="I37" s="178">
        <v>2012</v>
      </c>
      <c r="J37" s="178"/>
      <c r="K37" s="178" t="s">
        <v>699</v>
      </c>
      <c r="L37" s="178"/>
      <c r="M37" s="178" t="s">
        <v>687</v>
      </c>
      <c r="N37" s="718">
        <v>12</v>
      </c>
      <c r="O37" s="718">
        <v>2887.5011509999999</v>
      </c>
      <c r="P37" s="718">
        <v>31556.959999999999</v>
      </c>
      <c r="Q37" s="178"/>
      <c r="R37" s="718">
        <v>0</v>
      </c>
      <c r="S37" s="718">
        <v>2171.0534969999999</v>
      </c>
      <c r="T37" s="718">
        <v>0</v>
      </c>
      <c r="U37" s="718">
        <v>0</v>
      </c>
      <c r="V37" s="718">
        <v>0</v>
      </c>
      <c r="W37" s="718">
        <v>0</v>
      </c>
      <c r="X37" s="718">
        <v>0</v>
      </c>
      <c r="Y37" s="718">
        <v>0</v>
      </c>
      <c r="Z37" s="718">
        <v>0</v>
      </c>
      <c r="AA37" s="718">
        <v>0</v>
      </c>
      <c r="AB37" s="718">
        <v>0</v>
      </c>
      <c r="AC37" s="718">
        <v>0</v>
      </c>
      <c r="AD37" s="718">
        <v>0</v>
      </c>
      <c r="AE37" s="718">
        <v>0</v>
      </c>
      <c r="AF37" s="718">
        <v>0</v>
      </c>
      <c r="AG37" s="718">
        <v>0</v>
      </c>
      <c r="AH37" s="718">
        <v>0</v>
      </c>
      <c r="AI37" s="718">
        <v>0</v>
      </c>
      <c r="AJ37" s="718">
        <v>0</v>
      </c>
      <c r="AK37" s="718">
        <v>0</v>
      </c>
      <c r="AL37" s="718">
        <v>0</v>
      </c>
      <c r="AM37" s="718">
        <v>0</v>
      </c>
      <c r="AN37" s="718">
        <v>0</v>
      </c>
      <c r="AO37" s="718">
        <v>0</v>
      </c>
      <c r="AP37" s="718">
        <v>0</v>
      </c>
      <c r="AQ37" s="718">
        <v>0</v>
      </c>
      <c r="AR37" s="718">
        <v>0</v>
      </c>
      <c r="AS37" s="718">
        <v>0</v>
      </c>
      <c r="AT37" s="718">
        <v>0</v>
      </c>
      <c r="AU37" s="718">
        <v>0</v>
      </c>
      <c r="AV37" s="178"/>
      <c r="AW37" s="718">
        <v>0</v>
      </c>
      <c r="AX37" s="718">
        <v>31556.959999999999</v>
      </c>
      <c r="AY37" s="718">
        <v>0</v>
      </c>
      <c r="AZ37" s="718">
        <v>0</v>
      </c>
      <c r="BA37" s="718">
        <v>0</v>
      </c>
      <c r="BB37" s="718">
        <v>0</v>
      </c>
      <c r="BC37" s="718">
        <v>0</v>
      </c>
      <c r="BD37" s="718">
        <v>0</v>
      </c>
      <c r="BE37" s="718">
        <v>0</v>
      </c>
      <c r="BF37" s="718">
        <v>0</v>
      </c>
      <c r="BG37" s="718">
        <v>0</v>
      </c>
      <c r="BH37" s="718">
        <v>0</v>
      </c>
      <c r="BI37" s="718">
        <v>0</v>
      </c>
      <c r="BJ37" s="718">
        <v>0</v>
      </c>
      <c r="BK37" s="718">
        <v>0</v>
      </c>
      <c r="BL37" s="718">
        <v>0</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1:79" s="17" customFormat="1" ht="15.6">
      <c r="B38" s="273">
        <v>15</v>
      </c>
      <c r="C38" s="178" t="s">
        <v>668</v>
      </c>
      <c r="D38" s="178" t="s">
        <v>674</v>
      </c>
      <c r="E38" s="178" t="s">
        <v>13</v>
      </c>
      <c r="F38" s="178" t="s">
        <v>670</v>
      </c>
      <c r="G38" s="178" t="s">
        <v>674</v>
      </c>
      <c r="H38" s="178" t="s">
        <v>676</v>
      </c>
      <c r="I38" s="178">
        <v>2012</v>
      </c>
      <c r="J38" s="178"/>
      <c r="K38" s="178" t="s">
        <v>699</v>
      </c>
      <c r="L38" s="178"/>
      <c r="M38" s="178"/>
      <c r="N38" s="718">
        <v>1</v>
      </c>
      <c r="O38" s="718">
        <v>3.3336060810000001</v>
      </c>
      <c r="P38" s="718">
        <v>19155</v>
      </c>
      <c r="Q38" s="178"/>
      <c r="R38" s="718">
        <v>0</v>
      </c>
      <c r="S38" s="718">
        <v>2.506470738</v>
      </c>
      <c r="T38" s="718">
        <v>2.5064706999999999</v>
      </c>
      <c r="U38" s="718">
        <v>2.5064706999999999</v>
      </c>
      <c r="V38" s="718">
        <v>2.5064706999999999</v>
      </c>
      <c r="W38" s="718">
        <v>2.5064706999999999</v>
      </c>
      <c r="X38" s="718">
        <v>2.5064706999999999</v>
      </c>
      <c r="Y38" s="718">
        <v>2.5064706999999999</v>
      </c>
      <c r="Z38" s="718">
        <v>2.5064706999999999</v>
      </c>
      <c r="AA38" s="718">
        <v>2.5064706999999999</v>
      </c>
      <c r="AB38" s="718">
        <v>2.5064706999999999</v>
      </c>
      <c r="AC38" s="718">
        <v>2.5064706999999999</v>
      </c>
      <c r="AD38" s="718">
        <v>2.5064706999999999</v>
      </c>
      <c r="AE38" s="718">
        <v>2.5064706999999999</v>
      </c>
      <c r="AF38" s="718">
        <v>2.5064706999999999</v>
      </c>
      <c r="AG38" s="718">
        <v>2.5064706999999999</v>
      </c>
      <c r="AH38" s="718">
        <v>2.5064706999999999</v>
      </c>
      <c r="AI38" s="718">
        <v>2.5064706999999999</v>
      </c>
      <c r="AJ38" s="718">
        <v>2.5064706999999999</v>
      </c>
      <c r="AK38" s="718">
        <v>0</v>
      </c>
      <c r="AL38" s="718">
        <v>0</v>
      </c>
      <c r="AM38" s="718">
        <v>0</v>
      </c>
      <c r="AN38" s="718">
        <v>0</v>
      </c>
      <c r="AO38" s="718">
        <v>0</v>
      </c>
      <c r="AP38" s="718">
        <v>0</v>
      </c>
      <c r="AQ38" s="718">
        <v>0</v>
      </c>
      <c r="AR38" s="718">
        <v>0</v>
      </c>
      <c r="AS38" s="718">
        <v>0</v>
      </c>
      <c r="AT38" s="718">
        <v>0</v>
      </c>
      <c r="AU38" s="718">
        <v>0</v>
      </c>
      <c r="AV38" s="178"/>
      <c r="AW38" s="718">
        <v>0</v>
      </c>
      <c r="AX38" s="718">
        <v>17295.60484</v>
      </c>
      <c r="AY38" s="718">
        <v>17295.60484</v>
      </c>
      <c r="AZ38" s="718">
        <v>17295.60484</v>
      </c>
      <c r="BA38" s="718">
        <v>17295.60484</v>
      </c>
      <c r="BB38" s="718">
        <v>17295.60484</v>
      </c>
      <c r="BC38" s="718">
        <v>17295.60484</v>
      </c>
      <c r="BD38" s="718">
        <v>17295.60484</v>
      </c>
      <c r="BE38" s="718">
        <v>17295.60484</v>
      </c>
      <c r="BF38" s="718">
        <v>17295.60484</v>
      </c>
      <c r="BG38" s="718">
        <v>17295.60484</v>
      </c>
      <c r="BH38" s="718">
        <v>17295.60484</v>
      </c>
      <c r="BI38" s="718">
        <v>17295.60484</v>
      </c>
      <c r="BJ38" s="718">
        <v>17295.60484</v>
      </c>
      <c r="BK38" s="718">
        <v>17295.60484</v>
      </c>
      <c r="BL38" s="718">
        <v>17295.60484</v>
      </c>
      <c r="BM38" s="718">
        <v>17295.60484</v>
      </c>
      <c r="BN38" s="718">
        <v>17295.605</v>
      </c>
      <c r="BO38" s="718">
        <v>17295.605</v>
      </c>
      <c r="BP38" s="718">
        <v>0</v>
      </c>
      <c r="BQ38" s="718">
        <v>0</v>
      </c>
      <c r="BR38" s="718">
        <v>0</v>
      </c>
      <c r="BS38" s="718">
        <v>0</v>
      </c>
      <c r="BT38" s="718">
        <v>0</v>
      </c>
      <c r="BU38" s="718">
        <v>0</v>
      </c>
      <c r="BV38" s="718">
        <v>0</v>
      </c>
      <c r="BW38" s="718">
        <v>0</v>
      </c>
      <c r="BX38" s="718">
        <v>0</v>
      </c>
      <c r="BY38" s="718">
        <v>0</v>
      </c>
      <c r="BZ38" s="719">
        <v>0</v>
      </c>
      <c r="CA38" s="167"/>
    </row>
    <row r="39" spans="1:79" s="17" customFormat="1" ht="15.6">
      <c r="A39" s="17" t="s">
        <v>729</v>
      </c>
      <c r="B39" s="273">
        <v>16</v>
      </c>
      <c r="C39" s="178" t="s">
        <v>696</v>
      </c>
      <c r="D39" s="178" t="s">
        <v>669</v>
      </c>
      <c r="E39" s="178" t="s">
        <v>697</v>
      </c>
      <c r="F39" s="178" t="s">
        <v>670</v>
      </c>
      <c r="G39" s="178" t="s">
        <v>29</v>
      </c>
      <c r="H39" s="178" t="s">
        <v>677</v>
      </c>
      <c r="I39" s="178">
        <v>2012</v>
      </c>
      <c r="J39" s="178"/>
      <c r="K39" s="178" t="s">
        <v>699</v>
      </c>
      <c r="L39" s="178"/>
      <c r="M39" s="178" t="s">
        <v>686</v>
      </c>
      <c r="N39" s="718">
        <v>3</v>
      </c>
      <c r="O39" s="718">
        <v>1.97879129</v>
      </c>
      <c r="P39" s="718">
        <v>10.524369999999999</v>
      </c>
      <c r="Q39" s="178"/>
      <c r="R39" s="718">
        <v>0</v>
      </c>
      <c r="S39" s="718">
        <v>1.4878130000000001</v>
      </c>
      <c r="T39" s="718">
        <v>0</v>
      </c>
      <c r="U39" s="718">
        <v>0</v>
      </c>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10.524369999999999</v>
      </c>
      <c r="AY39" s="718">
        <v>0</v>
      </c>
      <c r="AZ39" s="718">
        <v>0</v>
      </c>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1:79" s="17" customFormat="1" ht="15.6">
      <c r="A40" s="17" t="s">
        <v>729</v>
      </c>
      <c r="B40" s="273">
        <v>17</v>
      </c>
      <c r="C40" s="178" t="s">
        <v>696</v>
      </c>
      <c r="D40" s="178" t="s">
        <v>669</v>
      </c>
      <c r="E40" s="178" t="s">
        <v>697</v>
      </c>
      <c r="F40" s="178" t="s">
        <v>670</v>
      </c>
      <c r="G40" s="178" t="s">
        <v>29</v>
      </c>
      <c r="H40" s="178" t="s">
        <v>677</v>
      </c>
      <c r="I40" s="178">
        <v>2012</v>
      </c>
      <c r="J40" s="178"/>
      <c r="K40" s="178" t="s">
        <v>699</v>
      </c>
      <c r="L40" s="178"/>
      <c r="M40" s="178" t="s">
        <v>686</v>
      </c>
      <c r="N40" s="718">
        <v>9293</v>
      </c>
      <c r="O40" s="718">
        <v>5690.6683400000002</v>
      </c>
      <c r="P40" s="718">
        <v>34146.28</v>
      </c>
      <c r="Q40" s="178"/>
      <c r="R40" s="718">
        <v>0</v>
      </c>
      <c r="S40" s="718">
        <v>4278.6980000000003</v>
      </c>
      <c r="T40" s="718">
        <v>0</v>
      </c>
      <c r="U40" s="718">
        <v>0</v>
      </c>
      <c r="V40" s="718">
        <v>0</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34146.28</v>
      </c>
      <c r="AY40" s="718">
        <v>0</v>
      </c>
      <c r="AZ40" s="718">
        <v>0</v>
      </c>
      <c r="BA40" s="718">
        <v>0</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1:79" s="17" customFormat="1" ht="15.6">
      <c r="A41" s="17" t="s">
        <v>729</v>
      </c>
      <c r="B41" s="273">
        <v>18</v>
      </c>
      <c r="C41" s="178" t="s">
        <v>696</v>
      </c>
      <c r="D41" s="178" t="s">
        <v>674</v>
      </c>
      <c r="E41" s="178" t="s">
        <v>9</v>
      </c>
      <c r="F41" s="178" t="s">
        <v>670</v>
      </c>
      <c r="G41" s="178" t="s">
        <v>674</v>
      </c>
      <c r="H41" s="178" t="s">
        <v>677</v>
      </c>
      <c r="I41" s="178">
        <v>2012</v>
      </c>
      <c r="J41" s="178"/>
      <c r="K41" s="178" t="s">
        <v>699</v>
      </c>
      <c r="L41" s="178"/>
      <c r="M41" s="178" t="s">
        <v>687</v>
      </c>
      <c r="N41" s="718">
        <v>22</v>
      </c>
      <c r="O41" s="718">
        <v>20765.19282</v>
      </c>
      <c r="P41" s="718">
        <v>376264.7</v>
      </c>
      <c r="Q41" s="178"/>
      <c r="R41" s="718">
        <v>0</v>
      </c>
      <c r="S41" s="718">
        <v>15612.926939999999</v>
      </c>
      <c r="T41" s="718">
        <v>0</v>
      </c>
      <c r="U41" s="718">
        <v>0</v>
      </c>
      <c r="V41" s="718">
        <v>0</v>
      </c>
      <c r="W41" s="718">
        <v>0</v>
      </c>
      <c r="X41" s="718">
        <v>0</v>
      </c>
      <c r="Y41" s="718">
        <v>0</v>
      </c>
      <c r="Z41" s="718">
        <v>0</v>
      </c>
      <c r="AA41" s="718">
        <v>0</v>
      </c>
      <c r="AB41" s="718">
        <v>0</v>
      </c>
      <c r="AC41" s="718">
        <v>0</v>
      </c>
      <c r="AD41" s="718">
        <v>0</v>
      </c>
      <c r="AE41" s="718">
        <v>0</v>
      </c>
      <c r="AF41" s="718">
        <v>0</v>
      </c>
      <c r="AG41" s="718">
        <v>0</v>
      </c>
      <c r="AH41" s="718">
        <v>0</v>
      </c>
      <c r="AI41" s="718">
        <v>0</v>
      </c>
      <c r="AJ41" s="718">
        <v>0</v>
      </c>
      <c r="AK41" s="718">
        <v>0</v>
      </c>
      <c r="AL41" s="718">
        <v>0</v>
      </c>
      <c r="AM41" s="718">
        <v>0</v>
      </c>
      <c r="AN41" s="718">
        <v>0</v>
      </c>
      <c r="AO41" s="718">
        <v>0</v>
      </c>
      <c r="AP41" s="718">
        <v>0</v>
      </c>
      <c r="AQ41" s="718">
        <v>0</v>
      </c>
      <c r="AR41" s="718">
        <v>0</v>
      </c>
      <c r="AS41" s="718">
        <v>0</v>
      </c>
      <c r="AT41" s="718">
        <v>0</v>
      </c>
      <c r="AU41" s="718">
        <v>0</v>
      </c>
      <c r="AV41" s="178"/>
      <c r="AW41" s="718">
        <v>0</v>
      </c>
      <c r="AX41" s="718">
        <v>376264.7</v>
      </c>
      <c r="AY41" s="718">
        <v>0</v>
      </c>
      <c r="AZ41" s="718">
        <v>0</v>
      </c>
      <c r="BA41" s="718">
        <v>0</v>
      </c>
      <c r="BB41" s="718">
        <v>0</v>
      </c>
      <c r="BC41" s="718">
        <v>0</v>
      </c>
      <c r="BD41" s="718">
        <v>0</v>
      </c>
      <c r="BE41" s="718">
        <v>0</v>
      </c>
      <c r="BF41" s="718">
        <v>0</v>
      </c>
      <c r="BG41" s="718">
        <v>0</v>
      </c>
      <c r="BH41" s="718">
        <v>0</v>
      </c>
      <c r="BI41" s="718">
        <v>0</v>
      </c>
      <c r="BJ41" s="718">
        <v>0</v>
      </c>
      <c r="BK41" s="718">
        <v>0</v>
      </c>
      <c r="BL41" s="718">
        <v>0</v>
      </c>
      <c r="BM41" s="718">
        <v>0</v>
      </c>
      <c r="BN41" s="718">
        <v>0</v>
      </c>
      <c r="BO41" s="718">
        <v>0</v>
      </c>
      <c r="BP41" s="718">
        <v>0</v>
      </c>
      <c r="BQ41" s="718">
        <v>0</v>
      </c>
      <c r="BR41" s="718">
        <v>0</v>
      </c>
      <c r="BS41" s="718">
        <v>0</v>
      </c>
      <c r="BT41" s="718">
        <v>0</v>
      </c>
      <c r="BU41" s="718">
        <v>0</v>
      </c>
      <c r="BV41" s="718">
        <v>0</v>
      </c>
      <c r="BW41" s="718">
        <v>0</v>
      </c>
      <c r="BX41" s="718">
        <v>0</v>
      </c>
      <c r="BY41" s="718">
        <v>0</v>
      </c>
      <c r="BZ41" s="719">
        <v>0</v>
      </c>
      <c r="CA41" s="167"/>
    </row>
    <row r="42" spans="1:79" s="17" customFormat="1" ht="15.6">
      <c r="A42" s="17" t="s">
        <v>729</v>
      </c>
      <c r="B42" s="273">
        <v>19</v>
      </c>
      <c r="C42" s="178" t="s">
        <v>696</v>
      </c>
      <c r="D42" s="178" t="s">
        <v>671</v>
      </c>
      <c r="E42" s="178" t="s">
        <v>697</v>
      </c>
      <c r="F42" s="178" t="s">
        <v>670</v>
      </c>
      <c r="G42" s="178" t="s">
        <v>671</v>
      </c>
      <c r="H42" s="178" t="s">
        <v>677</v>
      </c>
      <c r="I42" s="178">
        <v>2012</v>
      </c>
      <c r="J42" s="178"/>
      <c r="K42" s="178" t="s">
        <v>699</v>
      </c>
      <c r="L42" s="178"/>
      <c r="M42" s="178" t="s">
        <v>686</v>
      </c>
      <c r="N42" s="718">
        <v>7</v>
      </c>
      <c r="O42" s="718">
        <v>5.9584000000000001</v>
      </c>
      <c r="P42" s="718">
        <v>25.48</v>
      </c>
      <c r="Q42" s="178"/>
      <c r="R42" s="718">
        <v>0</v>
      </c>
      <c r="S42" s="718">
        <v>4.4800000000000004</v>
      </c>
      <c r="T42" s="718">
        <v>0</v>
      </c>
      <c r="U42" s="718">
        <v>0</v>
      </c>
      <c r="V42" s="718">
        <v>0</v>
      </c>
      <c r="W42" s="718">
        <v>0</v>
      </c>
      <c r="X42" s="718">
        <v>0</v>
      </c>
      <c r="Y42" s="718">
        <v>0</v>
      </c>
      <c r="Z42" s="718">
        <v>0</v>
      </c>
      <c r="AA42" s="718">
        <v>0</v>
      </c>
      <c r="AB42" s="718">
        <v>0</v>
      </c>
      <c r="AC42" s="718">
        <v>0</v>
      </c>
      <c r="AD42" s="718">
        <v>0</v>
      </c>
      <c r="AE42" s="718">
        <v>0</v>
      </c>
      <c r="AF42" s="718">
        <v>0</v>
      </c>
      <c r="AG42" s="718">
        <v>0</v>
      </c>
      <c r="AH42" s="718">
        <v>0</v>
      </c>
      <c r="AI42" s="718">
        <v>0</v>
      </c>
      <c r="AJ42" s="718">
        <v>0</v>
      </c>
      <c r="AK42" s="718">
        <v>0</v>
      </c>
      <c r="AL42" s="718">
        <v>0</v>
      </c>
      <c r="AM42" s="718">
        <v>0</v>
      </c>
      <c r="AN42" s="718">
        <v>0</v>
      </c>
      <c r="AO42" s="718">
        <v>0</v>
      </c>
      <c r="AP42" s="718">
        <v>0</v>
      </c>
      <c r="AQ42" s="718">
        <v>0</v>
      </c>
      <c r="AR42" s="718">
        <v>0</v>
      </c>
      <c r="AS42" s="718">
        <v>0</v>
      </c>
      <c r="AT42" s="718">
        <v>0</v>
      </c>
      <c r="AU42" s="718">
        <v>0</v>
      </c>
      <c r="AV42" s="178"/>
      <c r="AW42" s="718">
        <v>0</v>
      </c>
      <c r="AX42" s="718">
        <v>25.48</v>
      </c>
      <c r="AY42" s="718">
        <v>0</v>
      </c>
      <c r="AZ42" s="718">
        <v>0</v>
      </c>
      <c r="BA42" s="718">
        <v>0</v>
      </c>
      <c r="BB42" s="718">
        <v>0</v>
      </c>
      <c r="BC42" s="718">
        <v>0</v>
      </c>
      <c r="BD42" s="718">
        <v>0</v>
      </c>
      <c r="BE42" s="718">
        <v>0</v>
      </c>
      <c r="BF42" s="718">
        <v>0</v>
      </c>
      <c r="BG42" s="718">
        <v>0</v>
      </c>
      <c r="BH42" s="718">
        <v>0</v>
      </c>
      <c r="BI42" s="718">
        <v>0</v>
      </c>
      <c r="BJ42" s="718">
        <v>0</v>
      </c>
      <c r="BK42" s="718">
        <v>0</v>
      </c>
      <c r="BL42" s="718">
        <v>0</v>
      </c>
      <c r="BM42" s="718">
        <v>0</v>
      </c>
      <c r="BN42" s="718">
        <v>0</v>
      </c>
      <c r="BO42" s="718">
        <v>0</v>
      </c>
      <c r="BP42" s="718">
        <v>0</v>
      </c>
      <c r="BQ42" s="718">
        <v>0</v>
      </c>
      <c r="BR42" s="718">
        <v>0</v>
      </c>
      <c r="BS42" s="718">
        <v>0</v>
      </c>
      <c r="BT42" s="718">
        <v>0</v>
      </c>
      <c r="BU42" s="718">
        <v>0</v>
      </c>
      <c r="BV42" s="718">
        <v>0</v>
      </c>
      <c r="BW42" s="718">
        <v>0</v>
      </c>
      <c r="BX42" s="718">
        <v>0</v>
      </c>
      <c r="BY42" s="718">
        <v>0</v>
      </c>
      <c r="BZ42" s="719">
        <v>0</v>
      </c>
      <c r="CA42" s="167"/>
    </row>
    <row r="43" spans="1:79" s="17" customFormat="1" ht="15.6">
      <c r="A43" s="17" t="s">
        <v>729</v>
      </c>
      <c r="B43" s="273">
        <v>20</v>
      </c>
      <c r="C43" s="178" t="s">
        <v>696</v>
      </c>
      <c r="D43" s="178" t="s">
        <v>671</v>
      </c>
      <c r="E43" s="178" t="s">
        <v>9</v>
      </c>
      <c r="F43" s="178" t="s">
        <v>670</v>
      </c>
      <c r="G43" s="178" t="s">
        <v>671</v>
      </c>
      <c r="H43" s="178" t="s">
        <v>677</v>
      </c>
      <c r="I43" s="178">
        <v>2012</v>
      </c>
      <c r="J43" s="178"/>
      <c r="K43" s="178" t="s">
        <v>699</v>
      </c>
      <c r="L43" s="178"/>
      <c r="M43" s="178" t="s">
        <v>687</v>
      </c>
      <c r="N43" s="718">
        <v>4</v>
      </c>
      <c r="O43" s="718">
        <v>271.14586839999998</v>
      </c>
      <c r="P43" s="718">
        <v>2963.3020000000001</v>
      </c>
      <c r="Q43" s="178"/>
      <c r="R43" s="718">
        <v>0</v>
      </c>
      <c r="S43" s="718">
        <v>203.86907400000001</v>
      </c>
      <c r="T43" s="718">
        <v>0</v>
      </c>
      <c r="U43" s="718">
        <v>0</v>
      </c>
      <c r="V43" s="718">
        <v>0</v>
      </c>
      <c r="W43" s="718">
        <v>0</v>
      </c>
      <c r="X43" s="718">
        <v>0</v>
      </c>
      <c r="Y43" s="718">
        <v>0</v>
      </c>
      <c r="Z43" s="718">
        <v>0</v>
      </c>
      <c r="AA43" s="718">
        <v>0</v>
      </c>
      <c r="AB43" s="718">
        <v>0</v>
      </c>
      <c r="AC43" s="718">
        <v>0</v>
      </c>
      <c r="AD43" s="718">
        <v>0</v>
      </c>
      <c r="AE43" s="718">
        <v>0</v>
      </c>
      <c r="AF43" s="718">
        <v>0</v>
      </c>
      <c r="AG43" s="718">
        <v>0</v>
      </c>
      <c r="AH43" s="718">
        <v>0</v>
      </c>
      <c r="AI43" s="718">
        <v>0</v>
      </c>
      <c r="AJ43" s="718">
        <v>0</v>
      </c>
      <c r="AK43" s="718">
        <v>0</v>
      </c>
      <c r="AL43" s="718">
        <v>0</v>
      </c>
      <c r="AM43" s="718">
        <v>0</v>
      </c>
      <c r="AN43" s="718">
        <v>0</v>
      </c>
      <c r="AO43" s="718">
        <v>0</v>
      </c>
      <c r="AP43" s="718">
        <v>0</v>
      </c>
      <c r="AQ43" s="718">
        <v>0</v>
      </c>
      <c r="AR43" s="718">
        <v>0</v>
      </c>
      <c r="AS43" s="718">
        <v>0</v>
      </c>
      <c r="AT43" s="718">
        <v>0</v>
      </c>
      <c r="AU43" s="718">
        <v>0</v>
      </c>
      <c r="AV43" s="178"/>
      <c r="AW43" s="718">
        <v>0</v>
      </c>
      <c r="AX43" s="718">
        <v>2963.3020000000001</v>
      </c>
      <c r="AY43" s="718">
        <v>0</v>
      </c>
      <c r="AZ43" s="718">
        <v>0</v>
      </c>
      <c r="BA43" s="718">
        <v>0</v>
      </c>
      <c r="BB43" s="718">
        <v>0</v>
      </c>
      <c r="BC43" s="718">
        <v>0</v>
      </c>
      <c r="BD43" s="718">
        <v>0</v>
      </c>
      <c r="BE43" s="718">
        <v>0</v>
      </c>
      <c r="BF43" s="718">
        <v>0</v>
      </c>
      <c r="BG43" s="718">
        <v>0</v>
      </c>
      <c r="BH43" s="718">
        <v>0</v>
      </c>
      <c r="BI43" s="718">
        <v>0</v>
      </c>
      <c r="BJ43" s="718">
        <v>0</v>
      </c>
      <c r="BK43" s="718">
        <v>0</v>
      </c>
      <c r="BL43" s="718">
        <v>0</v>
      </c>
      <c r="BM43" s="718">
        <v>0</v>
      </c>
      <c r="BN43" s="718">
        <v>0</v>
      </c>
      <c r="BO43" s="718">
        <v>0</v>
      </c>
      <c r="BP43" s="718">
        <v>0</v>
      </c>
      <c r="BQ43" s="718">
        <v>0</v>
      </c>
      <c r="BR43" s="718">
        <v>0</v>
      </c>
      <c r="BS43" s="718">
        <v>0</v>
      </c>
      <c r="BT43" s="718">
        <v>0</v>
      </c>
      <c r="BU43" s="718">
        <v>0</v>
      </c>
      <c r="BV43" s="718">
        <v>0</v>
      </c>
      <c r="BW43" s="718">
        <v>0</v>
      </c>
      <c r="BX43" s="718">
        <v>0</v>
      </c>
      <c r="BY43" s="718">
        <v>0</v>
      </c>
      <c r="BZ43" s="719">
        <v>0</v>
      </c>
      <c r="CA43" s="167"/>
    </row>
    <row r="44" spans="1:79" s="17" customFormat="1" ht="15.6">
      <c r="B44" s="273">
        <v>21</v>
      </c>
      <c r="C44" s="178" t="s">
        <v>698</v>
      </c>
      <c r="D44" s="178" t="s">
        <v>671</v>
      </c>
      <c r="E44" s="178" t="s">
        <v>22</v>
      </c>
      <c r="F44" s="178" t="s">
        <v>670</v>
      </c>
      <c r="G44" s="178" t="s">
        <v>694</v>
      </c>
      <c r="H44" s="178" t="s">
        <v>676</v>
      </c>
      <c r="I44" s="178">
        <v>2011</v>
      </c>
      <c r="J44" s="178"/>
      <c r="K44" s="178" t="s">
        <v>699</v>
      </c>
      <c r="L44" s="178"/>
      <c r="M44" s="178" t="s">
        <v>688</v>
      </c>
      <c r="N44" s="718">
        <v>42</v>
      </c>
      <c r="O44" s="718">
        <v>616.54881680000005</v>
      </c>
      <c r="P44" s="718">
        <v>2278456.7760000001</v>
      </c>
      <c r="Q44" s="178"/>
      <c r="R44" s="718">
        <v>463.570539</v>
      </c>
      <c r="S44" s="718">
        <v>463.570539</v>
      </c>
      <c r="T44" s="718">
        <v>463.57053999999999</v>
      </c>
      <c r="U44" s="718">
        <v>463.57053999999999</v>
      </c>
      <c r="V44" s="718">
        <v>463.57053999999999</v>
      </c>
      <c r="W44" s="718">
        <v>418.70438999999999</v>
      </c>
      <c r="X44" s="718">
        <v>348.11506000000003</v>
      </c>
      <c r="Y44" s="718">
        <v>182.35061999999999</v>
      </c>
      <c r="Z44" s="718">
        <v>174.68422000000001</v>
      </c>
      <c r="AA44" s="718">
        <v>174.68422000000001</v>
      </c>
      <c r="AB44" s="718">
        <v>171.90338</v>
      </c>
      <c r="AC44" s="718">
        <v>137.68342999999999</v>
      </c>
      <c r="AD44" s="718">
        <v>86.935979000000003</v>
      </c>
      <c r="AE44" s="718">
        <v>86.935979000000003</v>
      </c>
      <c r="AF44" s="718">
        <v>86.935979000000003</v>
      </c>
      <c r="AG44" s="718">
        <v>26.121849000000001</v>
      </c>
      <c r="AH44" s="718">
        <v>3.6581123999999998</v>
      </c>
      <c r="AI44" s="718">
        <v>3.6581123999999998</v>
      </c>
      <c r="AJ44" s="718">
        <v>3.6581123999999998</v>
      </c>
      <c r="AK44" s="718">
        <v>3.6581123999999998</v>
      </c>
      <c r="AL44" s="718">
        <v>0</v>
      </c>
      <c r="AM44" s="718">
        <v>0</v>
      </c>
      <c r="AN44" s="718">
        <v>0</v>
      </c>
      <c r="AO44" s="718">
        <v>0</v>
      </c>
      <c r="AP44" s="718">
        <v>0</v>
      </c>
      <c r="AQ44" s="718">
        <v>0</v>
      </c>
      <c r="AR44" s="718">
        <v>0</v>
      </c>
      <c r="AS44" s="718">
        <v>0</v>
      </c>
      <c r="AT44" s="718">
        <v>0</v>
      </c>
      <c r="AU44" s="718">
        <v>0</v>
      </c>
      <c r="AV44" s="178"/>
      <c r="AW44" s="718">
        <v>1702656.8</v>
      </c>
      <c r="AX44" s="718">
        <v>1702656.7509999999</v>
      </c>
      <c r="AY44" s="718">
        <v>1702656.7509999999</v>
      </c>
      <c r="AZ44" s="718">
        <v>1702656.7509999999</v>
      </c>
      <c r="BA44" s="718">
        <v>1702656.7509999999</v>
      </c>
      <c r="BB44" s="718">
        <v>1530308.145</v>
      </c>
      <c r="BC44" s="718">
        <v>1276471.2350000001</v>
      </c>
      <c r="BD44" s="718">
        <v>756134.28870000003</v>
      </c>
      <c r="BE44" s="718">
        <v>726513.36289999995</v>
      </c>
      <c r="BF44" s="718">
        <v>726513.36289999995</v>
      </c>
      <c r="BG44" s="718">
        <v>690549.85470000003</v>
      </c>
      <c r="BH44" s="718">
        <v>593305.07750000001</v>
      </c>
      <c r="BI44" s="718">
        <v>273972.54229999997</v>
      </c>
      <c r="BJ44" s="718">
        <v>273972.54229999997</v>
      </c>
      <c r="BK44" s="718">
        <v>273972.54229999997</v>
      </c>
      <c r="BL44" s="718">
        <v>236313.5552</v>
      </c>
      <c r="BM44" s="718">
        <v>14158.882820000001</v>
      </c>
      <c r="BN44" s="718">
        <v>14158.883</v>
      </c>
      <c r="BO44" s="718">
        <v>14158.883</v>
      </c>
      <c r="BP44" s="718">
        <v>14158.882799999999</v>
      </c>
      <c r="BQ44" s="718">
        <v>0</v>
      </c>
      <c r="BR44" s="718">
        <v>0</v>
      </c>
      <c r="BS44" s="718">
        <v>0</v>
      </c>
      <c r="BT44" s="718">
        <v>0</v>
      </c>
      <c r="BU44" s="718">
        <v>0</v>
      </c>
      <c r="BV44" s="718">
        <v>0</v>
      </c>
      <c r="BW44" s="718">
        <v>0</v>
      </c>
      <c r="BX44" s="718">
        <v>0</v>
      </c>
      <c r="BY44" s="718">
        <v>0</v>
      </c>
      <c r="BZ44" s="719">
        <v>0</v>
      </c>
      <c r="CA44" s="167"/>
    </row>
    <row r="45" spans="1:79" s="17" customFormat="1" ht="15.6">
      <c r="B45" s="273">
        <v>22</v>
      </c>
      <c r="C45" s="178" t="s">
        <v>698</v>
      </c>
      <c r="D45" s="178" t="s">
        <v>671</v>
      </c>
      <c r="E45" s="178" t="s">
        <v>21</v>
      </c>
      <c r="F45" s="178" t="s">
        <v>670</v>
      </c>
      <c r="G45" s="178" t="s">
        <v>694</v>
      </c>
      <c r="H45" s="178" t="s">
        <v>676</v>
      </c>
      <c r="I45" s="178">
        <v>2011</v>
      </c>
      <c r="J45" s="178"/>
      <c r="K45" s="178" t="s">
        <v>699</v>
      </c>
      <c r="L45" s="178"/>
      <c r="M45" s="178" t="s">
        <v>688</v>
      </c>
      <c r="N45" s="718">
        <v>43</v>
      </c>
      <c r="O45" s="718">
        <v>57.677628249999998</v>
      </c>
      <c r="P45" s="718">
        <v>133740.48009999999</v>
      </c>
      <c r="Q45" s="178"/>
      <c r="R45" s="718">
        <v>53.379389400000001</v>
      </c>
      <c r="S45" s="718">
        <v>53.379389400000001</v>
      </c>
      <c r="T45" s="718">
        <v>53.175457999999999</v>
      </c>
      <c r="U45" s="718">
        <v>44.348790000000001</v>
      </c>
      <c r="V45" s="718">
        <v>44.348790000000001</v>
      </c>
      <c r="W45" s="718">
        <v>44.219307999999998</v>
      </c>
      <c r="X45" s="718">
        <v>4.4584031</v>
      </c>
      <c r="Y45" s="718">
        <v>4.4584031</v>
      </c>
      <c r="Z45" s="718">
        <v>4.4584031</v>
      </c>
      <c r="AA45" s="718">
        <v>4.4584031</v>
      </c>
      <c r="AB45" s="718">
        <v>4.0851044999999999</v>
      </c>
      <c r="AC45" s="718">
        <v>4.0851044999999999</v>
      </c>
      <c r="AD45" s="718">
        <v>0</v>
      </c>
      <c r="AE45" s="718">
        <v>0</v>
      </c>
      <c r="AF45" s="718">
        <v>0</v>
      </c>
      <c r="AG45" s="718">
        <v>0</v>
      </c>
      <c r="AH45" s="718">
        <v>0</v>
      </c>
      <c r="AI45" s="718">
        <v>0</v>
      </c>
      <c r="AJ45" s="718">
        <v>0</v>
      </c>
      <c r="AK45" s="718">
        <v>0</v>
      </c>
      <c r="AL45" s="718">
        <v>0</v>
      </c>
      <c r="AM45" s="718">
        <v>0</v>
      </c>
      <c r="AN45" s="718">
        <v>0</v>
      </c>
      <c r="AO45" s="718">
        <v>0</v>
      </c>
      <c r="AP45" s="718">
        <v>0</v>
      </c>
      <c r="AQ45" s="718">
        <v>0</v>
      </c>
      <c r="AR45" s="718">
        <v>0</v>
      </c>
      <c r="AS45" s="718">
        <v>0</v>
      </c>
      <c r="AT45" s="718">
        <v>0</v>
      </c>
      <c r="AU45" s="718">
        <v>0</v>
      </c>
      <c r="AV45" s="178"/>
      <c r="AW45" s="718">
        <v>124183.27</v>
      </c>
      <c r="AX45" s="718">
        <v>124183.2678</v>
      </c>
      <c r="AY45" s="718">
        <v>123613.6629</v>
      </c>
      <c r="AZ45" s="718">
        <v>103162.0151</v>
      </c>
      <c r="BA45" s="718">
        <v>103162.0151</v>
      </c>
      <c r="BB45" s="718">
        <v>102816.546</v>
      </c>
      <c r="BC45" s="718">
        <v>11875.07201</v>
      </c>
      <c r="BD45" s="718">
        <v>11875.07201</v>
      </c>
      <c r="BE45" s="718">
        <v>11875.07201</v>
      </c>
      <c r="BF45" s="718">
        <v>11875.07201</v>
      </c>
      <c r="BG45" s="718">
        <v>9420.4202280000009</v>
      </c>
      <c r="BH45" s="718">
        <v>9420.4202280000009</v>
      </c>
      <c r="BI45" s="718">
        <v>0</v>
      </c>
      <c r="BJ45" s="718">
        <v>0</v>
      </c>
      <c r="BK45" s="718">
        <v>0</v>
      </c>
      <c r="BL45" s="718">
        <v>0</v>
      </c>
      <c r="BM45" s="718">
        <v>0</v>
      </c>
      <c r="BN45" s="718">
        <v>0</v>
      </c>
      <c r="BO45" s="718">
        <v>0</v>
      </c>
      <c r="BP45" s="718">
        <v>0</v>
      </c>
      <c r="BQ45" s="718">
        <v>0</v>
      </c>
      <c r="BR45" s="718">
        <v>0</v>
      </c>
      <c r="BS45" s="718">
        <v>0</v>
      </c>
      <c r="BT45" s="718">
        <v>0</v>
      </c>
      <c r="BU45" s="718">
        <v>0</v>
      </c>
      <c r="BV45" s="718">
        <v>0</v>
      </c>
      <c r="BW45" s="718">
        <v>0</v>
      </c>
      <c r="BX45" s="718">
        <v>0</v>
      </c>
      <c r="BY45" s="718">
        <v>0</v>
      </c>
      <c r="BZ45" s="719">
        <v>0</v>
      </c>
      <c r="CA45" s="167"/>
    </row>
    <row r="46" spans="1:79" s="17" customFormat="1" ht="15.6">
      <c r="B46" s="273">
        <v>23</v>
      </c>
      <c r="C46" s="178" t="s">
        <v>698</v>
      </c>
      <c r="D46" s="178" t="s">
        <v>671</v>
      </c>
      <c r="E46" s="178" t="s">
        <v>20</v>
      </c>
      <c r="F46" s="178" t="s">
        <v>670</v>
      </c>
      <c r="G46" s="178" t="s">
        <v>694</v>
      </c>
      <c r="H46" s="178" t="s">
        <v>676</v>
      </c>
      <c r="I46" s="178">
        <v>2011</v>
      </c>
      <c r="J46" s="178"/>
      <c r="K46" s="178" t="s">
        <v>699</v>
      </c>
      <c r="L46" s="178"/>
      <c r="M46" s="178" t="s">
        <v>688</v>
      </c>
      <c r="N46" s="718">
        <v>9</v>
      </c>
      <c r="O46" s="718">
        <v>46.594571670000001</v>
      </c>
      <c r="P46" s="718">
        <v>226586.29019999999</v>
      </c>
      <c r="Q46" s="178"/>
      <c r="R46" s="718">
        <v>46.594571700000003</v>
      </c>
      <c r="S46" s="718">
        <v>46.594571670000001</v>
      </c>
      <c r="T46" s="718">
        <v>46.594571999999999</v>
      </c>
      <c r="U46" s="718">
        <v>46.594571999999999</v>
      </c>
      <c r="V46" s="718">
        <v>46.594571999999999</v>
      </c>
      <c r="W46" s="718">
        <v>0</v>
      </c>
      <c r="X46" s="718">
        <v>0</v>
      </c>
      <c r="Y46" s="718">
        <v>0</v>
      </c>
      <c r="Z46" s="718">
        <v>0</v>
      </c>
      <c r="AA46" s="718">
        <v>0</v>
      </c>
      <c r="AB46" s="718">
        <v>0</v>
      </c>
      <c r="AC46" s="718">
        <v>0</v>
      </c>
      <c r="AD46" s="718">
        <v>0</v>
      </c>
      <c r="AE46" s="718">
        <v>0</v>
      </c>
      <c r="AF46" s="718">
        <v>0</v>
      </c>
      <c r="AG46" s="718">
        <v>0</v>
      </c>
      <c r="AH46" s="718">
        <v>0</v>
      </c>
      <c r="AI46" s="718">
        <v>0</v>
      </c>
      <c r="AJ46" s="718">
        <v>0</v>
      </c>
      <c r="AK46" s="718">
        <v>0</v>
      </c>
      <c r="AL46" s="718">
        <v>0</v>
      </c>
      <c r="AM46" s="718">
        <v>0</v>
      </c>
      <c r="AN46" s="718">
        <v>0</v>
      </c>
      <c r="AO46" s="718">
        <v>0</v>
      </c>
      <c r="AP46" s="718">
        <v>0</v>
      </c>
      <c r="AQ46" s="718">
        <v>0</v>
      </c>
      <c r="AR46" s="718">
        <v>0</v>
      </c>
      <c r="AS46" s="718">
        <v>0</v>
      </c>
      <c r="AT46" s="718">
        <v>0</v>
      </c>
      <c r="AU46" s="718">
        <v>0</v>
      </c>
      <c r="AV46" s="178"/>
      <c r="AW46" s="718">
        <v>226586.29</v>
      </c>
      <c r="AX46" s="718">
        <v>226586.29019999999</v>
      </c>
      <c r="AY46" s="718">
        <v>226586.29019999999</v>
      </c>
      <c r="AZ46" s="718">
        <v>226586.29019999999</v>
      </c>
      <c r="BA46" s="718">
        <v>226586.29019999999</v>
      </c>
      <c r="BB46" s="718">
        <v>0</v>
      </c>
      <c r="BC46" s="718">
        <v>0</v>
      </c>
      <c r="BD46" s="718">
        <v>0</v>
      </c>
      <c r="BE46" s="718">
        <v>0</v>
      </c>
      <c r="BF46" s="718">
        <v>0</v>
      </c>
      <c r="BG46" s="718">
        <v>0</v>
      </c>
      <c r="BH46" s="718">
        <v>0</v>
      </c>
      <c r="BI46" s="718">
        <v>0</v>
      </c>
      <c r="BJ46" s="718">
        <v>0</v>
      </c>
      <c r="BK46" s="718">
        <v>0</v>
      </c>
      <c r="BL46" s="718">
        <v>0</v>
      </c>
      <c r="BM46" s="718">
        <v>0</v>
      </c>
      <c r="BN46" s="718">
        <v>0</v>
      </c>
      <c r="BO46" s="718">
        <v>0</v>
      </c>
      <c r="BP46" s="718">
        <v>0</v>
      </c>
      <c r="BQ46" s="718">
        <v>0</v>
      </c>
      <c r="BR46" s="718">
        <v>0</v>
      </c>
      <c r="BS46" s="718">
        <v>0</v>
      </c>
      <c r="BT46" s="718">
        <v>0</v>
      </c>
      <c r="BU46" s="718">
        <v>0</v>
      </c>
      <c r="BV46" s="718">
        <v>0</v>
      </c>
      <c r="BW46" s="718">
        <v>0</v>
      </c>
      <c r="BX46" s="718">
        <v>0</v>
      </c>
      <c r="BY46" s="718">
        <v>0</v>
      </c>
      <c r="BZ46" s="719">
        <v>0</v>
      </c>
      <c r="CA46" s="167"/>
    </row>
    <row r="47" spans="1:79" s="17" customFormat="1" ht="15.6">
      <c r="B47" s="273">
        <v>24</v>
      </c>
      <c r="C47" s="178" t="s">
        <v>698</v>
      </c>
      <c r="D47" s="178" t="s">
        <v>675</v>
      </c>
      <c r="E47" s="178" t="s">
        <v>17</v>
      </c>
      <c r="F47" s="178" t="s">
        <v>670</v>
      </c>
      <c r="G47" s="178" t="s">
        <v>694</v>
      </c>
      <c r="H47" s="178" t="s">
        <v>676</v>
      </c>
      <c r="I47" s="178">
        <v>2011</v>
      </c>
      <c r="J47" s="178"/>
      <c r="K47" s="178" t="s">
        <v>699</v>
      </c>
      <c r="L47" s="178"/>
      <c r="M47" s="178" t="s">
        <v>701</v>
      </c>
      <c r="N47" s="718">
        <v>1</v>
      </c>
      <c r="O47" s="718">
        <v>180.1209877</v>
      </c>
      <c r="P47" s="718">
        <v>187365.15270000001</v>
      </c>
      <c r="Q47" s="178"/>
      <c r="R47" s="718">
        <v>90.060493800000003</v>
      </c>
      <c r="S47" s="718">
        <v>90.060493840000007</v>
      </c>
      <c r="T47" s="718">
        <v>90.060494000000006</v>
      </c>
      <c r="U47" s="718">
        <v>90.060494000000006</v>
      </c>
      <c r="V47" s="718">
        <v>90.060494000000006</v>
      </c>
      <c r="W47" s="718">
        <v>90.060494000000006</v>
      </c>
      <c r="X47" s="718">
        <v>90.060494000000006</v>
      </c>
      <c r="Y47" s="718">
        <v>90.060494000000006</v>
      </c>
      <c r="Z47" s="718">
        <v>90.060494000000006</v>
      </c>
      <c r="AA47" s="718">
        <v>90.060494000000006</v>
      </c>
      <c r="AB47" s="718">
        <v>90.060494000000006</v>
      </c>
      <c r="AC47" s="718">
        <v>90.060494000000006</v>
      </c>
      <c r="AD47" s="718">
        <v>90.060494000000006</v>
      </c>
      <c r="AE47" s="718">
        <v>90.060494000000006</v>
      </c>
      <c r="AF47" s="718">
        <v>90.060494000000006</v>
      </c>
      <c r="AG47" s="718">
        <v>0</v>
      </c>
      <c r="AH47" s="718">
        <v>0</v>
      </c>
      <c r="AI47" s="718">
        <v>0</v>
      </c>
      <c r="AJ47" s="718">
        <v>0</v>
      </c>
      <c r="AK47" s="718">
        <v>0</v>
      </c>
      <c r="AL47" s="718">
        <v>0</v>
      </c>
      <c r="AM47" s="718">
        <v>0</v>
      </c>
      <c r="AN47" s="718">
        <v>0</v>
      </c>
      <c r="AO47" s="718">
        <v>0</v>
      </c>
      <c r="AP47" s="718">
        <v>0</v>
      </c>
      <c r="AQ47" s="718">
        <v>0</v>
      </c>
      <c r="AR47" s="718">
        <v>0</v>
      </c>
      <c r="AS47" s="718">
        <v>0</v>
      </c>
      <c r="AT47" s="718">
        <v>0</v>
      </c>
      <c r="AU47" s="718">
        <v>0</v>
      </c>
      <c r="AV47" s="178"/>
      <c r="AW47" s="718">
        <v>93682.576000000001</v>
      </c>
      <c r="AX47" s="718">
        <v>93682.576369999995</v>
      </c>
      <c r="AY47" s="718">
        <v>93682.576369999995</v>
      </c>
      <c r="AZ47" s="718">
        <v>93682.576369999995</v>
      </c>
      <c r="BA47" s="718">
        <v>93682.576369999995</v>
      </c>
      <c r="BB47" s="718">
        <v>93682.576369999995</v>
      </c>
      <c r="BC47" s="718">
        <v>93682.576369999995</v>
      </c>
      <c r="BD47" s="718">
        <v>93682.576369999995</v>
      </c>
      <c r="BE47" s="718">
        <v>93682.576369999995</v>
      </c>
      <c r="BF47" s="718">
        <v>93682.576369999995</v>
      </c>
      <c r="BG47" s="718">
        <v>93682.576369999995</v>
      </c>
      <c r="BH47" s="718">
        <v>93682.576369999995</v>
      </c>
      <c r="BI47" s="718">
        <v>93682.576369999995</v>
      </c>
      <c r="BJ47" s="718">
        <v>93682.576369999995</v>
      </c>
      <c r="BK47" s="718">
        <v>93682.576369999995</v>
      </c>
      <c r="BL47" s="718">
        <v>0</v>
      </c>
      <c r="BM47" s="718">
        <v>0</v>
      </c>
      <c r="BN47" s="718">
        <v>0</v>
      </c>
      <c r="BO47" s="718">
        <v>0</v>
      </c>
      <c r="BP47" s="718">
        <v>0</v>
      </c>
      <c r="BQ47" s="718">
        <v>0</v>
      </c>
      <c r="BR47" s="718">
        <v>0</v>
      </c>
      <c r="BS47" s="718">
        <v>0</v>
      </c>
      <c r="BT47" s="718">
        <v>0</v>
      </c>
      <c r="BU47" s="718">
        <v>0</v>
      </c>
      <c r="BV47" s="718">
        <v>0</v>
      </c>
      <c r="BW47" s="718">
        <v>0</v>
      </c>
      <c r="BX47" s="718">
        <v>0</v>
      </c>
      <c r="BY47" s="718">
        <v>0</v>
      </c>
      <c r="BZ47" s="719">
        <v>0</v>
      </c>
      <c r="CA47" s="167"/>
    </row>
    <row r="48" spans="1:79" s="17" customFormat="1" ht="15.6">
      <c r="B48" s="273">
        <v>25</v>
      </c>
      <c r="C48" s="178" t="s">
        <v>698</v>
      </c>
      <c r="D48" s="178" t="s">
        <v>669</v>
      </c>
      <c r="E48" s="178" t="s">
        <v>3</v>
      </c>
      <c r="F48" s="178" t="s">
        <v>670</v>
      </c>
      <c r="G48" s="178" t="s">
        <v>29</v>
      </c>
      <c r="H48" s="178" t="s">
        <v>676</v>
      </c>
      <c r="I48" s="178">
        <v>2011</v>
      </c>
      <c r="J48" s="178"/>
      <c r="K48" s="178" t="s">
        <v>699</v>
      </c>
      <c r="L48" s="178"/>
      <c r="M48" s="178" t="s">
        <v>685</v>
      </c>
      <c r="N48" s="718">
        <v>-1208</v>
      </c>
      <c r="O48" s="718">
        <v>-786.98537539999995</v>
      </c>
      <c r="P48" s="718">
        <v>-1424169.2609999999</v>
      </c>
      <c r="Q48" s="178"/>
      <c r="R48" s="718">
        <v>-327.81641999999999</v>
      </c>
      <c r="S48" s="718">
        <v>-327.81641980000001</v>
      </c>
      <c r="T48" s="718">
        <v>-327.81639999999999</v>
      </c>
      <c r="U48" s="718">
        <v>-327.81639999999999</v>
      </c>
      <c r="V48" s="718">
        <v>-327.81639999999999</v>
      </c>
      <c r="W48" s="718">
        <v>-327.81639999999999</v>
      </c>
      <c r="X48" s="718">
        <v>-327.81639999999999</v>
      </c>
      <c r="Y48" s="718">
        <v>-327.81639999999999</v>
      </c>
      <c r="Z48" s="718">
        <v>-327.81639999999999</v>
      </c>
      <c r="AA48" s="718">
        <v>-327.81639999999999</v>
      </c>
      <c r="AB48" s="718">
        <v>-327.81639999999999</v>
      </c>
      <c r="AC48" s="718">
        <v>-327.81639999999999</v>
      </c>
      <c r="AD48" s="718">
        <v>-327.81639999999999</v>
      </c>
      <c r="AE48" s="718">
        <v>-327.81639999999999</v>
      </c>
      <c r="AF48" s="718">
        <v>-327.81639999999999</v>
      </c>
      <c r="AG48" s="718">
        <v>-327.81639999999999</v>
      </c>
      <c r="AH48" s="718">
        <v>-327.81639999999999</v>
      </c>
      <c r="AI48" s="718">
        <v>-327.81639999999999</v>
      </c>
      <c r="AJ48" s="718">
        <v>-258.33440000000002</v>
      </c>
      <c r="AK48" s="718">
        <v>0</v>
      </c>
      <c r="AL48" s="718">
        <v>0</v>
      </c>
      <c r="AM48" s="718">
        <v>0</v>
      </c>
      <c r="AN48" s="718">
        <v>0</v>
      </c>
      <c r="AO48" s="718">
        <v>0</v>
      </c>
      <c r="AP48" s="718">
        <v>0</v>
      </c>
      <c r="AQ48" s="718">
        <v>0</v>
      </c>
      <c r="AR48" s="718">
        <v>0</v>
      </c>
      <c r="AS48" s="718">
        <v>0</v>
      </c>
      <c r="AT48" s="718">
        <v>0</v>
      </c>
      <c r="AU48" s="718">
        <v>0</v>
      </c>
      <c r="AV48" s="178"/>
      <c r="AW48" s="718">
        <v>-593233.47</v>
      </c>
      <c r="AX48" s="718">
        <v>-593233.47400000005</v>
      </c>
      <c r="AY48" s="718">
        <v>-593233.47400000005</v>
      </c>
      <c r="AZ48" s="718">
        <v>-593233.47400000005</v>
      </c>
      <c r="BA48" s="718">
        <v>-593233.47400000005</v>
      </c>
      <c r="BB48" s="718">
        <v>-593233.47400000005</v>
      </c>
      <c r="BC48" s="718">
        <v>-593233.47400000005</v>
      </c>
      <c r="BD48" s="718">
        <v>-593233.47400000005</v>
      </c>
      <c r="BE48" s="718">
        <v>-593233.47400000005</v>
      </c>
      <c r="BF48" s="718">
        <v>-593233.47400000005</v>
      </c>
      <c r="BG48" s="718">
        <v>-593233.47400000005</v>
      </c>
      <c r="BH48" s="718">
        <v>-593233.47400000005</v>
      </c>
      <c r="BI48" s="718">
        <v>-593233.47400000005</v>
      </c>
      <c r="BJ48" s="718">
        <v>-593233.47400000005</v>
      </c>
      <c r="BK48" s="718">
        <v>-593233.47400000005</v>
      </c>
      <c r="BL48" s="718">
        <v>-593233.47400000005</v>
      </c>
      <c r="BM48" s="718">
        <v>-593233.47400000005</v>
      </c>
      <c r="BN48" s="718">
        <v>-593233.47</v>
      </c>
      <c r="BO48" s="718">
        <v>-531205.25</v>
      </c>
      <c r="BP48" s="718">
        <v>0</v>
      </c>
      <c r="BQ48" s="718">
        <v>0</v>
      </c>
      <c r="BR48" s="718">
        <v>0</v>
      </c>
      <c r="BS48" s="718">
        <v>0</v>
      </c>
      <c r="BT48" s="718">
        <v>0</v>
      </c>
      <c r="BU48" s="718">
        <v>0</v>
      </c>
      <c r="BV48" s="718">
        <v>0</v>
      </c>
      <c r="BW48" s="718">
        <v>0</v>
      </c>
      <c r="BX48" s="718">
        <v>0</v>
      </c>
      <c r="BY48" s="718">
        <v>0</v>
      </c>
      <c r="BZ48" s="719">
        <v>0</v>
      </c>
      <c r="CA48" s="167"/>
    </row>
    <row r="49" spans="2:79" s="17" customFormat="1" ht="15.6">
      <c r="B49" s="273">
        <v>26</v>
      </c>
      <c r="C49" s="178" t="s">
        <v>698</v>
      </c>
      <c r="D49" s="178" t="s">
        <v>669</v>
      </c>
      <c r="E49" s="178" t="s">
        <v>5</v>
      </c>
      <c r="F49" s="178" t="s">
        <v>670</v>
      </c>
      <c r="G49" s="178" t="s">
        <v>29</v>
      </c>
      <c r="H49" s="178" t="s">
        <v>676</v>
      </c>
      <c r="I49" s="178">
        <v>2011</v>
      </c>
      <c r="J49" s="178"/>
      <c r="K49" s="178" t="s">
        <v>699</v>
      </c>
      <c r="L49" s="178"/>
      <c r="M49" s="178" t="s">
        <v>684</v>
      </c>
      <c r="N49" s="718">
        <v>3213</v>
      </c>
      <c r="O49" s="718">
        <v>4.5786509979999996</v>
      </c>
      <c r="P49" s="718">
        <v>93199.725340000005</v>
      </c>
      <c r="Q49" s="178"/>
      <c r="R49" s="718">
        <v>4.2352679699999998</v>
      </c>
      <c r="S49" s="718">
        <v>4.235267973</v>
      </c>
      <c r="T49" s="718">
        <v>4.2352679999999996</v>
      </c>
      <c r="U49" s="718">
        <v>4.2352679999999996</v>
      </c>
      <c r="V49" s="718">
        <v>4.2352679999999996</v>
      </c>
      <c r="W49" s="718">
        <v>3.8728986999999999</v>
      </c>
      <c r="X49" s="718">
        <v>2.2131832999999999</v>
      </c>
      <c r="Y49" s="718">
        <v>2.2122052000000001</v>
      </c>
      <c r="Z49" s="718">
        <v>2.2122052000000001</v>
      </c>
      <c r="AA49" s="718">
        <v>0.69465399999999999</v>
      </c>
      <c r="AB49" s="718">
        <v>0.28862009999999999</v>
      </c>
      <c r="AC49" s="718">
        <v>0.28854289999999999</v>
      </c>
      <c r="AD49" s="718">
        <v>0.28854289999999999</v>
      </c>
      <c r="AE49" s="718">
        <v>0.27527580000000001</v>
      </c>
      <c r="AF49" s="718">
        <v>0.27527580000000001</v>
      </c>
      <c r="AG49" s="718">
        <v>0.27466829999999998</v>
      </c>
      <c r="AH49" s="718">
        <v>0</v>
      </c>
      <c r="AI49" s="718">
        <v>0</v>
      </c>
      <c r="AJ49" s="718">
        <v>0</v>
      </c>
      <c r="AK49" s="718">
        <v>0</v>
      </c>
      <c r="AL49" s="718">
        <v>0</v>
      </c>
      <c r="AM49" s="718">
        <v>0</v>
      </c>
      <c r="AN49" s="718">
        <v>0</v>
      </c>
      <c r="AO49" s="718">
        <v>0</v>
      </c>
      <c r="AP49" s="718">
        <v>0</v>
      </c>
      <c r="AQ49" s="718">
        <v>0</v>
      </c>
      <c r="AR49" s="718">
        <v>0</v>
      </c>
      <c r="AS49" s="718">
        <v>0</v>
      </c>
      <c r="AT49" s="718">
        <v>0</v>
      </c>
      <c r="AU49" s="718">
        <v>0</v>
      </c>
      <c r="AV49" s="178"/>
      <c r="AW49" s="718">
        <v>85730.539000000004</v>
      </c>
      <c r="AX49" s="718">
        <v>85730.539380000002</v>
      </c>
      <c r="AY49" s="718">
        <v>85730.539380000002</v>
      </c>
      <c r="AZ49" s="718">
        <v>85730.539380000002</v>
      </c>
      <c r="BA49" s="718">
        <v>85730.539380000002</v>
      </c>
      <c r="BB49" s="718">
        <v>77904.486839999998</v>
      </c>
      <c r="BC49" s="718">
        <v>42059.787600000003</v>
      </c>
      <c r="BD49" s="718">
        <v>42051.218979999998</v>
      </c>
      <c r="BE49" s="718">
        <v>42051.218979999998</v>
      </c>
      <c r="BF49" s="718">
        <v>9276.8243669999993</v>
      </c>
      <c r="BG49" s="718">
        <v>7793.5656689999996</v>
      </c>
      <c r="BH49" s="718">
        <v>7156.8463240000001</v>
      </c>
      <c r="BI49" s="718">
        <v>7156.8463240000001</v>
      </c>
      <c r="BJ49" s="718">
        <v>5939.1239079999996</v>
      </c>
      <c r="BK49" s="718">
        <v>5939.1239079999996</v>
      </c>
      <c r="BL49" s="718">
        <v>5931.982207</v>
      </c>
      <c r="BM49" s="718">
        <v>0</v>
      </c>
      <c r="BN49" s="718">
        <v>0</v>
      </c>
      <c r="BO49" s="718">
        <v>0</v>
      </c>
      <c r="BP49" s="718">
        <v>0</v>
      </c>
      <c r="BQ49" s="718">
        <v>0</v>
      </c>
      <c r="BR49" s="718">
        <v>0</v>
      </c>
      <c r="BS49" s="718">
        <v>0</v>
      </c>
      <c r="BT49" s="718">
        <v>0</v>
      </c>
      <c r="BU49" s="718">
        <v>0</v>
      </c>
      <c r="BV49" s="718">
        <v>0</v>
      </c>
      <c r="BW49" s="718">
        <v>0</v>
      </c>
      <c r="BX49" s="718">
        <v>0</v>
      </c>
      <c r="BY49" s="718">
        <v>0</v>
      </c>
      <c r="BZ49" s="719">
        <v>0</v>
      </c>
      <c r="CA49" s="167"/>
    </row>
    <row r="50" spans="2:79" s="17" customFormat="1" ht="15.6">
      <c r="B50" s="273">
        <v>27</v>
      </c>
      <c r="C50" s="178" t="s">
        <v>698</v>
      </c>
      <c r="D50" s="178" t="s">
        <v>669</v>
      </c>
      <c r="E50" s="178" t="s">
        <v>4</v>
      </c>
      <c r="F50" s="178" t="s">
        <v>670</v>
      </c>
      <c r="G50" s="178" t="s">
        <v>29</v>
      </c>
      <c r="H50" s="178" t="s">
        <v>676</v>
      </c>
      <c r="I50" s="178">
        <v>2011</v>
      </c>
      <c r="J50" s="178"/>
      <c r="K50" s="178" t="s">
        <v>699</v>
      </c>
      <c r="L50" s="178"/>
      <c r="M50" s="178" t="s">
        <v>684</v>
      </c>
      <c r="N50" s="718">
        <v>323</v>
      </c>
      <c r="O50" s="718">
        <v>0.63212470300000001</v>
      </c>
      <c r="P50" s="718">
        <v>10050.840759999999</v>
      </c>
      <c r="Q50" s="178"/>
      <c r="R50" s="718">
        <v>0.63212469999999998</v>
      </c>
      <c r="S50" s="718">
        <v>0.63212470300000001</v>
      </c>
      <c r="T50" s="718">
        <v>0.63212469999999998</v>
      </c>
      <c r="U50" s="718">
        <v>0.63212469999999998</v>
      </c>
      <c r="V50" s="718">
        <v>0.63212469999999998</v>
      </c>
      <c r="W50" s="718">
        <v>0.58886470000000002</v>
      </c>
      <c r="X50" s="718">
        <v>0.41188130000000001</v>
      </c>
      <c r="Y50" s="718">
        <v>0.41093839999999998</v>
      </c>
      <c r="Z50" s="718">
        <v>0.41093839999999998</v>
      </c>
      <c r="AA50" s="718">
        <v>0.2297717</v>
      </c>
      <c r="AB50" s="718">
        <v>3.0372699999999999E-2</v>
      </c>
      <c r="AC50" s="718">
        <v>3.0340700000000002E-2</v>
      </c>
      <c r="AD50" s="718">
        <v>3.0340700000000002E-2</v>
      </c>
      <c r="AE50" s="718">
        <v>2.95529E-2</v>
      </c>
      <c r="AF50" s="718">
        <v>2.95529E-2</v>
      </c>
      <c r="AG50" s="718">
        <v>2.9012400000000001E-2</v>
      </c>
      <c r="AH50" s="718">
        <v>0</v>
      </c>
      <c r="AI50" s="718">
        <v>0</v>
      </c>
      <c r="AJ50" s="718">
        <v>0</v>
      </c>
      <c r="AK50" s="718">
        <v>0</v>
      </c>
      <c r="AL50" s="718">
        <v>0</v>
      </c>
      <c r="AM50" s="718">
        <v>0</v>
      </c>
      <c r="AN50" s="718">
        <v>0</v>
      </c>
      <c r="AO50" s="718">
        <v>0</v>
      </c>
      <c r="AP50" s="718">
        <v>0</v>
      </c>
      <c r="AQ50" s="718">
        <v>0</v>
      </c>
      <c r="AR50" s="718">
        <v>0</v>
      </c>
      <c r="AS50" s="718">
        <v>0</v>
      </c>
      <c r="AT50" s="718">
        <v>0</v>
      </c>
      <c r="AU50" s="718">
        <v>0</v>
      </c>
      <c r="AV50" s="178"/>
      <c r="AW50" s="718">
        <v>10823.561</v>
      </c>
      <c r="AX50" s="718">
        <v>10823.56113</v>
      </c>
      <c r="AY50" s="718">
        <v>10823.56113</v>
      </c>
      <c r="AZ50" s="718">
        <v>10823.56113</v>
      </c>
      <c r="BA50" s="718">
        <v>10823.56113</v>
      </c>
      <c r="BB50" s="718">
        <v>9889.2797630000005</v>
      </c>
      <c r="BC50" s="718">
        <v>6066.9876439999998</v>
      </c>
      <c r="BD50" s="718">
        <v>6058.727296</v>
      </c>
      <c r="BE50" s="718">
        <v>6058.727296</v>
      </c>
      <c r="BF50" s="718">
        <v>2146.0898590000002</v>
      </c>
      <c r="BG50" s="718">
        <v>969.26265780000006</v>
      </c>
      <c r="BH50" s="718">
        <v>705.23739560000001</v>
      </c>
      <c r="BI50" s="718">
        <v>705.23739560000001</v>
      </c>
      <c r="BJ50" s="718">
        <v>632.93178169999999</v>
      </c>
      <c r="BK50" s="718">
        <v>632.93178169999999</v>
      </c>
      <c r="BL50" s="718">
        <v>626.57749590000003</v>
      </c>
      <c r="BM50" s="718">
        <v>0</v>
      </c>
      <c r="BN50" s="718">
        <v>0</v>
      </c>
      <c r="BO50" s="718">
        <v>0</v>
      </c>
      <c r="BP50" s="718">
        <v>0</v>
      </c>
      <c r="BQ50" s="718">
        <v>0</v>
      </c>
      <c r="BR50" s="718">
        <v>0</v>
      </c>
      <c r="BS50" s="718">
        <v>0</v>
      </c>
      <c r="BT50" s="718">
        <v>0</v>
      </c>
      <c r="BU50" s="718">
        <v>0</v>
      </c>
      <c r="BV50" s="718">
        <v>0</v>
      </c>
      <c r="BW50" s="718">
        <v>0</v>
      </c>
      <c r="BX50" s="718">
        <v>0</v>
      </c>
      <c r="BY50" s="718">
        <v>0</v>
      </c>
      <c r="BZ50" s="719">
        <v>0</v>
      </c>
      <c r="CA50" s="167"/>
    </row>
    <row r="51" spans="2:79" s="17" customFormat="1" ht="15.6">
      <c r="B51" s="274" t="s">
        <v>493</v>
      </c>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7"/>
      <c r="BD51" s="277"/>
      <c r="BE51" s="277"/>
      <c r="BF51" s="277"/>
      <c r="BG51" s="277"/>
      <c r="BH51" s="277"/>
      <c r="BI51" s="277"/>
      <c r="BJ51" s="277"/>
      <c r="BK51" s="277"/>
      <c r="BL51" s="277"/>
      <c r="BM51" s="277"/>
      <c r="BN51" s="277"/>
      <c r="BO51" s="277"/>
      <c r="BP51" s="277"/>
      <c r="BQ51" s="277"/>
      <c r="BR51" s="277"/>
      <c r="BS51" s="277"/>
      <c r="BT51" s="277"/>
      <c r="BU51" s="277"/>
      <c r="BV51" s="277"/>
      <c r="BW51" s="277"/>
      <c r="BX51" s="277"/>
      <c r="BY51" s="277"/>
      <c r="BZ51" s="278"/>
      <c r="CA51" s="167"/>
    </row>
  </sheetData>
  <mergeCells count="1">
    <mergeCell ref="B22:B23"/>
  </mergeCells>
  <hyperlinks>
    <hyperlink ref="G18" location="Table_4_b.__2012_Lost_Revenues_Work_Form" display="Go to Tab 4."/>
  </hyperlinks>
  <pageMargins left="0.70866141732283472" right="0.70866141732283472" top="0.74803149606299213" bottom="0.74803149606299213" header="0.31496062992125984" footer="0.31496062992125984"/>
  <pageSetup scale="53"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60"/>
  <sheetViews>
    <sheetView topLeftCell="A22" zoomScale="80" zoomScaleNormal="80" workbookViewId="0">
      <pane xSplit="5" ySplit="2" topLeftCell="AD24" activePane="bottomRight" state="frozen"/>
      <selection activeCell="A22" sqref="A22"/>
      <selection pane="topRight" activeCell="F22" sqref="F22"/>
      <selection pane="bottomLeft" activeCell="A24" sqref="A24"/>
      <selection pane="bottomRight" activeCell="AY28" sqref="AY28"/>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27.332031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7" width="9.109375" style="12"/>
    <col min="18" max="18" width="9.33203125" style="12" bestFit="1" customWidth="1"/>
    <col min="19" max="19" width="9.44140625" style="12" bestFit="1" customWidth="1"/>
    <col min="20" max="20" width="12.44140625" style="12" bestFit="1" customWidth="1"/>
    <col min="21" max="38" width="11.33203125" style="12" bestFit="1" customWidth="1"/>
    <col min="39" max="39" width="9.44140625" style="12" bestFit="1" customWidth="1"/>
    <col min="40" max="47" width="9.33203125" style="12" bestFit="1" customWidth="1"/>
    <col min="48" max="48" width="9.109375" style="12"/>
    <col min="49" max="49" width="9.44140625" style="12" bestFit="1" customWidth="1"/>
    <col min="50" max="50" width="15.6640625" style="12" bestFit="1" customWidth="1"/>
    <col min="51" max="62" width="17" style="12" bestFit="1" customWidth="1"/>
    <col min="63" max="69" width="15.6640625" style="12" bestFit="1" customWidth="1"/>
    <col min="70" max="70" width="13.6640625" style="12" bestFit="1" customWidth="1"/>
    <col min="71" max="71" width="11.33203125" style="12" bestFit="1" customWidth="1"/>
    <col min="72" max="77" width="9.33203125" style="12" bestFit="1" customWidth="1"/>
    <col min="78" max="78" width="9.109375" style="12"/>
    <col min="79" max="79" width="9.109375" style="16"/>
    <col min="80" max="16384" width="9.109375" style="12"/>
  </cols>
  <sheetData>
    <row r="14" spans="2:79" ht="15" thickBot="1">
      <c r="CA14" s="12"/>
    </row>
    <row r="15" spans="2:79" s="9" customFormat="1" ht="31.5" customHeight="1" thickBot="1">
      <c r="B15" s="572"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c r="D17" s="123"/>
    </row>
    <row r="18" spans="2:79" ht="23.25" customHeight="1">
      <c r="B18" s="196" t="s">
        <v>577</v>
      </c>
      <c r="C18" s="196"/>
      <c r="D18" s="92"/>
      <c r="H18" s="625" t="s">
        <v>598</v>
      </c>
    </row>
    <row r="19" spans="2:79" ht="23.25" customHeight="1">
      <c r="B19" s="660" t="s">
        <v>525</v>
      </c>
      <c r="C19" s="649"/>
      <c r="D19" s="649"/>
      <c r="E19" s="649"/>
      <c r="F19" s="649"/>
      <c r="G19" s="649"/>
      <c r="H19" s="649"/>
      <c r="I19" s="649"/>
      <c r="J19" s="649"/>
      <c r="K19" s="649"/>
      <c r="L19" s="649"/>
      <c r="M19" s="649"/>
      <c r="N19" s="649"/>
      <c r="O19" s="649"/>
      <c r="P19" s="649"/>
    </row>
    <row r="20" spans="2:79" ht="23.25" customHeight="1">
      <c r="B20" s="660" t="s">
        <v>526</v>
      </c>
      <c r="C20" s="649"/>
      <c r="D20" s="649"/>
      <c r="E20" s="649"/>
      <c r="F20" s="649"/>
      <c r="G20" s="649"/>
      <c r="H20" s="649"/>
      <c r="I20" s="649"/>
      <c r="J20" s="649"/>
      <c r="K20" s="649"/>
      <c r="L20" s="649"/>
      <c r="M20" s="649"/>
      <c r="N20" s="649"/>
      <c r="O20" s="649"/>
      <c r="P20" s="649"/>
    </row>
    <row r="21" spans="2:79" ht="15.6">
      <c r="B21" s="92"/>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t="s">
        <v>210</v>
      </c>
      <c r="D24" s="178" t="s">
        <v>671</v>
      </c>
      <c r="E24" s="178" t="s">
        <v>702</v>
      </c>
      <c r="F24" s="178" t="s">
        <v>670</v>
      </c>
      <c r="G24" s="178" t="s">
        <v>673</v>
      </c>
      <c r="H24" s="178" t="s">
        <v>676</v>
      </c>
      <c r="I24" s="178">
        <v>2012</v>
      </c>
      <c r="J24" s="178" t="s">
        <v>711</v>
      </c>
      <c r="K24" s="178"/>
      <c r="L24" s="178" t="s">
        <v>712</v>
      </c>
      <c r="M24" s="178" t="s">
        <v>713</v>
      </c>
      <c r="N24" s="178">
        <v>9</v>
      </c>
      <c r="O24" s="718">
        <v>47</v>
      </c>
      <c r="P24" s="718">
        <v>226586</v>
      </c>
      <c r="Q24" s="178"/>
      <c r="R24" s="718">
        <v>0</v>
      </c>
      <c r="S24" s="718">
        <v>46.594571700000003</v>
      </c>
      <c r="T24" s="718">
        <v>46.594571700000003</v>
      </c>
      <c r="U24" s="718">
        <v>46.594571700000003</v>
      </c>
      <c r="V24" s="718">
        <v>46.594571700000003</v>
      </c>
      <c r="W24" s="718">
        <v>0</v>
      </c>
      <c r="X24" s="718">
        <v>0</v>
      </c>
      <c r="Y24" s="718">
        <v>0</v>
      </c>
      <c r="Z24" s="718">
        <v>0</v>
      </c>
      <c r="AA24" s="718">
        <v>0</v>
      </c>
      <c r="AB24" s="718">
        <v>0</v>
      </c>
      <c r="AC24" s="718">
        <v>0</v>
      </c>
      <c r="AD24" s="718">
        <v>0</v>
      </c>
      <c r="AE24" s="718">
        <v>0</v>
      </c>
      <c r="AF24" s="718">
        <v>0</v>
      </c>
      <c r="AG24" s="718">
        <v>0</v>
      </c>
      <c r="AH24" s="718">
        <v>0</v>
      </c>
      <c r="AI24" s="718">
        <v>0</v>
      </c>
      <c r="AJ24" s="718">
        <v>0</v>
      </c>
      <c r="AK24" s="718">
        <v>0</v>
      </c>
      <c r="AL24" s="718">
        <v>0</v>
      </c>
      <c r="AM24" s="718">
        <v>0</v>
      </c>
      <c r="AN24" s="718">
        <v>0</v>
      </c>
      <c r="AO24" s="718">
        <v>0</v>
      </c>
      <c r="AP24" s="718">
        <v>0</v>
      </c>
      <c r="AQ24" s="718">
        <v>0</v>
      </c>
      <c r="AR24" s="718">
        <v>0</v>
      </c>
      <c r="AS24" s="718">
        <v>0</v>
      </c>
      <c r="AT24" s="718">
        <v>0</v>
      </c>
      <c r="AU24" s="718">
        <v>0</v>
      </c>
      <c r="AV24" s="178"/>
      <c r="AW24" s="718">
        <v>0</v>
      </c>
      <c r="AX24" s="718">
        <v>226586.29</v>
      </c>
      <c r="AY24" s="718">
        <v>226586.29</v>
      </c>
      <c r="AZ24" s="718">
        <v>226586.29</v>
      </c>
      <c r="BA24" s="718">
        <v>226586.29</v>
      </c>
      <c r="BB24" s="718">
        <v>0</v>
      </c>
      <c r="BC24" s="718">
        <v>0</v>
      </c>
      <c r="BD24" s="718">
        <v>0</v>
      </c>
      <c r="BE24" s="718">
        <v>0</v>
      </c>
      <c r="BF24" s="718">
        <v>0</v>
      </c>
      <c r="BG24" s="718">
        <v>0</v>
      </c>
      <c r="BH24" s="718">
        <v>0</v>
      </c>
      <c r="BI24" s="718">
        <v>0</v>
      </c>
      <c r="BJ24" s="718">
        <v>0</v>
      </c>
      <c r="BK24" s="718">
        <v>0</v>
      </c>
      <c r="BL24" s="718">
        <v>0</v>
      </c>
      <c r="BM24" s="718">
        <v>0</v>
      </c>
      <c r="BN24" s="718">
        <v>0</v>
      </c>
      <c r="BO24" s="718">
        <v>0</v>
      </c>
      <c r="BP24" s="718">
        <v>0</v>
      </c>
      <c r="BQ24" s="718">
        <v>0</v>
      </c>
      <c r="BR24" s="718">
        <v>0</v>
      </c>
      <c r="BS24" s="718">
        <v>0</v>
      </c>
      <c r="BT24" s="718">
        <v>0</v>
      </c>
      <c r="BU24" s="718">
        <v>0</v>
      </c>
      <c r="BV24" s="718">
        <v>0</v>
      </c>
      <c r="BW24" s="718">
        <v>0</v>
      </c>
      <c r="BX24" s="718">
        <v>0</v>
      </c>
      <c r="BY24" s="718">
        <v>0</v>
      </c>
      <c r="BZ24" s="717">
        <v>0</v>
      </c>
      <c r="CA24" s="167"/>
    </row>
    <row r="25" spans="2:79" s="17" customFormat="1" ht="15.6">
      <c r="B25" s="273">
        <v>2</v>
      </c>
      <c r="C25" s="178" t="s">
        <v>210</v>
      </c>
      <c r="D25" s="178" t="s">
        <v>671</v>
      </c>
      <c r="E25" s="178" t="s">
        <v>702</v>
      </c>
      <c r="F25" s="178" t="s">
        <v>670</v>
      </c>
      <c r="G25" s="178" t="s">
        <v>673</v>
      </c>
      <c r="H25" s="178" t="s">
        <v>676</v>
      </c>
      <c r="I25" s="178">
        <v>2013</v>
      </c>
      <c r="J25" s="178" t="s">
        <v>711</v>
      </c>
      <c r="K25" s="178"/>
      <c r="L25" s="178" t="s">
        <v>712</v>
      </c>
      <c r="M25" s="178" t="s">
        <v>713</v>
      </c>
      <c r="N25" s="178">
        <v>11</v>
      </c>
      <c r="O25" s="718">
        <v>148</v>
      </c>
      <c r="P25" s="718">
        <v>806418</v>
      </c>
      <c r="Q25" s="178"/>
      <c r="R25" s="718">
        <v>0</v>
      </c>
      <c r="S25" s="718">
        <v>0</v>
      </c>
      <c r="T25" s="718">
        <v>96.939442900000003</v>
      </c>
      <c r="U25" s="718">
        <v>96.939442900000003</v>
      </c>
      <c r="V25" s="718">
        <v>96.939442900000003</v>
      </c>
      <c r="W25" s="718">
        <v>96.939442900000003</v>
      </c>
      <c r="X25" s="718">
        <v>0</v>
      </c>
      <c r="Y25" s="718">
        <v>0</v>
      </c>
      <c r="Z25" s="718">
        <v>0</v>
      </c>
      <c r="AA25" s="718">
        <v>0</v>
      </c>
      <c r="AB25" s="718">
        <v>0</v>
      </c>
      <c r="AC25" s="718">
        <v>0</v>
      </c>
      <c r="AD25" s="718">
        <v>0</v>
      </c>
      <c r="AE25" s="718">
        <v>0</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178"/>
      <c r="AW25" s="718">
        <v>0</v>
      </c>
      <c r="AX25" s="718">
        <v>0</v>
      </c>
      <c r="AY25" s="718">
        <v>532958.446</v>
      </c>
      <c r="AZ25" s="718">
        <v>532958.446</v>
      </c>
      <c r="BA25" s="718">
        <v>532958.446</v>
      </c>
      <c r="BB25" s="718">
        <v>532958.446</v>
      </c>
      <c r="BC25" s="718">
        <v>0</v>
      </c>
      <c r="BD25" s="718">
        <v>0</v>
      </c>
      <c r="BE25" s="718">
        <v>0</v>
      </c>
      <c r="BF25" s="718">
        <v>0</v>
      </c>
      <c r="BG25" s="718">
        <v>0</v>
      </c>
      <c r="BH25" s="718">
        <v>0</v>
      </c>
      <c r="BI25" s="718">
        <v>0</v>
      </c>
      <c r="BJ25" s="718">
        <v>0</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7">
        <v>0</v>
      </c>
      <c r="CA25" s="167"/>
    </row>
    <row r="26" spans="2:79" s="17" customFormat="1" ht="15.6">
      <c r="B26" s="273">
        <v>3</v>
      </c>
      <c r="C26" s="178" t="s">
        <v>210</v>
      </c>
      <c r="D26" s="178" t="s">
        <v>671</v>
      </c>
      <c r="E26" s="178" t="s">
        <v>703</v>
      </c>
      <c r="F26" s="178" t="s">
        <v>670</v>
      </c>
      <c r="G26" s="178" t="s">
        <v>673</v>
      </c>
      <c r="H26" s="178" t="s">
        <v>677</v>
      </c>
      <c r="I26" s="178">
        <v>2013</v>
      </c>
      <c r="J26" s="178" t="s">
        <v>711</v>
      </c>
      <c r="K26" s="178"/>
      <c r="L26" s="178" t="s">
        <v>712</v>
      </c>
      <c r="M26" s="178" t="s">
        <v>687</v>
      </c>
      <c r="N26" s="178">
        <v>7</v>
      </c>
      <c r="O26" s="718">
        <v>0</v>
      </c>
      <c r="P26" s="718">
        <v>0</v>
      </c>
      <c r="Q26" s="178"/>
      <c r="R26" s="718">
        <v>0</v>
      </c>
      <c r="S26" s="718">
        <v>0</v>
      </c>
      <c r="T26" s="718">
        <v>1078.99</v>
      </c>
      <c r="U26" s="718">
        <v>0</v>
      </c>
      <c r="V26" s="718">
        <v>0</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0</v>
      </c>
      <c r="AY26" s="718">
        <v>17168.63</v>
      </c>
      <c r="AZ26" s="718">
        <v>0</v>
      </c>
      <c r="BA26" s="718">
        <v>0</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7">
        <v>0</v>
      </c>
      <c r="CA26" s="167"/>
    </row>
    <row r="27" spans="2:79" s="17" customFormat="1" ht="15.6">
      <c r="B27" s="273">
        <v>4</v>
      </c>
      <c r="C27" s="178" t="s">
        <v>210</v>
      </c>
      <c r="D27" s="178" t="s">
        <v>671</v>
      </c>
      <c r="E27" s="178" t="s">
        <v>22</v>
      </c>
      <c r="F27" s="178" t="s">
        <v>670</v>
      </c>
      <c r="G27" s="178" t="s">
        <v>673</v>
      </c>
      <c r="H27" s="178" t="s">
        <v>676</v>
      </c>
      <c r="I27" s="178">
        <v>2012</v>
      </c>
      <c r="J27" s="178" t="s">
        <v>711</v>
      </c>
      <c r="K27" s="178"/>
      <c r="L27" s="178" t="s">
        <v>712</v>
      </c>
      <c r="M27" s="178" t="s">
        <v>688</v>
      </c>
      <c r="N27" s="178">
        <v>40</v>
      </c>
      <c r="O27" s="718">
        <v>567</v>
      </c>
      <c r="P27" s="718">
        <v>5250452</v>
      </c>
      <c r="Q27" s="178"/>
      <c r="R27" s="718">
        <v>0</v>
      </c>
      <c r="S27" s="718">
        <v>418.70606099999998</v>
      </c>
      <c r="T27" s="718">
        <v>418.70606099999998</v>
      </c>
      <c r="U27" s="718">
        <v>412.69853999999998</v>
      </c>
      <c r="V27" s="718">
        <v>385.15605099999999</v>
      </c>
      <c r="W27" s="718">
        <v>385.15605099999999</v>
      </c>
      <c r="X27" s="718">
        <v>361.748762</v>
      </c>
      <c r="Y27" s="718">
        <v>360.12686400000001</v>
      </c>
      <c r="Z27" s="718">
        <v>360.12686400000001</v>
      </c>
      <c r="AA27" s="718">
        <v>347.14755400000001</v>
      </c>
      <c r="AB27" s="718">
        <v>336.89433600000001</v>
      </c>
      <c r="AC27" s="718">
        <v>310.810047</v>
      </c>
      <c r="AD27" s="718">
        <v>308.62352700000002</v>
      </c>
      <c r="AE27" s="718">
        <v>147.06971200000001</v>
      </c>
      <c r="AF27" s="718">
        <v>128.54094599999999</v>
      </c>
      <c r="AG27" s="718">
        <v>128.54094599999999</v>
      </c>
      <c r="AH27" s="718">
        <v>94.226532700000007</v>
      </c>
      <c r="AI27" s="718">
        <v>9.1659655200000003</v>
      </c>
      <c r="AJ27" s="718">
        <v>8.3768945099999996</v>
      </c>
      <c r="AK27" s="718">
        <v>8.3768945099999996</v>
      </c>
      <c r="AL27" s="718">
        <v>8.3768945099999996</v>
      </c>
      <c r="AM27" s="718">
        <v>0</v>
      </c>
      <c r="AN27" s="718">
        <v>0</v>
      </c>
      <c r="AO27" s="718">
        <v>0</v>
      </c>
      <c r="AP27" s="718">
        <v>0</v>
      </c>
      <c r="AQ27" s="718">
        <v>0</v>
      </c>
      <c r="AR27" s="718">
        <v>0</v>
      </c>
      <c r="AS27" s="718">
        <v>0</v>
      </c>
      <c r="AT27" s="718">
        <v>0</v>
      </c>
      <c r="AU27" s="718">
        <v>0</v>
      </c>
      <c r="AV27" s="178"/>
      <c r="AW27" s="718">
        <v>0</v>
      </c>
      <c r="AX27" s="718">
        <v>3651010.52</v>
      </c>
      <c r="AY27" s="718">
        <v>3651010.52</v>
      </c>
      <c r="AZ27" s="718">
        <v>3632558.58</v>
      </c>
      <c r="BA27" s="718">
        <v>3547962.57</v>
      </c>
      <c r="BB27" s="718">
        <v>3547962.57</v>
      </c>
      <c r="BC27" s="718">
        <v>3473117.75</v>
      </c>
      <c r="BD27" s="718">
        <v>3461338.58</v>
      </c>
      <c r="BE27" s="718">
        <v>3461338.58</v>
      </c>
      <c r="BF27" s="718">
        <v>3405748.9</v>
      </c>
      <c r="BG27" s="718">
        <v>3330157.79</v>
      </c>
      <c r="BH27" s="718">
        <v>3125885.85</v>
      </c>
      <c r="BI27" s="718">
        <v>3105619.2</v>
      </c>
      <c r="BJ27" s="718">
        <v>2156755.14</v>
      </c>
      <c r="BK27" s="718">
        <v>2099844.54</v>
      </c>
      <c r="BL27" s="718">
        <v>2099844.54</v>
      </c>
      <c r="BM27" s="718">
        <v>1506187.02</v>
      </c>
      <c r="BN27" s="718">
        <v>32757.557799999999</v>
      </c>
      <c r="BO27" s="718">
        <v>32104.470600000001</v>
      </c>
      <c r="BP27" s="718">
        <v>32104.470600000001</v>
      </c>
      <c r="BQ27" s="718">
        <v>32104.470600000001</v>
      </c>
      <c r="BR27" s="718">
        <v>0</v>
      </c>
      <c r="BS27" s="718">
        <v>0</v>
      </c>
      <c r="BT27" s="718">
        <v>0</v>
      </c>
      <c r="BU27" s="718">
        <v>0</v>
      </c>
      <c r="BV27" s="718">
        <v>0</v>
      </c>
      <c r="BW27" s="718">
        <v>0</v>
      </c>
      <c r="BX27" s="718">
        <v>0</v>
      </c>
      <c r="BY27" s="718">
        <v>0</v>
      </c>
      <c r="BZ27" s="717">
        <v>0</v>
      </c>
      <c r="CA27" s="167"/>
    </row>
    <row r="28" spans="2:79" s="17" customFormat="1" ht="15.6">
      <c r="B28" s="273">
        <v>5</v>
      </c>
      <c r="C28" s="178" t="s">
        <v>210</v>
      </c>
      <c r="D28" s="178" t="s">
        <v>671</v>
      </c>
      <c r="E28" s="178" t="s">
        <v>22</v>
      </c>
      <c r="F28" s="178" t="s">
        <v>670</v>
      </c>
      <c r="G28" s="178" t="s">
        <v>673</v>
      </c>
      <c r="H28" s="178" t="s">
        <v>676</v>
      </c>
      <c r="I28" s="178">
        <v>2013</v>
      </c>
      <c r="J28" s="178" t="s">
        <v>711</v>
      </c>
      <c r="K28" s="178"/>
      <c r="L28" s="178" t="s">
        <v>712</v>
      </c>
      <c r="M28" s="178" t="s">
        <v>688</v>
      </c>
      <c r="N28" s="178">
        <v>547</v>
      </c>
      <c r="O28" s="718">
        <v>5817</v>
      </c>
      <c r="P28" s="718">
        <v>31277603</v>
      </c>
      <c r="Q28" s="178"/>
      <c r="R28" s="718">
        <v>0</v>
      </c>
      <c r="S28" s="718">
        <v>0</v>
      </c>
      <c r="T28" s="718">
        <v>4347.6409199999998</v>
      </c>
      <c r="U28" s="718">
        <v>4257.9465499999997</v>
      </c>
      <c r="V28" s="718">
        <v>4189.3681200000001</v>
      </c>
      <c r="W28" s="718">
        <v>4187.0784000000003</v>
      </c>
      <c r="X28" s="718">
        <v>3942.7469000000001</v>
      </c>
      <c r="Y28" s="718">
        <v>3870.10214</v>
      </c>
      <c r="Z28" s="718">
        <v>3870.10214</v>
      </c>
      <c r="AA28" s="718">
        <v>3860.4640800000002</v>
      </c>
      <c r="AB28" s="718">
        <v>3543.36141</v>
      </c>
      <c r="AC28" s="718">
        <v>3081.9249500000001</v>
      </c>
      <c r="AD28" s="718">
        <v>2447.2775900000001</v>
      </c>
      <c r="AE28" s="718">
        <v>2367.364</v>
      </c>
      <c r="AF28" s="718">
        <v>1093.3436200000001</v>
      </c>
      <c r="AG28" s="718">
        <v>721.57313599999998</v>
      </c>
      <c r="AH28" s="718">
        <v>721.57313599999998</v>
      </c>
      <c r="AI28" s="718">
        <v>623.423</v>
      </c>
      <c r="AJ28" s="718">
        <v>197.87647699999999</v>
      </c>
      <c r="AK28" s="718">
        <v>192.497488</v>
      </c>
      <c r="AL28" s="718">
        <v>192.497488</v>
      </c>
      <c r="AM28" s="718">
        <v>192.497488</v>
      </c>
      <c r="AN28" s="718">
        <v>0</v>
      </c>
      <c r="AO28" s="718">
        <v>0</v>
      </c>
      <c r="AP28" s="718">
        <v>0</v>
      </c>
      <c r="AQ28" s="718">
        <v>0</v>
      </c>
      <c r="AR28" s="718">
        <v>0</v>
      </c>
      <c r="AS28" s="718">
        <v>0</v>
      </c>
      <c r="AT28" s="718">
        <v>0</v>
      </c>
      <c r="AU28" s="718">
        <v>0</v>
      </c>
      <c r="AV28" s="178"/>
      <c r="AW28" s="718">
        <v>0</v>
      </c>
      <c r="AX28" s="718">
        <v>0</v>
      </c>
      <c r="AY28" s="718">
        <v>23178166.5</v>
      </c>
      <c r="AZ28" s="718">
        <v>22859494.199999999</v>
      </c>
      <c r="BA28" s="718">
        <v>22613362.300000001</v>
      </c>
      <c r="BB28" s="718">
        <v>22605819.899999999</v>
      </c>
      <c r="BC28" s="718">
        <v>21805031.800000001</v>
      </c>
      <c r="BD28" s="718">
        <v>21449602.100000001</v>
      </c>
      <c r="BE28" s="718">
        <v>21449602.100000001</v>
      </c>
      <c r="BF28" s="718">
        <v>21379475</v>
      </c>
      <c r="BG28" s="718">
        <v>20317723.100000001</v>
      </c>
      <c r="BH28" s="718">
        <v>17938523</v>
      </c>
      <c r="BI28" s="718">
        <v>14390380.6</v>
      </c>
      <c r="BJ28" s="718">
        <v>13808923.699999999</v>
      </c>
      <c r="BK28" s="718">
        <v>6318931.8600000003</v>
      </c>
      <c r="BL28" s="718">
        <v>4998332.42</v>
      </c>
      <c r="BM28" s="718">
        <v>4998332.42</v>
      </c>
      <c r="BN28" s="718">
        <v>4121410.95</v>
      </c>
      <c r="BO28" s="718">
        <v>461408.12300000002</v>
      </c>
      <c r="BP28" s="718">
        <v>447482.82400000002</v>
      </c>
      <c r="BQ28" s="718">
        <v>447482.82400000002</v>
      </c>
      <c r="BR28" s="718">
        <v>447482.82400000002</v>
      </c>
      <c r="BS28" s="718">
        <v>0</v>
      </c>
      <c r="BT28" s="718">
        <v>0</v>
      </c>
      <c r="BU28" s="718">
        <v>0</v>
      </c>
      <c r="BV28" s="718">
        <v>0</v>
      </c>
      <c r="BW28" s="718">
        <v>0</v>
      </c>
      <c r="BX28" s="718">
        <v>0</v>
      </c>
      <c r="BY28" s="718">
        <v>0</v>
      </c>
      <c r="BZ28" s="717">
        <v>0</v>
      </c>
      <c r="CA28" s="167"/>
    </row>
    <row r="29" spans="2:79" s="17" customFormat="1" ht="15.6">
      <c r="B29" s="273">
        <v>6</v>
      </c>
      <c r="C29" s="178" t="s">
        <v>210</v>
      </c>
      <c r="D29" s="178" t="s">
        <v>671</v>
      </c>
      <c r="E29" s="178" t="s">
        <v>704</v>
      </c>
      <c r="F29" s="178" t="s">
        <v>670</v>
      </c>
      <c r="G29" s="178" t="s">
        <v>673</v>
      </c>
      <c r="H29" s="178" t="s">
        <v>676</v>
      </c>
      <c r="I29" s="178">
        <v>2012</v>
      </c>
      <c r="J29" s="178" t="s">
        <v>711</v>
      </c>
      <c r="K29" s="178"/>
      <c r="L29" s="178" t="s">
        <v>712</v>
      </c>
      <c r="M29" s="178" t="s">
        <v>688</v>
      </c>
      <c r="N29" s="178">
        <v>2</v>
      </c>
      <c r="O29" s="718">
        <v>4</v>
      </c>
      <c r="P29" s="718">
        <v>17773</v>
      </c>
      <c r="Q29" s="178"/>
      <c r="R29" s="718">
        <v>0</v>
      </c>
      <c r="S29" s="718">
        <v>4.2109897299999997</v>
      </c>
      <c r="T29" s="718">
        <v>4.2109897299999997</v>
      </c>
      <c r="U29" s="718">
        <v>4.2109897299999997</v>
      </c>
      <c r="V29" s="718">
        <v>1.45257916</v>
      </c>
      <c r="W29" s="718">
        <v>1.45257916</v>
      </c>
      <c r="X29" s="718">
        <v>0.13909898000000001</v>
      </c>
      <c r="Y29" s="718">
        <v>0.13909898000000001</v>
      </c>
      <c r="Z29" s="718">
        <v>0.13909898000000001</v>
      </c>
      <c r="AA29" s="718">
        <v>0.13909898000000001</v>
      </c>
      <c r="AB29" s="718">
        <v>0.13909898000000001</v>
      </c>
      <c r="AC29" s="718">
        <v>0.13909898000000001</v>
      </c>
      <c r="AD29" s="718">
        <v>0.13909898000000001</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16742.796399999999</v>
      </c>
      <c r="AY29" s="718">
        <v>16742.796399999999</v>
      </c>
      <c r="AZ29" s="718">
        <v>16742.796399999999</v>
      </c>
      <c r="BA29" s="718">
        <v>5278.0187599999999</v>
      </c>
      <c r="BB29" s="718">
        <v>5278.0187599999999</v>
      </c>
      <c r="BC29" s="718">
        <v>505.42307699999998</v>
      </c>
      <c r="BD29" s="718">
        <v>505.42307699999998</v>
      </c>
      <c r="BE29" s="718">
        <v>505.42307699999998</v>
      </c>
      <c r="BF29" s="718">
        <v>505.42307699999998</v>
      </c>
      <c r="BG29" s="718">
        <v>505.42307699999998</v>
      </c>
      <c r="BH29" s="718">
        <v>505.42307699999998</v>
      </c>
      <c r="BI29" s="718">
        <v>505.42307699999998</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7">
        <v>0</v>
      </c>
      <c r="CA29" s="167"/>
    </row>
    <row r="30" spans="2:79" s="17" customFormat="1" ht="15.6">
      <c r="B30" s="273">
        <v>7</v>
      </c>
      <c r="C30" s="178" t="s">
        <v>210</v>
      </c>
      <c r="D30" s="178" t="s">
        <v>671</v>
      </c>
      <c r="E30" s="178" t="s">
        <v>704</v>
      </c>
      <c r="F30" s="178" t="s">
        <v>670</v>
      </c>
      <c r="G30" s="178" t="s">
        <v>673</v>
      </c>
      <c r="H30" s="178" t="s">
        <v>676</v>
      </c>
      <c r="I30" s="178">
        <v>2013</v>
      </c>
      <c r="J30" s="178" t="s">
        <v>711</v>
      </c>
      <c r="K30" s="178"/>
      <c r="L30" s="178" t="s">
        <v>712</v>
      </c>
      <c r="M30" s="178" t="s">
        <v>688</v>
      </c>
      <c r="N30" s="178">
        <v>1248</v>
      </c>
      <c r="O30" s="718">
        <v>1263</v>
      </c>
      <c r="P30" s="718">
        <v>4147308</v>
      </c>
      <c r="Q30" s="178"/>
      <c r="R30" s="718">
        <v>0</v>
      </c>
      <c r="S30" s="718">
        <v>0</v>
      </c>
      <c r="T30" s="718">
        <v>1193.2774099999999</v>
      </c>
      <c r="U30" s="718">
        <v>1193.2774099999999</v>
      </c>
      <c r="V30" s="718">
        <v>1137.8845100000001</v>
      </c>
      <c r="W30" s="718">
        <v>949.45305800000006</v>
      </c>
      <c r="X30" s="718">
        <v>283.52096799999998</v>
      </c>
      <c r="Y30" s="718">
        <v>276.83145500000001</v>
      </c>
      <c r="Z30" s="718">
        <v>276.83145500000001</v>
      </c>
      <c r="AA30" s="718">
        <v>273.01549999999997</v>
      </c>
      <c r="AB30" s="718">
        <v>273.01549999999997</v>
      </c>
      <c r="AC30" s="718">
        <v>273.01549999999997</v>
      </c>
      <c r="AD30" s="718">
        <v>262.76107000000002</v>
      </c>
      <c r="AE30" s="718">
        <v>185.16703799999999</v>
      </c>
      <c r="AF30" s="718">
        <v>5.1005346500000002</v>
      </c>
      <c r="AG30" s="718">
        <v>5.1005346500000002</v>
      </c>
      <c r="AH30" s="718">
        <v>5.1005346500000002</v>
      </c>
      <c r="AI30" s="718">
        <v>0</v>
      </c>
      <c r="AJ30" s="718">
        <v>0</v>
      </c>
      <c r="AK30" s="718">
        <v>0</v>
      </c>
      <c r="AL30" s="718">
        <v>0</v>
      </c>
      <c r="AM30" s="718">
        <v>0</v>
      </c>
      <c r="AN30" s="718">
        <v>0</v>
      </c>
      <c r="AO30" s="718">
        <v>0</v>
      </c>
      <c r="AP30" s="718">
        <v>0</v>
      </c>
      <c r="AQ30" s="718">
        <v>0</v>
      </c>
      <c r="AR30" s="718">
        <v>0</v>
      </c>
      <c r="AS30" s="718">
        <v>0</v>
      </c>
      <c r="AT30" s="718">
        <v>0</v>
      </c>
      <c r="AU30" s="718">
        <v>0</v>
      </c>
      <c r="AV30" s="178"/>
      <c r="AW30" s="718">
        <v>0</v>
      </c>
      <c r="AX30" s="718">
        <v>0</v>
      </c>
      <c r="AY30" s="718">
        <v>3914520.96</v>
      </c>
      <c r="AZ30" s="718">
        <v>3914520.96</v>
      </c>
      <c r="BA30" s="718">
        <v>3709132.6</v>
      </c>
      <c r="BB30" s="718">
        <v>3004015.87</v>
      </c>
      <c r="BC30" s="718">
        <v>962285.72699999996</v>
      </c>
      <c r="BD30" s="718">
        <v>946789.89599999995</v>
      </c>
      <c r="BE30" s="718">
        <v>946789.89599999995</v>
      </c>
      <c r="BF30" s="718">
        <v>942976.65899999999</v>
      </c>
      <c r="BG30" s="718">
        <v>942976.65899999999</v>
      </c>
      <c r="BH30" s="718">
        <v>942976.65899999999</v>
      </c>
      <c r="BI30" s="718">
        <v>849949.75800000003</v>
      </c>
      <c r="BJ30" s="718">
        <v>557161.94799999997</v>
      </c>
      <c r="BK30" s="718">
        <v>5096.8996900000002</v>
      </c>
      <c r="BL30" s="718">
        <v>5096.8996900000002</v>
      </c>
      <c r="BM30" s="718">
        <v>5096.8996900000002</v>
      </c>
      <c r="BN30" s="718">
        <v>0</v>
      </c>
      <c r="BO30" s="718">
        <v>0</v>
      </c>
      <c r="BP30" s="718">
        <v>0</v>
      </c>
      <c r="BQ30" s="718">
        <v>0</v>
      </c>
      <c r="BR30" s="718">
        <v>0</v>
      </c>
      <c r="BS30" s="718">
        <v>0</v>
      </c>
      <c r="BT30" s="718">
        <v>0</v>
      </c>
      <c r="BU30" s="718">
        <v>0</v>
      </c>
      <c r="BV30" s="718">
        <v>0</v>
      </c>
      <c r="BW30" s="718">
        <v>0</v>
      </c>
      <c r="BX30" s="718">
        <v>0</v>
      </c>
      <c r="BY30" s="718">
        <v>0</v>
      </c>
      <c r="BZ30" s="717">
        <v>0</v>
      </c>
      <c r="CA30" s="167"/>
    </row>
    <row r="31" spans="2:79" s="17" customFormat="1" ht="15.6">
      <c r="B31" s="273">
        <v>8</v>
      </c>
      <c r="C31" s="178" t="s">
        <v>210</v>
      </c>
      <c r="D31" s="178" t="s">
        <v>669</v>
      </c>
      <c r="E31" s="178" t="s">
        <v>705</v>
      </c>
      <c r="F31" s="178" t="s">
        <v>670</v>
      </c>
      <c r="G31" s="178" t="s">
        <v>29</v>
      </c>
      <c r="H31" s="178" t="s">
        <v>676</v>
      </c>
      <c r="I31" s="178">
        <v>2013</v>
      </c>
      <c r="J31" s="178" t="s">
        <v>711</v>
      </c>
      <c r="K31" s="178"/>
      <c r="L31" s="178" t="s">
        <v>714</v>
      </c>
      <c r="M31" s="178" t="s">
        <v>715</v>
      </c>
      <c r="N31" s="178">
        <v>13621</v>
      </c>
      <c r="O31" s="718">
        <v>18</v>
      </c>
      <c r="P31" s="718">
        <v>268660</v>
      </c>
      <c r="Q31" s="178"/>
      <c r="R31" s="718">
        <v>0</v>
      </c>
      <c r="S31" s="718">
        <v>0</v>
      </c>
      <c r="T31" s="718">
        <v>20.283671900000002</v>
      </c>
      <c r="U31" s="718">
        <v>20.283671900000002</v>
      </c>
      <c r="V31" s="718">
        <v>19.551539600000002</v>
      </c>
      <c r="W31" s="718">
        <v>16.760521099999998</v>
      </c>
      <c r="X31" s="718">
        <v>16.760521099999998</v>
      </c>
      <c r="Y31" s="718">
        <v>16.760521099999998</v>
      </c>
      <c r="Z31" s="718">
        <v>16.760521099999998</v>
      </c>
      <c r="AA31" s="718">
        <v>16.737068499999999</v>
      </c>
      <c r="AB31" s="718">
        <v>12.5183579</v>
      </c>
      <c r="AC31" s="718">
        <v>12.5183579</v>
      </c>
      <c r="AD31" s="718">
        <v>10.055569999999999</v>
      </c>
      <c r="AE31" s="718">
        <v>10.055288600000001</v>
      </c>
      <c r="AF31" s="718">
        <v>10.055288600000001</v>
      </c>
      <c r="AG31" s="718">
        <v>10.040298099999999</v>
      </c>
      <c r="AH31" s="718">
        <v>10.040298099999999</v>
      </c>
      <c r="AI31" s="718">
        <v>10.028017999999999</v>
      </c>
      <c r="AJ31" s="718">
        <v>9.7181393299999996</v>
      </c>
      <c r="AK31" s="718">
        <v>5.7043321599999999</v>
      </c>
      <c r="AL31" s="718">
        <v>5.7043321599999999</v>
      </c>
      <c r="AM31" s="718">
        <v>5.7043321599999999</v>
      </c>
      <c r="AN31" s="718">
        <v>0</v>
      </c>
      <c r="AO31" s="718">
        <v>0</v>
      </c>
      <c r="AP31" s="718">
        <v>0</v>
      </c>
      <c r="AQ31" s="718">
        <v>0</v>
      </c>
      <c r="AR31" s="718">
        <v>0</v>
      </c>
      <c r="AS31" s="718">
        <v>0</v>
      </c>
      <c r="AT31" s="718">
        <v>0</v>
      </c>
      <c r="AU31" s="718">
        <v>0</v>
      </c>
      <c r="AV31" s="178"/>
      <c r="AW31" s="718">
        <v>0</v>
      </c>
      <c r="AX31" s="718">
        <v>0</v>
      </c>
      <c r="AY31" s="718">
        <v>302636.79499999998</v>
      </c>
      <c r="AZ31" s="718">
        <v>302636.79499999998</v>
      </c>
      <c r="BA31" s="718">
        <v>290974.42</v>
      </c>
      <c r="BB31" s="718">
        <v>246515.38</v>
      </c>
      <c r="BC31" s="718">
        <v>246515.38</v>
      </c>
      <c r="BD31" s="718">
        <v>246515.38</v>
      </c>
      <c r="BE31" s="718">
        <v>246515.38</v>
      </c>
      <c r="BF31" s="718">
        <v>246309.935</v>
      </c>
      <c r="BG31" s="718">
        <v>179108.723</v>
      </c>
      <c r="BH31" s="718">
        <v>179108.723</v>
      </c>
      <c r="BI31" s="718">
        <v>162853.913</v>
      </c>
      <c r="BJ31" s="718">
        <v>160534.80100000001</v>
      </c>
      <c r="BK31" s="718">
        <v>160534.80100000001</v>
      </c>
      <c r="BL31" s="718">
        <v>159874.867</v>
      </c>
      <c r="BM31" s="718">
        <v>159874.867</v>
      </c>
      <c r="BN31" s="718">
        <v>159739.55799999999</v>
      </c>
      <c r="BO31" s="718">
        <v>154803.4</v>
      </c>
      <c r="BP31" s="718">
        <v>90866.160999999993</v>
      </c>
      <c r="BQ31" s="718">
        <v>90866.160999999993</v>
      </c>
      <c r="BR31" s="718">
        <v>90866.160999999993</v>
      </c>
      <c r="BS31" s="718">
        <v>0</v>
      </c>
      <c r="BT31" s="718">
        <v>0</v>
      </c>
      <c r="BU31" s="718">
        <v>0</v>
      </c>
      <c r="BV31" s="718">
        <v>0</v>
      </c>
      <c r="BW31" s="718">
        <v>0</v>
      </c>
      <c r="BX31" s="718">
        <v>0</v>
      </c>
      <c r="BY31" s="718">
        <v>0</v>
      </c>
      <c r="BZ31" s="717">
        <v>0</v>
      </c>
      <c r="CA31" s="167"/>
    </row>
    <row r="32" spans="2:79" s="17" customFormat="1" ht="15.6">
      <c r="B32" s="273">
        <v>9</v>
      </c>
      <c r="C32" s="178" t="s">
        <v>210</v>
      </c>
      <c r="D32" s="178" t="s">
        <v>669</v>
      </c>
      <c r="E32" s="178" t="s">
        <v>2</v>
      </c>
      <c r="F32" s="178" t="s">
        <v>670</v>
      </c>
      <c r="G32" s="178" t="s">
        <v>29</v>
      </c>
      <c r="H32" s="178" t="s">
        <v>676</v>
      </c>
      <c r="I32" s="178">
        <v>2013</v>
      </c>
      <c r="J32" s="178" t="s">
        <v>711</v>
      </c>
      <c r="K32" s="178"/>
      <c r="L32" s="178" t="s">
        <v>716</v>
      </c>
      <c r="M32" s="178" t="s">
        <v>679</v>
      </c>
      <c r="N32" s="178">
        <v>89</v>
      </c>
      <c r="O32" s="718">
        <v>35</v>
      </c>
      <c r="P32" s="718">
        <v>62470</v>
      </c>
      <c r="Q32" s="178"/>
      <c r="R32" s="718">
        <v>0</v>
      </c>
      <c r="S32" s="718">
        <v>0</v>
      </c>
      <c r="T32" s="718">
        <v>18.440274800000001</v>
      </c>
      <c r="U32" s="718">
        <v>18.440274800000001</v>
      </c>
      <c r="V32" s="718">
        <v>18.440274800000001</v>
      </c>
      <c r="W32" s="718">
        <v>18.440274800000001</v>
      </c>
      <c r="X32" s="718">
        <v>0</v>
      </c>
      <c r="Y32" s="718">
        <v>0</v>
      </c>
      <c r="Z32" s="718">
        <v>0</v>
      </c>
      <c r="AA32" s="718">
        <v>0</v>
      </c>
      <c r="AB32" s="718">
        <v>0</v>
      </c>
      <c r="AC32" s="718">
        <v>0</v>
      </c>
      <c r="AD32" s="718">
        <v>0</v>
      </c>
      <c r="AE32" s="718">
        <v>0</v>
      </c>
      <c r="AF32" s="718">
        <v>0</v>
      </c>
      <c r="AG32" s="718">
        <v>0</v>
      </c>
      <c r="AH32" s="718">
        <v>0</v>
      </c>
      <c r="AI32" s="718">
        <v>0</v>
      </c>
      <c r="AJ32" s="718">
        <v>0</v>
      </c>
      <c r="AK32" s="718">
        <v>0</v>
      </c>
      <c r="AL32" s="718">
        <v>0</v>
      </c>
      <c r="AM32" s="718">
        <v>0</v>
      </c>
      <c r="AN32" s="718">
        <v>0</v>
      </c>
      <c r="AO32" s="718">
        <v>0</v>
      </c>
      <c r="AP32" s="718">
        <v>0</v>
      </c>
      <c r="AQ32" s="718">
        <v>0</v>
      </c>
      <c r="AR32" s="718">
        <v>0</v>
      </c>
      <c r="AS32" s="718">
        <v>0</v>
      </c>
      <c r="AT32" s="718">
        <v>0</v>
      </c>
      <c r="AU32" s="718">
        <v>0</v>
      </c>
      <c r="AV32" s="178"/>
      <c r="AW32" s="718">
        <v>0</v>
      </c>
      <c r="AX32" s="718">
        <v>0</v>
      </c>
      <c r="AY32" s="718">
        <v>32880.149100000002</v>
      </c>
      <c r="AZ32" s="718">
        <v>32880.149100000002</v>
      </c>
      <c r="BA32" s="718">
        <v>32880.149100000002</v>
      </c>
      <c r="BB32" s="718">
        <v>32880.149100000002</v>
      </c>
      <c r="BC32" s="718">
        <v>0</v>
      </c>
      <c r="BD32" s="718">
        <v>0</v>
      </c>
      <c r="BE32" s="718">
        <v>0</v>
      </c>
      <c r="BF32" s="718">
        <v>0</v>
      </c>
      <c r="BG32" s="718">
        <v>0</v>
      </c>
      <c r="BH32" s="718">
        <v>0</v>
      </c>
      <c r="BI32" s="718">
        <v>0</v>
      </c>
      <c r="BJ32" s="718">
        <v>0</v>
      </c>
      <c r="BK32" s="718">
        <v>0</v>
      </c>
      <c r="BL32" s="718">
        <v>0</v>
      </c>
      <c r="BM32" s="718">
        <v>0</v>
      </c>
      <c r="BN32" s="718">
        <v>0</v>
      </c>
      <c r="BO32" s="718">
        <v>0</v>
      </c>
      <c r="BP32" s="718">
        <v>0</v>
      </c>
      <c r="BQ32" s="718">
        <v>0</v>
      </c>
      <c r="BR32" s="718">
        <v>0</v>
      </c>
      <c r="BS32" s="718">
        <v>0</v>
      </c>
      <c r="BT32" s="718">
        <v>0</v>
      </c>
      <c r="BU32" s="718">
        <v>0</v>
      </c>
      <c r="BV32" s="718">
        <v>0</v>
      </c>
      <c r="BW32" s="718">
        <v>0</v>
      </c>
      <c r="BX32" s="718">
        <v>0</v>
      </c>
      <c r="BY32" s="718">
        <v>0</v>
      </c>
      <c r="BZ32" s="717">
        <v>0</v>
      </c>
      <c r="CA32" s="167"/>
    </row>
    <row r="33" spans="2:79" s="17" customFormat="1" ht="15.6">
      <c r="B33" s="273">
        <v>10</v>
      </c>
      <c r="C33" s="178" t="s">
        <v>210</v>
      </c>
      <c r="D33" s="178" t="s">
        <v>669</v>
      </c>
      <c r="E33" s="178" t="s">
        <v>1</v>
      </c>
      <c r="F33" s="178" t="s">
        <v>670</v>
      </c>
      <c r="G33" s="178" t="s">
        <v>29</v>
      </c>
      <c r="H33" s="178" t="s">
        <v>676</v>
      </c>
      <c r="I33" s="178">
        <v>2013</v>
      </c>
      <c r="J33" s="178" t="s">
        <v>711</v>
      </c>
      <c r="K33" s="178"/>
      <c r="L33" s="178" t="s">
        <v>712</v>
      </c>
      <c r="M33" s="178" t="s">
        <v>679</v>
      </c>
      <c r="N33" s="178">
        <v>575</v>
      </c>
      <c r="O33" s="718">
        <v>79</v>
      </c>
      <c r="P33" s="718">
        <v>524800</v>
      </c>
      <c r="Q33" s="178"/>
      <c r="R33" s="718">
        <v>0</v>
      </c>
      <c r="S33" s="718">
        <v>0</v>
      </c>
      <c r="T33" s="718">
        <v>36.8655872</v>
      </c>
      <c r="U33" s="718">
        <v>36.8655872</v>
      </c>
      <c r="V33" s="718">
        <v>36.8655872</v>
      </c>
      <c r="W33" s="718">
        <v>36.551235200000001</v>
      </c>
      <c r="X33" s="718">
        <v>21.240190399999999</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718">
        <v>0</v>
      </c>
      <c r="AX33" s="718">
        <v>0</v>
      </c>
      <c r="AY33" s="718">
        <v>247498.77600000001</v>
      </c>
      <c r="AZ33" s="718">
        <v>247498.77600000001</v>
      </c>
      <c r="BA33" s="718">
        <v>247498.77600000001</v>
      </c>
      <c r="BB33" s="718">
        <v>247191.14300000001</v>
      </c>
      <c r="BC33" s="718">
        <v>144521.76500000001</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7">
        <v>0</v>
      </c>
      <c r="CA33" s="167"/>
    </row>
    <row r="34" spans="2:79" s="17" customFormat="1" ht="15.6">
      <c r="B34" s="273">
        <v>11</v>
      </c>
      <c r="C34" s="178" t="s">
        <v>210</v>
      </c>
      <c r="D34" s="178" t="s">
        <v>669</v>
      </c>
      <c r="E34" s="178" t="s">
        <v>706</v>
      </c>
      <c r="F34" s="178" t="s">
        <v>670</v>
      </c>
      <c r="G34" s="178" t="s">
        <v>29</v>
      </c>
      <c r="H34" s="178" t="s">
        <v>676</v>
      </c>
      <c r="I34" s="178">
        <v>2013</v>
      </c>
      <c r="J34" s="178" t="s">
        <v>711</v>
      </c>
      <c r="K34" s="178"/>
      <c r="L34" s="178" t="s">
        <v>714</v>
      </c>
      <c r="M34" s="178" t="s">
        <v>715</v>
      </c>
      <c r="N34" s="178">
        <v>37096</v>
      </c>
      <c r="O34" s="718">
        <v>45</v>
      </c>
      <c r="P34" s="718">
        <v>645567</v>
      </c>
      <c r="Q34" s="178"/>
      <c r="R34" s="718">
        <v>0</v>
      </c>
      <c r="S34" s="718">
        <v>0</v>
      </c>
      <c r="T34" s="718">
        <v>46.476309100000002</v>
      </c>
      <c r="U34" s="718">
        <v>46.476309100000002</v>
      </c>
      <c r="V34" s="718">
        <v>43.924781500000002</v>
      </c>
      <c r="W34" s="718">
        <v>35.2170658</v>
      </c>
      <c r="X34" s="718">
        <v>35.2170658</v>
      </c>
      <c r="Y34" s="718">
        <v>35.2170658</v>
      </c>
      <c r="Z34" s="718">
        <v>35.2170658</v>
      </c>
      <c r="AA34" s="718">
        <v>35.150446799999997</v>
      </c>
      <c r="AB34" s="718">
        <v>30.211464899999999</v>
      </c>
      <c r="AC34" s="718">
        <v>30.211464899999999</v>
      </c>
      <c r="AD34" s="718">
        <v>21.922310599999999</v>
      </c>
      <c r="AE34" s="718">
        <v>14.160225000000001</v>
      </c>
      <c r="AF34" s="718">
        <v>14.160225000000001</v>
      </c>
      <c r="AG34" s="718">
        <v>13.8812786</v>
      </c>
      <c r="AH34" s="718">
        <v>13.8812786</v>
      </c>
      <c r="AI34" s="718">
        <v>13.7381715</v>
      </c>
      <c r="AJ34" s="718">
        <v>11.858350400000001</v>
      </c>
      <c r="AK34" s="718">
        <v>6.9605838599999998</v>
      </c>
      <c r="AL34" s="718">
        <v>6.9605838599999998</v>
      </c>
      <c r="AM34" s="718">
        <v>6.9605838599999998</v>
      </c>
      <c r="AN34" s="718">
        <v>0</v>
      </c>
      <c r="AO34" s="718">
        <v>0</v>
      </c>
      <c r="AP34" s="718">
        <v>0</v>
      </c>
      <c r="AQ34" s="718">
        <v>0</v>
      </c>
      <c r="AR34" s="718">
        <v>0</v>
      </c>
      <c r="AS34" s="718">
        <v>0</v>
      </c>
      <c r="AT34" s="718">
        <v>0</v>
      </c>
      <c r="AU34" s="718">
        <v>0</v>
      </c>
      <c r="AV34" s="178"/>
      <c r="AW34" s="718">
        <v>0</v>
      </c>
      <c r="AX34" s="718">
        <v>0</v>
      </c>
      <c r="AY34" s="718">
        <v>674564.1</v>
      </c>
      <c r="AZ34" s="718">
        <v>674564.1</v>
      </c>
      <c r="BA34" s="718">
        <v>633919.98800000001</v>
      </c>
      <c r="BB34" s="718">
        <v>495211.95299999998</v>
      </c>
      <c r="BC34" s="718">
        <v>495211.95299999998</v>
      </c>
      <c r="BD34" s="718">
        <v>495211.95299999998</v>
      </c>
      <c r="BE34" s="718">
        <v>495211.95299999998</v>
      </c>
      <c r="BF34" s="718">
        <v>494628.37099999998</v>
      </c>
      <c r="BG34" s="718">
        <v>415953.723</v>
      </c>
      <c r="BH34" s="718">
        <v>415953.723</v>
      </c>
      <c r="BI34" s="718">
        <v>361946.84</v>
      </c>
      <c r="BJ34" s="718">
        <v>232696.837</v>
      </c>
      <c r="BK34" s="718">
        <v>232696.837</v>
      </c>
      <c r="BL34" s="718">
        <v>220416.63699999999</v>
      </c>
      <c r="BM34" s="718">
        <v>220416.63699999999</v>
      </c>
      <c r="BN34" s="718">
        <v>218839.799</v>
      </c>
      <c r="BO34" s="718">
        <v>188895.51699999999</v>
      </c>
      <c r="BP34" s="718">
        <v>110877.40300000001</v>
      </c>
      <c r="BQ34" s="718">
        <v>110877.40300000001</v>
      </c>
      <c r="BR34" s="718">
        <v>110877.40300000001</v>
      </c>
      <c r="BS34" s="718">
        <v>0</v>
      </c>
      <c r="BT34" s="718">
        <v>0</v>
      </c>
      <c r="BU34" s="718">
        <v>0</v>
      </c>
      <c r="BV34" s="718">
        <v>0</v>
      </c>
      <c r="BW34" s="718">
        <v>0</v>
      </c>
      <c r="BX34" s="718">
        <v>0</v>
      </c>
      <c r="BY34" s="718">
        <v>0</v>
      </c>
      <c r="BZ34" s="717">
        <v>0</v>
      </c>
      <c r="CA34" s="167"/>
    </row>
    <row r="35" spans="2:79" s="17" customFormat="1" ht="15.6">
      <c r="B35" s="273">
        <v>12</v>
      </c>
      <c r="C35" s="178" t="s">
        <v>210</v>
      </c>
      <c r="D35" s="178" t="s">
        <v>669</v>
      </c>
      <c r="E35" s="178" t="s">
        <v>14</v>
      </c>
      <c r="F35" s="178" t="s">
        <v>670</v>
      </c>
      <c r="G35" s="178" t="s">
        <v>29</v>
      </c>
      <c r="H35" s="178" t="s">
        <v>676</v>
      </c>
      <c r="I35" s="178">
        <v>2013</v>
      </c>
      <c r="J35" s="178" t="s">
        <v>711</v>
      </c>
      <c r="K35" s="178"/>
      <c r="L35" s="178" t="s">
        <v>712</v>
      </c>
      <c r="M35" s="178" t="s">
        <v>717</v>
      </c>
      <c r="N35" s="178">
        <v>240</v>
      </c>
      <c r="O35" s="718">
        <v>20</v>
      </c>
      <c r="P35" s="718">
        <v>198590</v>
      </c>
      <c r="Q35" s="178"/>
      <c r="R35" s="718">
        <v>0</v>
      </c>
      <c r="S35" s="718">
        <v>0</v>
      </c>
      <c r="T35" s="718">
        <v>19.746704399999999</v>
      </c>
      <c r="U35" s="718">
        <v>19.376546099999999</v>
      </c>
      <c r="V35" s="718">
        <v>19.342895299999999</v>
      </c>
      <c r="W35" s="718">
        <v>18.379512099999999</v>
      </c>
      <c r="X35" s="718">
        <v>18.0324235</v>
      </c>
      <c r="Y35" s="718">
        <v>17.685334900000001</v>
      </c>
      <c r="Z35" s="718">
        <v>17.5395672</v>
      </c>
      <c r="AA35" s="718">
        <v>17.5395672</v>
      </c>
      <c r="AB35" s="718">
        <v>13.0679269</v>
      </c>
      <c r="AC35" s="718">
        <v>12.911583</v>
      </c>
      <c r="AD35" s="718">
        <v>12.866693</v>
      </c>
      <c r="AE35" s="718">
        <v>12.866693</v>
      </c>
      <c r="AF35" s="718">
        <v>12.4517437</v>
      </c>
      <c r="AG35" s="718">
        <v>12.4517437</v>
      </c>
      <c r="AH35" s="718">
        <v>6.34651108</v>
      </c>
      <c r="AI35" s="718">
        <v>6.3384330999999996</v>
      </c>
      <c r="AJ35" s="718">
        <v>6.3384330999999996</v>
      </c>
      <c r="AK35" s="718">
        <v>6.3384330999999996</v>
      </c>
      <c r="AL35" s="718">
        <v>6.3384330999999996</v>
      </c>
      <c r="AM35" s="718">
        <v>6.3384330999999996</v>
      </c>
      <c r="AN35" s="718">
        <v>0.59948630000000003</v>
      </c>
      <c r="AO35" s="718">
        <v>0</v>
      </c>
      <c r="AP35" s="718">
        <v>0</v>
      </c>
      <c r="AQ35" s="718">
        <v>0</v>
      </c>
      <c r="AR35" s="718">
        <v>0</v>
      </c>
      <c r="AS35" s="718">
        <v>0</v>
      </c>
      <c r="AT35" s="718">
        <v>0</v>
      </c>
      <c r="AU35" s="718">
        <v>0</v>
      </c>
      <c r="AV35" s="178"/>
      <c r="AW35" s="718">
        <v>0</v>
      </c>
      <c r="AX35" s="718">
        <v>0</v>
      </c>
      <c r="AY35" s="718">
        <v>198590.06899999999</v>
      </c>
      <c r="AZ35" s="718">
        <v>191464.27900000001</v>
      </c>
      <c r="BA35" s="718">
        <v>190816.481</v>
      </c>
      <c r="BB35" s="718">
        <v>172270.723</v>
      </c>
      <c r="BC35" s="718">
        <v>165589.04300000001</v>
      </c>
      <c r="BD35" s="718">
        <v>158907.35999999999</v>
      </c>
      <c r="BE35" s="718">
        <v>156101.23699999999</v>
      </c>
      <c r="BF35" s="718">
        <v>155095.704</v>
      </c>
      <c r="BG35" s="718">
        <v>69013.701199999996</v>
      </c>
      <c r="BH35" s="718">
        <v>68867.685500000007</v>
      </c>
      <c r="BI35" s="718">
        <v>68190.671499999997</v>
      </c>
      <c r="BJ35" s="718">
        <v>68190.671499999997</v>
      </c>
      <c r="BK35" s="718">
        <v>66811.108200000002</v>
      </c>
      <c r="BL35" s="718">
        <v>66811.108200000002</v>
      </c>
      <c r="BM35" s="718">
        <v>19009.019199999999</v>
      </c>
      <c r="BN35" s="718">
        <v>18942.405699999999</v>
      </c>
      <c r="BO35" s="718">
        <v>18942.405699999999</v>
      </c>
      <c r="BP35" s="718">
        <v>18942.405699999999</v>
      </c>
      <c r="BQ35" s="718">
        <v>18942.405699999999</v>
      </c>
      <c r="BR35" s="718">
        <v>18942.405699999999</v>
      </c>
      <c r="BS35" s="718">
        <v>4419.6361100000004</v>
      </c>
      <c r="BT35" s="718">
        <v>0</v>
      </c>
      <c r="BU35" s="718">
        <v>0</v>
      </c>
      <c r="BV35" s="718">
        <v>0</v>
      </c>
      <c r="BW35" s="718">
        <v>0</v>
      </c>
      <c r="BX35" s="718">
        <v>0</v>
      </c>
      <c r="BY35" s="718">
        <v>0</v>
      </c>
      <c r="BZ35" s="717">
        <v>0</v>
      </c>
      <c r="CA35" s="167"/>
    </row>
    <row r="36" spans="2:79" s="17" customFormat="1" ht="15.6">
      <c r="B36" s="273">
        <v>13</v>
      </c>
      <c r="C36" s="178" t="s">
        <v>210</v>
      </c>
      <c r="D36" s="178" t="s">
        <v>669</v>
      </c>
      <c r="E36" s="178" t="s">
        <v>707</v>
      </c>
      <c r="F36" s="178" t="s">
        <v>670</v>
      </c>
      <c r="G36" s="178" t="s">
        <v>29</v>
      </c>
      <c r="H36" s="178" t="s">
        <v>676</v>
      </c>
      <c r="I36" s="178">
        <v>2013</v>
      </c>
      <c r="J36" s="178" t="s">
        <v>711</v>
      </c>
      <c r="K36" s="178"/>
      <c r="L36" s="178" t="s">
        <v>718</v>
      </c>
      <c r="M36" s="178" t="s">
        <v>719</v>
      </c>
      <c r="N36" s="178">
        <v>6174</v>
      </c>
      <c r="O36" s="718">
        <v>2655</v>
      </c>
      <c r="P36" s="718">
        <v>4620192</v>
      </c>
      <c r="Q36" s="178"/>
      <c r="R36" s="718">
        <v>0</v>
      </c>
      <c r="S36" s="718">
        <v>0</v>
      </c>
      <c r="T36" s="718">
        <v>1288.8594800000001</v>
      </c>
      <c r="U36" s="718">
        <v>1288.8594800000001</v>
      </c>
      <c r="V36" s="718">
        <v>1288.8594800000001</v>
      </c>
      <c r="W36" s="718">
        <v>1288.8594800000001</v>
      </c>
      <c r="X36" s="718">
        <v>1288.8594800000001</v>
      </c>
      <c r="Y36" s="718">
        <v>1288.8594800000001</v>
      </c>
      <c r="Z36" s="718">
        <v>1288.8594800000001</v>
      </c>
      <c r="AA36" s="718">
        <v>1288.8594800000001</v>
      </c>
      <c r="AB36" s="718">
        <v>1288.8594800000001</v>
      </c>
      <c r="AC36" s="718">
        <v>1288.8594800000001</v>
      </c>
      <c r="AD36" s="718">
        <v>1288.8594800000001</v>
      </c>
      <c r="AE36" s="718">
        <v>1288.8594800000001</v>
      </c>
      <c r="AF36" s="718">
        <v>1288.8594800000001</v>
      </c>
      <c r="AG36" s="718">
        <v>1288.8594800000001</v>
      </c>
      <c r="AH36" s="718">
        <v>1288.8594800000001</v>
      </c>
      <c r="AI36" s="718">
        <v>1288.8594800000001</v>
      </c>
      <c r="AJ36" s="718">
        <v>1288.8594800000001</v>
      </c>
      <c r="AK36" s="718">
        <v>1288.8594800000001</v>
      </c>
      <c r="AL36" s="718">
        <v>1004.9451299999999</v>
      </c>
      <c r="AM36" s="718">
        <v>0</v>
      </c>
      <c r="AN36" s="718">
        <v>0</v>
      </c>
      <c r="AO36" s="718">
        <v>0</v>
      </c>
      <c r="AP36" s="718">
        <v>0</v>
      </c>
      <c r="AQ36" s="718">
        <v>0</v>
      </c>
      <c r="AR36" s="718">
        <v>0</v>
      </c>
      <c r="AS36" s="718">
        <v>0</v>
      </c>
      <c r="AT36" s="718">
        <v>0</v>
      </c>
      <c r="AU36" s="718">
        <v>0</v>
      </c>
      <c r="AV36" s="178"/>
      <c r="AW36" s="718">
        <v>0</v>
      </c>
      <c r="AX36" s="718">
        <v>0</v>
      </c>
      <c r="AY36" s="718">
        <v>2205222.64</v>
      </c>
      <c r="AZ36" s="718">
        <v>2205222.64</v>
      </c>
      <c r="BA36" s="718">
        <v>2205222.64</v>
      </c>
      <c r="BB36" s="718">
        <v>2205222.64</v>
      </c>
      <c r="BC36" s="718">
        <v>2205222.64</v>
      </c>
      <c r="BD36" s="718">
        <v>2205222.64</v>
      </c>
      <c r="BE36" s="718">
        <v>2205222.64</v>
      </c>
      <c r="BF36" s="718">
        <v>2205222.64</v>
      </c>
      <c r="BG36" s="718">
        <v>2205222.64</v>
      </c>
      <c r="BH36" s="718">
        <v>2205222.64</v>
      </c>
      <c r="BI36" s="718">
        <v>2205222.64</v>
      </c>
      <c r="BJ36" s="718">
        <v>2205222.64</v>
      </c>
      <c r="BK36" s="718">
        <v>2205222.64</v>
      </c>
      <c r="BL36" s="718">
        <v>2205222.64</v>
      </c>
      <c r="BM36" s="718">
        <v>2205222.64</v>
      </c>
      <c r="BN36" s="718">
        <v>2205222.64</v>
      </c>
      <c r="BO36" s="718">
        <v>2205222.64</v>
      </c>
      <c r="BP36" s="718">
        <v>2205222.64</v>
      </c>
      <c r="BQ36" s="718">
        <v>1951330.97</v>
      </c>
      <c r="BR36" s="718">
        <v>0</v>
      </c>
      <c r="BS36" s="718">
        <v>0</v>
      </c>
      <c r="BT36" s="718">
        <v>0</v>
      </c>
      <c r="BU36" s="718">
        <v>0</v>
      </c>
      <c r="BV36" s="718">
        <v>0</v>
      </c>
      <c r="BW36" s="718">
        <v>0</v>
      </c>
      <c r="BX36" s="718">
        <v>0</v>
      </c>
      <c r="BY36" s="718">
        <v>0</v>
      </c>
      <c r="BZ36" s="717">
        <v>0</v>
      </c>
      <c r="CA36" s="167"/>
    </row>
    <row r="37" spans="2:79" s="17" customFormat="1" ht="15.6">
      <c r="B37" s="273">
        <v>14</v>
      </c>
      <c r="C37" s="178" t="s">
        <v>210</v>
      </c>
      <c r="D37" s="178" t="s">
        <v>669</v>
      </c>
      <c r="E37" s="178" t="s">
        <v>707</v>
      </c>
      <c r="F37" s="178" t="s">
        <v>670</v>
      </c>
      <c r="G37" s="178" t="s">
        <v>29</v>
      </c>
      <c r="H37" s="178" t="s">
        <v>676</v>
      </c>
      <c r="I37" s="178">
        <v>2011</v>
      </c>
      <c r="J37" s="178" t="s">
        <v>711</v>
      </c>
      <c r="K37" s="178"/>
      <c r="L37" s="178" t="s">
        <v>718</v>
      </c>
      <c r="M37" s="178" t="s">
        <v>719</v>
      </c>
      <c r="N37" s="178">
        <v>2</v>
      </c>
      <c r="O37" s="718">
        <v>1</v>
      </c>
      <c r="P37" s="718">
        <v>1488</v>
      </c>
      <c r="Q37" s="178"/>
      <c r="R37" s="718">
        <v>0.52716432999999996</v>
      </c>
      <c r="S37" s="718">
        <v>0.52716432999999996</v>
      </c>
      <c r="T37" s="718">
        <v>0.52716432999999996</v>
      </c>
      <c r="U37" s="718">
        <v>0.52716432999999996</v>
      </c>
      <c r="V37" s="718">
        <v>0.52716432999999996</v>
      </c>
      <c r="W37" s="718">
        <v>0.52716432999999996</v>
      </c>
      <c r="X37" s="718">
        <v>0.52716432999999996</v>
      </c>
      <c r="Y37" s="718">
        <v>0.52716432999999996</v>
      </c>
      <c r="Z37" s="718">
        <v>0.52716432999999996</v>
      </c>
      <c r="AA37" s="718">
        <v>0.52716432999999996</v>
      </c>
      <c r="AB37" s="718">
        <v>0.52716432999999996</v>
      </c>
      <c r="AC37" s="718">
        <v>0.52716432999999996</v>
      </c>
      <c r="AD37" s="718">
        <v>0.52716432999999996</v>
      </c>
      <c r="AE37" s="718">
        <v>0.52716432999999996</v>
      </c>
      <c r="AF37" s="718">
        <v>0.52716432999999996</v>
      </c>
      <c r="AG37" s="718">
        <v>0.52716432999999996</v>
      </c>
      <c r="AH37" s="718">
        <v>0.52716432999999996</v>
      </c>
      <c r="AI37" s="718">
        <v>0.52716432999999996</v>
      </c>
      <c r="AJ37" s="718">
        <v>0.36971779999999999</v>
      </c>
      <c r="AK37" s="718">
        <v>0</v>
      </c>
      <c r="AL37" s="718">
        <v>0</v>
      </c>
      <c r="AM37" s="718">
        <v>0</v>
      </c>
      <c r="AN37" s="718">
        <v>0</v>
      </c>
      <c r="AO37" s="718">
        <v>0</v>
      </c>
      <c r="AP37" s="718">
        <v>0</v>
      </c>
      <c r="AQ37" s="718">
        <v>0</v>
      </c>
      <c r="AR37" s="718">
        <v>0</v>
      </c>
      <c r="AS37" s="718">
        <v>0</v>
      </c>
      <c r="AT37" s="718">
        <v>0</v>
      </c>
      <c r="AU37" s="718">
        <v>0</v>
      </c>
      <c r="AV37" s="178"/>
      <c r="AW37" s="718">
        <v>900.32480299999997</v>
      </c>
      <c r="AX37" s="718">
        <v>900.32480299999997</v>
      </c>
      <c r="AY37" s="718">
        <v>900.32480299999997</v>
      </c>
      <c r="AZ37" s="718">
        <v>900.32480299999997</v>
      </c>
      <c r="BA37" s="718">
        <v>900.32480299999997</v>
      </c>
      <c r="BB37" s="718">
        <v>900.32480299999997</v>
      </c>
      <c r="BC37" s="718">
        <v>900.32480299999997</v>
      </c>
      <c r="BD37" s="718">
        <v>900.32480299999997</v>
      </c>
      <c r="BE37" s="718">
        <v>900.32480299999997</v>
      </c>
      <c r="BF37" s="718">
        <v>900.32480299999997</v>
      </c>
      <c r="BG37" s="718">
        <v>900.32480299999997</v>
      </c>
      <c r="BH37" s="718">
        <v>900.32480299999997</v>
      </c>
      <c r="BI37" s="718">
        <v>900.32480299999997</v>
      </c>
      <c r="BJ37" s="718">
        <v>900.32480299999997</v>
      </c>
      <c r="BK37" s="718">
        <v>900.32480299999997</v>
      </c>
      <c r="BL37" s="718">
        <v>900.32480299999997</v>
      </c>
      <c r="BM37" s="718">
        <v>900.32480299999997</v>
      </c>
      <c r="BN37" s="718">
        <v>900.32480299999997</v>
      </c>
      <c r="BO37" s="718">
        <v>759.52755100000002</v>
      </c>
      <c r="BP37" s="718">
        <v>0</v>
      </c>
      <c r="BQ37" s="718">
        <v>0</v>
      </c>
      <c r="BR37" s="718">
        <v>0</v>
      </c>
      <c r="BS37" s="718">
        <v>0</v>
      </c>
      <c r="BT37" s="718">
        <v>0</v>
      </c>
      <c r="BU37" s="718">
        <v>0</v>
      </c>
      <c r="BV37" s="718">
        <v>0</v>
      </c>
      <c r="BW37" s="718">
        <v>0</v>
      </c>
      <c r="BX37" s="718">
        <v>0</v>
      </c>
      <c r="BY37" s="718">
        <v>0</v>
      </c>
      <c r="BZ37" s="717">
        <v>0</v>
      </c>
      <c r="CA37" s="167"/>
    </row>
    <row r="38" spans="2:79" s="17" customFormat="1" ht="15.6">
      <c r="B38" s="273">
        <v>15</v>
      </c>
      <c r="C38" s="178" t="s">
        <v>210</v>
      </c>
      <c r="D38" s="178" t="s">
        <v>669</v>
      </c>
      <c r="E38" s="178" t="s">
        <v>707</v>
      </c>
      <c r="F38" s="178" t="s">
        <v>670</v>
      </c>
      <c r="G38" s="178" t="s">
        <v>29</v>
      </c>
      <c r="H38" s="178" t="s">
        <v>676</v>
      </c>
      <c r="I38" s="178">
        <v>2012</v>
      </c>
      <c r="J38" s="178" t="s">
        <v>711</v>
      </c>
      <c r="K38" s="178"/>
      <c r="L38" s="178" t="s">
        <v>718</v>
      </c>
      <c r="M38" s="178" t="s">
        <v>719</v>
      </c>
      <c r="N38" s="178">
        <v>140</v>
      </c>
      <c r="O38" s="718">
        <v>61</v>
      </c>
      <c r="P38" s="718">
        <v>105147</v>
      </c>
      <c r="Q38" s="178"/>
      <c r="R38" s="718">
        <v>0</v>
      </c>
      <c r="S38" s="718">
        <v>26.630780999999999</v>
      </c>
      <c r="T38" s="718">
        <v>26.630780999999999</v>
      </c>
      <c r="U38" s="718">
        <v>26.630780999999999</v>
      </c>
      <c r="V38" s="718">
        <v>26.630780999999999</v>
      </c>
      <c r="W38" s="718">
        <v>26.630780999999999</v>
      </c>
      <c r="X38" s="718">
        <v>26.630780999999999</v>
      </c>
      <c r="Y38" s="718">
        <v>26.630780999999999</v>
      </c>
      <c r="Z38" s="718">
        <v>26.630780999999999</v>
      </c>
      <c r="AA38" s="718">
        <v>26.630780999999999</v>
      </c>
      <c r="AB38" s="718">
        <v>26.630780999999999</v>
      </c>
      <c r="AC38" s="718">
        <v>26.630780999999999</v>
      </c>
      <c r="AD38" s="718">
        <v>26.630780999999999</v>
      </c>
      <c r="AE38" s="718">
        <v>26.630780999999999</v>
      </c>
      <c r="AF38" s="718">
        <v>26.630780999999999</v>
      </c>
      <c r="AG38" s="718">
        <v>26.630780999999999</v>
      </c>
      <c r="AH38" s="718">
        <v>26.630780999999999</v>
      </c>
      <c r="AI38" s="718">
        <v>26.630780999999999</v>
      </c>
      <c r="AJ38" s="718">
        <v>26.630780999999999</v>
      </c>
      <c r="AK38" s="718">
        <v>26.630780999999999</v>
      </c>
      <c r="AL38" s="718">
        <v>20.802405799999999</v>
      </c>
      <c r="AM38" s="718">
        <v>0</v>
      </c>
      <c r="AN38" s="718">
        <v>0</v>
      </c>
      <c r="AO38" s="718">
        <v>0</v>
      </c>
      <c r="AP38" s="718">
        <v>0</v>
      </c>
      <c r="AQ38" s="718">
        <v>0</v>
      </c>
      <c r="AR38" s="718">
        <v>0</v>
      </c>
      <c r="AS38" s="718">
        <v>0</v>
      </c>
      <c r="AT38" s="718">
        <v>0</v>
      </c>
      <c r="AU38" s="718">
        <v>0</v>
      </c>
      <c r="AV38" s="178"/>
      <c r="AW38" s="718">
        <v>0</v>
      </c>
      <c r="AX38" s="718">
        <v>51626.487099999998</v>
      </c>
      <c r="AY38" s="718">
        <v>51626.487099999998</v>
      </c>
      <c r="AZ38" s="718">
        <v>51626.487099999998</v>
      </c>
      <c r="BA38" s="718">
        <v>51626.487099999998</v>
      </c>
      <c r="BB38" s="718">
        <v>51626.487099999998</v>
      </c>
      <c r="BC38" s="718">
        <v>51626.487099999998</v>
      </c>
      <c r="BD38" s="718">
        <v>51626.487099999998</v>
      </c>
      <c r="BE38" s="718">
        <v>51626.487099999998</v>
      </c>
      <c r="BF38" s="718">
        <v>51626.487099999998</v>
      </c>
      <c r="BG38" s="718">
        <v>51626.487099999998</v>
      </c>
      <c r="BH38" s="718">
        <v>51626.487099999998</v>
      </c>
      <c r="BI38" s="718">
        <v>51626.487099999998</v>
      </c>
      <c r="BJ38" s="718">
        <v>51626.487099999998</v>
      </c>
      <c r="BK38" s="718">
        <v>51626.487099999998</v>
      </c>
      <c r="BL38" s="718">
        <v>51626.487099999998</v>
      </c>
      <c r="BM38" s="718">
        <v>51626.487099999998</v>
      </c>
      <c r="BN38" s="718">
        <v>51626.487099999998</v>
      </c>
      <c r="BO38" s="718">
        <v>51626.487099999998</v>
      </c>
      <c r="BP38" s="718">
        <v>45798.850100000003</v>
      </c>
      <c r="BQ38" s="718">
        <v>0</v>
      </c>
      <c r="BR38" s="718">
        <v>0</v>
      </c>
      <c r="BS38" s="718">
        <v>0</v>
      </c>
      <c r="BT38" s="718">
        <v>0</v>
      </c>
      <c r="BU38" s="718">
        <v>0</v>
      </c>
      <c r="BV38" s="718">
        <v>0</v>
      </c>
      <c r="BW38" s="718">
        <v>0</v>
      </c>
      <c r="BX38" s="718">
        <v>0</v>
      </c>
      <c r="BY38" s="718">
        <v>0</v>
      </c>
      <c r="BZ38" s="717">
        <v>0</v>
      </c>
      <c r="CA38" s="167"/>
    </row>
    <row r="39" spans="2:79" s="17" customFormat="1" ht="15.6">
      <c r="B39" s="273">
        <v>16</v>
      </c>
      <c r="C39" s="178" t="s">
        <v>210</v>
      </c>
      <c r="D39" s="178" t="s">
        <v>669</v>
      </c>
      <c r="E39" s="178" t="s">
        <v>708</v>
      </c>
      <c r="F39" s="178" t="s">
        <v>670</v>
      </c>
      <c r="G39" s="178" t="s">
        <v>29</v>
      </c>
      <c r="H39" s="178" t="s">
        <v>677</v>
      </c>
      <c r="I39" s="178">
        <v>2006</v>
      </c>
      <c r="J39" s="178" t="s">
        <v>711</v>
      </c>
      <c r="K39" s="178"/>
      <c r="L39" s="178" t="s">
        <v>712</v>
      </c>
      <c r="M39" s="178" t="s">
        <v>686</v>
      </c>
      <c r="N39" s="178">
        <v>33</v>
      </c>
      <c r="O39" s="718">
        <v>0</v>
      </c>
      <c r="P39" s="718">
        <v>0</v>
      </c>
      <c r="Q39" s="178"/>
      <c r="R39" s="718">
        <v>0</v>
      </c>
      <c r="S39" s="718">
        <v>0</v>
      </c>
      <c r="T39" s="718">
        <v>18.705570000000002</v>
      </c>
      <c r="U39" s="718">
        <v>0</v>
      </c>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0</v>
      </c>
      <c r="AY39" s="718">
        <v>44.841230000000003</v>
      </c>
      <c r="AZ39" s="718">
        <v>0</v>
      </c>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7">
        <v>0</v>
      </c>
      <c r="CA39" s="167"/>
    </row>
    <row r="40" spans="2:79" s="17" customFormat="1" ht="15.6">
      <c r="B40" s="273">
        <v>17</v>
      </c>
      <c r="C40" s="178" t="s">
        <v>210</v>
      </c>
      <c r="D40" s="178" t="s">
        <v>669</v>
      </c>
      <c r="E40" s="178" t="s">
        <v>708</v>
      </c>
      <c r="F40" s="178" t="s">
        <v>670</v>
      </c>
      <c r="G40" s="178" t="s">
        <v>29</v>
      </c>
      <c r="H40" s="178" t="s">
        <v>677</v>
      </c>
      <c r="I40" s="178">
        <v>2007</v>
      </c>
      <c r="J40" s="178" t="s">
        <v>711</v>
      </c>
      <c r="K40" s="178"/>
      <c r="L40" s="178" t="s">
        <v>712</v>
      </c>
      <c r="M40" s="178" t="s">
        <v>686</v>
      </c>
      <c r="N40" s="178">
        <v>869</v>
      </c>
      <c r="O40" s="718">
        <v>0</v>
      </c>
      <c r="P40" s="718">
        <v>0</v>
      </c>
      <c r="Q40" s="178"/>
      <c r="R40" s="718">
        <v>0</v>
      </c>
      <c r="S40" s="718">
        <v>0</v>
      </c>
      <c r="T40" s="718">
        <v>492.58</v>
      </c>
      <c r="U40" s="718">
        <v>0</v>
      </c>
      <c r="V40" s="718">
        <v>0</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0</v>
      </c>
      <c r="AY40" s="718">
        <v>1582.8810000000001</v>
      </c>
      <c r="AZ40" s="718">
        <v>0</v>
      </c>
      <c r="BA40" s="718">
        <v>0</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7">
        <v>0</v>
      </c>
      <c r="CA40" s="167"/>
    </row>
    <row r="41" spans="2:79" s="17" customFormat="1" ht="15.6">
      <c r="B41" s="273">
        <v>18</v>
      </c>
      <c r="C41" s="178" t="s">
        <v>210</v>
      </c>
      <c r="D41" s="178" t="s">
        <v>669</v>
      </c>
      <c r="E41" s="178" t="s">
        <v>708</v>
      </c>
      <c r="F41" s="178" t="s">
        <v>670</v>
      </c>
      <c r="G41" s="178" t="s">
        <v>29</v>
      </c>
      <c r="H41" s="178" t="s">
        <v>677</v>
      </c>
      <c r="I41" s="178">
        <v>2008</v>
      </c>
      <c r="J41" s="178" t="s">
        <v>711</v>
      </c>
      <c r="K41" s="178"/>
      <c r="L41" s="178" t="s">
        <v>712</v>
      </c>
      <c r="M41" s="178" t="s">
        <v>686</v>
      </c>
      <c r="N41" s="178">
        <v>794</v>
      </c>
      <c r="O41" s="718">
        <v>0</v>
      </c>
      <c r="P41" s="718">
        <v>0</v>
      </c>
      <c r="Q41" s="178"/>
      <c r="R41" s="718">
        <v>0</v>
      </c>
      <c r="S41" s="718">
        <v>0</v>
      </c>
      <c r="T41" s="718">
        <v>450.06740000000002</v>
      </c>
      <c r="U41" s="718">
        <v>0</v>
      </c>
      <c r="V41" s="718">
        <v>0</v>
      </c>
      <c r="W41" s="718">
        <v>0</v>
      </c>
      <c r="X41" s="718">
        <v>0</v>
      </c>
      <c r="Y41" s="718">
        <v>0</v>
      </c>
      <c r="Z41" s="718">
        <v>0</v>
      </c>
      <c r="AA41" s="718">
        <v>0</v>
      </c>
      <c r="AB41" s="718">
        <v>0</v>
      </c>
      <c r="AC41" s="718">
        <v>0</v>
      </c>
      <c r="AD41" s="718">
        <v>0</v>
      </c>
      <c r="AE41" s="718">
        <v>0</v>
      </c>
      <c r="AF41" s="718">
        <v>0</v>
      </c>
      <c r="AG41" s="718">
        <v>0</v>
      </c>
      <c r="AH41" s="718">
        <v>0</v>
      </c>
      <c r="AI41" s="718">
        <v>0</v>
      </c>
      <c r="AJ41" s="718">
        <v>0</v>
      </c>
      <c r="AK41" s="718">
        <v>0</v>
      </c>
      <c r="AL41" s="718">
        <v>0</v>
      </c>
      <c r="AM41" s="718">
        <v>0</v>
      </c>
      <c r="AN41" s="718">
        <v>0</v>
      </c>
      <c r="AO41" s="718">
        <v>0</v>
      </c>
      <c r="AP41" s="718">
        <v>0</v>
      </c>
      <c r="AQ41" s="718">
        <v>0</v>
      </c>
      <c r="AR41" s="718">
        <v>0</v>
      </c>
      <c r="AS41" s="718">
        <v>0</v>
      </c>
      <c r="AT41" s="718">
        <v>0</v>
      </c>
      <c r="AU41" s="718">
        <v>0</v>
      </c>
      <c r="AV41" s="178"/>
      <c r="AW41" s="718">
        <v>0</v>
      </c>
      <c r="AX41" s="718">
        <v>0</v>
      </c>
      <c r="AY41" s="718">
        <v>1430.6790000000001</v>
      </c>
      <c r="AZ41" s="718">
        <v>0</v>
      </c>
      <c r="BA41" s="718">
        <v>0</v>
      </c>
      <c r="BB41" s="718">
        <v>0</v>
      </c>
      <c r="BC41" s="718">
        <v>0</v>
      </c>
      <c r="BD41" s="718">
        <v>0</v>
      </c>
      <c r="BE41" s="718">
        <v>0</v>
      </c>
      <c r="BF41" s="718">
        <v>0</v>
      </c>
      <c r="BG41" s="718">
        <v>0</v>
      </c>
      <c r="BH41" s="718">
        <v>0</v>
      </c>
      <c r="BI41" s="718">
        <v>0</v>
      </c>
      <c r="BJ41" s="718">
        <v>0</v>
      </c>
      <c r="BK41" s="718">
        <v>0</v>
      </c>
      <c r="BL41" s="718">
        <v>0</v>
      </c>
      <c r="BM41" s="718">
        <v>0</v>
      </c>
      <c r="BN41" s="718">
        <v>0</v>
      </c>
      <c r="BO41" s="718">
        <v>0</v>
      </c>
      <c r="BP41" s="718">
        <v>0</v>
      </c>
      <c r="BQ41" s="718">
        <v>0</v>
      </c>
      <c r="BR41" s="718">
        <v>0</v>
      </c>
      <c r="BS41" s="718">
        <v>0</v>
      </c>
      <c r="BT41" s="718">
        <v>0</v>
      </c>
      <c r="BU41" s="718">
        <v>0</v>
      </c>
      <c r="BV41" s="718">
        <v>0</v>
      </c>
      <c r="BW41" s="718">
        <v>0</v>
      </c>
      <c r="BX41" s="718">
        <v>0</v>
      </c>
      <c r="BY41" s="718">
        <v>0</v>
      </c>
      <c r="BZ41" s="717">
        <v>0</v>
      </c>
      <c r="CA41" s="167"/>
    </row>
    <row r="42" spans="2:79" s="17" customFormat="1" ht="15.6">
      <c r="B42" s="273">
        <v>19</v>
      </c>
      <c r="C42" s="178" t="s">
        <v>210</v>
      </c>
      <c r="D42" s="178" t="s">
        <v>669</v>
      </c>
      <c r="E42" s="178" t="s">
        <v>708</v>
      </c>
      <c r="F42" s="178" t="s">
        <v>670</v>
      </c>
      <c r="G42" s="178" t="s">
        <v>29</v>
      </c>
      <c r="H42" s="178" t="s">
        <v>677</v>
      </c>
      <c r="I42" s="178">
        <v>2009</v>
      </c>
      <c r="J42" s="178" t="s">
        <v>711</v>
      </c>
      <c r="K42" s="178"/>
      <c r="L42" s="178" t="s">
        <v>712</v>
      </c>
      <c r="M42" s="178" t="s">
        <v>686</v>
      </c>
      <c r="N42" s="716">
        <v>1060</v>
      </c>
      <c r="O42" s="718">
        <v>0</v>
      </c>
      <c r="P42" s="718">
        <v>0</v>
      </c>
      <c r="Q42" s="178"/>
      <c r="R42" s="718">
        <v>0</v>
      </c>
      <c r="S42" s="718">
        <v>0</v>
      </c>
      <c r="T42" s="718">
        <v>600.84559999999999</v>
      </c>
      <c r="U42" s="718">
        <v>0</v>
      </c>
      <c r="V42" s="718">
        <v>0</v>
      </c>
      <c r="W42" s="718">
        <v>0</v>
      </c>
      <c r="X42" s="718">
        <v>0</v>
      </c>
      <c r="Y42" s="718">
        <v>0</v>
      </c>
      <c r="Z42" s="718">
        <v>0</v>
      </c>
      <c r="AA42" s="718">
        <v>0</v>
      </c>
      <c r="AB42" s="718">
        <v>0</v>
      </c>
      <c r="AC42" s="718">
        <v>0</v>
      </c>
      <c r="AD42" s="718">
        <v>0</v>
      </c>
      <c r="AE42" s="718">
        <v>0</v>
      </c>
      <c r="AF42" s="718">
        <v>0</v>
      </c>
      <c r="AG42" s="718">
        <v>0</v>
      </c>
      <c r="AH42" s="718">
        <v>0</v>
      </c>
      <c r="AI42" s="718">
        <v>0</v>
      </c>
      <c r="AJ42" s="718">
        <v>0</v>
      </c>
      <c r="AK42" s="718">
        <v>0</v>
      </c>
      <c r="AL42" s="718">
        <v>0</v>
      </c>
      <c r="AM42" s="718">
        <v>0</v>
      </c>
      <c r="AN42" s="718">
        <v>0</v>
      </c>
      <c r="AO42" s="718">
        <v>0</v>
      </c>
      <c r="AP42" s="718">
        <v>0</v>
      </c>
      <c r="AQ42" s="718">
        <v>0</v>
      </c>
      <c r="AR42" s="718">
        <v>0</v>
      </c>
      <c r="AS42" s="718">
        <v>0</v>
      </c>
      <c r="AT42" s="718">
        <v>0</v>
      </c>
      <c r="AU42" s="718">
        <v>0</v>
      </c>
      <c r="AV42" s="178"/>
      <c r="AW42" s="718">
        <v>0</v>
      </c>
      <c r="AX42" s="718">
        <v>0</v>
      </c>
      <c r="AY42" s="718">
        <v>1968.2670000000001</v>
      </c>
      <c r="AZ42" s="718">
        <v>0</v>
      </c>
      <c r="BA42" s="718">
        <v>0</v>
      </c>
      <c r="BB42" s="718">
        <v>0</v>
      </c>
      <c r="BC42" s="718">
        <v>0</v>
      </c>
      <c r="BD42" s="718">
        <v>0</v>
      </c>
      <c r="BE42" s="718">
        <v>0</v>
      </c>
      <c r="BF42" s="718">
        <v>0</v>
      </c>
      <c r="BG42" s="718">
        <v>0</v>
      </c>
      <c r="BH42" s="718">
        <v>0</v>
      </c>
      <c r="BI42" s="718">
        <v>0</v>
      </c>
      <c r="BJ42" s="718">
        <v>0</v>
      </c>
      <c r="BK42" s="718">
        <v>0</v>
      </c>
      <c r="BL42" s="718">
        <v>0</v>
      </c>
      <c r="BM42" s="718">
        <v>0</v>
      </c>
      <c r="BN42" s="718">
        <v>0</v>
      </c>
      <c r="BO42" s="718">
        <v>0</v>
      </c>
      <c r="BP42" s="718">
        <v>0</v>
      </c>
      <c r="BQ42" s="718">
        <v>0</v>
      </c>
      <c r="BR42" s="718">
        <v>0</v>
      </c>
      <c r="BS42" s="718">
        <v>0</v>
      </c>
      <c r="BT42" s="718">
        <v>0</v>
      </c>
      <c r="BU42" s="718">
        <v>0</v>
      </c>
      <c r="BV42" s="718">
        <v>0</v>
      </c>
      <c r="BW42" s="718">
        <v>0</v>
      </c>
      <c r="BX42" s="718">
        <v>0</v>
      </c>
      <c r="BY42" s="718">
        <v>0</v>
      </c>
      <c r="BZ42" s="717">
        <v>0</v>
      </c>
      <c r="CA42" s="167"/>
    </row>
    <row r="43" spans="2:79" s="17" customFormat="1" ht="15.6">
      <c r="B43" s="273">
        <v>20</v>
      </c>
      <c r="C43" s="178" t="s">
        <v>210</v>
      </c>
      <c r="D43" s="178" t="s">
        <v>669</v>
      </c>
      <c r="E43" s="178" t="s">
        <v>708</v>
      </c>
      <c r="F43" s="178" t="s">
        <v>670</v>
      </c>
      <c r="G43" s="178" t="s">
        <v>29</v>
      </c>
      <c r="H43" s="178" t="s">
        <v>677</v>
      </c>
      <c r="I43" s="178">
        <v>2010</v>
      </c>
      <c r="J43" s="178" t="s">
        <v>711</v>
      </c>
      <c r="K43" s="178"/>
      <c r="L43" s="178" t="s">
        <v>712</v>
      </c>
      <c r="M43" s="178" t="s">
        <v>686</v>
      </c>
      <c r="N43" s="716">
        <v>1446</v>
      </c>
      <c r="O43" s="718">
        <v>0</v>
      </c>
      <c r="P43" s="718">
        <v>0</v>
      </c>
      <c r="Q43" s="178"/>
      <c r="R43" s="718">
        <v>0</v>
      </c>
      <c r="S43" s="718">
        <v>0</v>
      </c>
      <c r="T43" s="718">
        <v>819.59190000000001</v>
      </c>
      <c r="U43" s="718">
        <v>0</v>
      </c>
      <c r="V43" s="718">
        <v>0</v>
      </c>
      <c r="W43" s="718">
        <v>0</v>
      </c>
      <c r="X43" s="718">
        <v>0</v>
      </c>
      <c r="Y43" s="718">
        <v>0</v>
      </c>
      <c r="Z43" s="718">
        <v>0</v>
      </c>
      <c r="AA43" s="718">
        <v>0</v>
      </c>
      <c r="AB43" s="718">
        <v>0</v>
      </c>
      <c r="AC43" s="718">
        <v>0</v>
      </c>
      <c r="AD43" s="718">
        <v>0</v>
      </c>
      <c r="AE43" s="718">
        <v>0</v>
      </c>
      <c r="AF43" s="718">
        <v>0</v>
      </c>
      <c r="AG43" s="718">
        <v>0</v>
      </c>
      <c r="AH43" s="718">
        <v>0</v>
      </c>
      <c r="AI43" s="718">
        <v>0</v>
      </c>
      <c r="AJ43" s="718">
        <v>0</v>
      </c>
      <c r="AK43" s="718">
        <v>0</v>
      </c>
      <c r="AL43" s="718">
        <v>0</v>
      </c>
      <c r="AM43" s="718">
        <v>0</v>
      </c>
      <c r="AN43" s="718">
        <v>0</v>
      </c>
      <c r="AO43" s="718">
        <v>0</v>
      </c>
      <c r="AP43" s="718">
        <v>0</v>
      </c>
      <c r="AQ43" s="718">
        <v>0</v>
      </c>
      <c r="AR43" s="718">
        <v>0</v>
      </c>
      <c r="AS43" s="718">
        <v>0</v>
      </c>
      <c r="AT43" s="718">
        <v>0</v>
      </c>
      <c r="AU43" s="718">
        <v>0</v>
      </c>
      <c r="AV43" s="178"/>
      <c r="AW43" s="718">
        <v>0</v>
      </c>
      <c r="AX43" s="718">
        <v>0</v>
      </c>
      <c r="AY43" s="718">
        <v>2735.8069999999998</v>
      </c>
      <c r="AZ43" s="718">
        <v>0</v>
      </c>
      <c r="BA43" s="718">
        <v>0</v>
      </c>
      <c r="BB43" s="718">
        <v>0</v>
      </c>
      <c r="BC43" s="718">
        <v>0</v>
      </c>
      <c r="BD43" s="718">
        <v>0</v>
      </c>
      <c r="BE43" s="718">
        <v>0</v>
      </c>
      <c r="BF43" s="718">
        <v>0</v>
      </c>
      <c r="BG43" s="718">
        <v>0</v>
      </c>
      <c r="BH43" s="718">
        <v>0</v>
      </c>
      <c r="BI43" s="718">
        <v>0</v>
      </c>
      <c r="BJ43" s="718">
        <v>0</v>
      </c>
      <c r="BK43" s="718">
        <v>0</v>
      </c>
      <c r="BL43" s="718">
        <v>0</v>
      </c>
      <c r="BM43" s="718">
        <v>0</v>
      </c>
      <c r="BN43" s="718">
        <v>0</v>
      </c>
      <c r="BO43" s="718">
        <v>0</v>
      </c>
      <c r="BP43" s="718">
        <v>0</v>
      </c>
      <c r="BQ43" s="718">
        <v>0</v>
      </c>
      <c r="BR43" s="718">
        <v>0</v>
      </c>
      <c r="BS43" s="718">
        <v>0</v>
      </c>
      <c r="BT43" s="718">
        <v>0</v>
      </c>
      <c r="BU43" s="718">
        <v>0</v>
      </c>
      <c r="BV43" s="718">
        <v>0</v>
      </c>
      <c r="BW43" s="718">
        <v>0</v>
      </c>
      <c r="BX43" s="718">
        <v>0</v>
      </c>
      <c r="BY43" s="718">
        <v>0</v>
      </c>
      <c r="BZ43" s="717">
        <v>0</v>
      </c>
      <c r="CA43" s="167"/>
    </row>
    <row r="44" spans="2:79" s="17" customFormat="1" ht="15.6">
      <c r="B44" s="273">
        <v>21</v>
      </c>
      <c r="C44" s="178" t="s">
        <v>210</v>
      </c>
      <c r="D44" s="178" t="s">
        <v>669</v>
      </c>
      <c r="E44" s="178" t="s">
        <v>708</v>
      </c>
      <c r="F44" s="178" t="s">
        <v>670</v>
      </c>
      <c r="G44" s="178" t="s">
        <v>29</v>
      </c>
      <c r="H44" s="178" t="s">
        <v>677</v>
      </c>
      <c r="I44" s="178">
        <v>2011</v>
      </c>
      <c r="J44" s="178" t="s">
        <v>711</v>
      </c>
      <c r="K44" s="178"/>
      <c r="L44" s="178" t="s">
        <v>712</v>
      </c>
      <c r="M44" s="178" t="s">
        <v>686</v>
      </c>
      <c r="N44" s="178">
        <v>512</v>
      </c>
      <c r="O44" s="718">
        <v>0</v>
      </c>
      <c r="P44" s="718">
        <v>0</v>
      </c>
      <c r="Q44" s="178"/>
      <c r="R44" s="718">
        <v>0</v>
      </c>
      <c r="S44" s="718">
        <v>0</v>
      </c>
      <c r="T44" s="718">
        <v>290.21980000000002</v>
      </c>
      <c r="U44" s="718">
        <v>0</v>
      </c>
      <c r="V44" s="718">
        <v>0</v>
      </c>
      <c r="W44" s="718">
        <v>0</v>
      </c>
      <c r="X44" s="718">
        <v>0</v>
      </c>
      <c r="Y44" s="718">
        <v>0</v>
      </c>
      <c r="Z44" s="718">
        <v>0</v>
      </c>
      <c r="AA44" s="718">
        <v>0</v>
      </c>
      <c r="AB44" s="718">
        <v>0</v>
      </c>
      <c r="AC44" s="718">
        <v>0</v>
      </c>
      <c r="AD44" s="718">
        <v>0</v>
      </c>
      <c r="AE44" s="718">
        <v>0</v>
      </c>
      <c r="AF44" s="718">
        <v>0</v>
      </c>
      <c r="AG44" s="718">
        <v>0</v>
      </c>
      <c r="AH44" s="718">
        <v>0</v>
      </c>
      <c r="AI44" s="718">
        <v>0</v>
      </c>
      <c r="AJ44" s="718">
        <v>0</v>
      </c>
      <c r="AK44" s="718">
        <v>0</v>
      </c>
      <c r="AL44" s="718">
        <v>0</v>
      </c>
      <c r="AM44" s="718">
        <v>0</v>
      </c>
      <c r="AN44" s="718">
        <v>0</v>
      </c>
      <c r="AO44" s="718">
        <v>0</v>
      </c>
      <c r="AP44" s="718">
        <v>0</v>
      </c>
      <c r="AQ44" s="718">
        <v>0</v>
      </c>
      <c r="AR44" s="718">
        <v>0</v>
      </c>
      <c r="AS44" s="718">
        <v>0</v>
      </c>
      <c r="AT44" s="718">
        <v>0</v>
      </c>
      <c r="AU44" s="718">
        <v>0</v>
      </c>
      <c r="AV44" s="178"/>
      <c r="AW44" s="718">
        <v>0</v>
      </c>
      <c r="AX44" s="718">
        <v>0</v>
      </c>
      <c r="AY44" s="718">
        <v>887.63630000000001</v>
      </c>
      <c r="AZ44" s="718">
        <v>0</v>
      </c>
      <c r="BA44" s="718">
        <v>0</v>
      </c>
      <c r="BB44" s="718">
        <v>0</v>
      </c>
      <c r="BC44" s="718">
        <v>0</v>
      </c>
      <c r="BD44" s="718">
        <v>0</v>
      </c>
      <c r="BE44" s="718">
        <v>0</v>
      </c>
      <c r="BF44" s="718">
        <v>0</v>
      </c>
      <c r="BG44" s="718">
        <v>0</v>
      </c>
      <c r="BH44" s="718">
        <v>0</v>
      </c>
      <c r="BI44" s="718">
        <v>0</v>
      </c>
      <c r="BJ44" s="718">
        <v>0</v>
      </c>
      <c r="BK44" s="718">
        <v>0</v>
      </c>
      <c r="BL44" s="718">
        <v>0</v>
      </c>
      <c r="BM44" s="718">
        <v>0</v>
      </c>
      <c r="BN44" s="718">
        <v>0</v>
      </c>
      <c r="BO44" s="718">
        <v>0</v>
      </c>
      <c r="BP44" s="718">
        <v>0</v>
      </c>
      <c r="BQ44" s="718">
        <v>0</v>
      </c>
      <c r="BR44" s="718">
        <v>0</v>
      </c>
      <c r="BS44" s="718">
        <v>0</v>
      </c>
      <c r="BT44" s="718">
        <v>0</v>
      </c>
      <c r="BU44" s="718">
        <v>0</v>
      </c>
      <c r="BV44" s="718">
        <v>0</v>
      </c>
      <c r="BW44" s="718">
        <v>0</v>
      </c>
      <c r="BX44" s="718">
        <v>0</v>
      </c>
      <c r="BY44" s="718">
        <v>0</v>
      </c>
      <c r="BZ44" s="717">
        <v>0</v>
      </c>
      <c r="CA44" s="167"/>
    </row>
    <row r="45" spans="2:79" s="17" customFormat="1" ht="15.6">
      <c r="B45" s="273">
        <v>22</v>
      </c>
      <c r="C45" s="178" t="s">
        <v>210</v>
      </c>
      <c r="D45" s="178" t="s">
        <v>669</v>
      </c>
      <c r="E45" s="178" t="s">
        <v>708</v>
      </c>
      <c r="F45" s="178" t="s">
        <v>670</v>
      </c>
      <c r="G45" s="178" t="s">
        <v>29</v>
      </c>
      <c r="H45" s="178" t="s">
        <v>677</v>
      </c>
      <c r="I45" s="178">
        <v>2012</v>
      </c>
      <c r="J45" s="178" t="s">
        <v>711</v>
      </c>
      <c r="K45" s="178"/>
      <c r="L45" s="178" t="s">
        <v>712</v>
      </c>
      <c r="M45" s="178" t="s">
        <v>686</v>
      </c>
      <c r="N45" s="178">
        <v>233</v>
      </c>
      <c r="O45" s="718">
        <v>0</v>
      </c>
      <c r="P45" s="718">
        <v>0</v>
      </c>
      <c r="Q45" s="178"/>
      <c r="R45" s="718">
        <v>0</v>
      </c>
      <c r="S45" s="718">
        <v>0</v>
      </c>
      <c r="T45" s="718">
        <v>132.0727</v>
      </c>
      <c r="U45" s="718">
        <v>0</v>
      </c>
      <c r="V45" s="718">
        <v>0</v>
      </c>
      <c r="W45" s="718">
        <v>0</v>
      </c>
      <c r="X45" s="718">
        <v>0</v>
      </c>
      <c r="Y45" s="718">
        <v>0</v>
      </c>
      <c r="Z45" s="718">
        <v>0</v>
      </c>
      <c r="AA45" s="718">
        <v>0</v>
      </c>
      <c r="AB45" s="718">
        <v>0</v>
      </c>
      <c r="AC45" s="718">
        <v>0</v>
      </c>
      <c r="AD45" s="718">
        <v>0</v>
      </c>
      <c r="AE45" s="718">
        <v>0</v>
      </c>
      <c r="AF45" s="718">
        <v>0</v>
      </c>
      <c r="AG45" s="718">
        <v>0</v>
      </c>
      <c r="AH45" s="718">
        <v>0</v>
      </c>
      <c r="AI45" s="718">
        <v>0</v>
      </c>
      <c r="AJ45" s="718">
        <v>0</v>
      </c>
      <c r="AK45" s="718">
        <v>0</v>
      </c>
      <c r="AL45" s="718">
        <v>0</v>
      </c>
      <c r="AM45" s="718">
        <v>0</v>
      </c>
      <c r="AN45" s="718">
        <v>0</v>
      </c>
      <c r="AO45" s="718">
        <v>0</v>
      </c>
      <c r="AP45" s="718">
        <v>0</v>
      </c>
      <c r="AQ45" s="718">
        <v>0</v>
      </c>
      <c r="AR45" s="718">
        <v>0</v>
      </c>
      <c r="AS45" s="718">
        <v>0</v>
      </c>
      <c r="AT45" s="718">
        <v>0</v>
      </c>
      <c r="AU45" s="718">
        <v>0</v>
      </c>
      <c r="AV45" s="178"/>
      <c r="AW45" s="718">
        <v>0</v>
      </c>
      <c r="AX45" s="718">
        <v>0</v>
      </c>
      <c r="AY45" s="718">
        <v>429.34100000000001</v>
      </c>
      <c r="AZ45" s="718">
        <v>0</v>
      </c>
      <c r="BA45" s="718">
        <v>0</v>
      </c>
      <c r="BB45" s="718">
        <v>0</v>
      </c>
      <c r="BC45" s="718">
        <v>0</v>
      </c>
      <c r="BD45" s="718">
        <v>0</v>
      </c>
      <c r="BE45" s="718">
        <v>0</v>
      </c>
      <c r="BF45" s="718">
        <v>0</v>
      </c>
      <c r="BG45" s="718">
        <v>0</v>
      </c>
      <c r="BH45" s="718">
        <v>0</v>
      </c>
      <c r="BI45" s="718">
        <v>0</v>
      </c>
      <c r="BJ45" s="718">
        <v>0</v>
      </c>
      <c r="BK45" s="718">
        <v>0</v>
      </c>
      <c r="BL45" s="718">
        <v>0</v>
      </c>
      <c r="BM45" s="718">
        <v>0</v>
      </c>
      <c r="BN45" s="718">
        <v>0</v>
      </c>
      <c r="BO45" s="718">
        <v>0</v>
      </c>
      <c r="BP45" s="718">
        <v>0</v>
      </c>
      <c r="BQ45" s="718">
        <v>0</v>
      </c>
      <c r="BR45" s="718">
        <v>0</v>
      </c>
      <c r="BS45" s="718">
        <v>0</v>
      </c>
      <c r="BT45" s="718">
        <v>0</v>
      </c>
      <c r="BU45" s="718">
        <v>0</v>
      </c>
      <c r="BV45" s="718">
        <v>0</v>
      </c>
      <c r="BW45" s="718">
        <v>0</v>
      </c>
      <c r="BX45" s="718">
        <v>0</v>
      </c>
      <c r="BY45" s="718">
        <v>0</v>
      </c>
      <c r="BZ45" s="717">
        <v>0</v>
      </c>
      <c r="CA45" s="167"/>
    </row>
    <row r="46" spans="2:79" s="17" customFormat="1" ht="15.6">
      <c r="B46" s="273">
        <v>23</v>
      </c>
      <c r="C46" s="178" t="s">
        <v>210</v>
      </c>
      <c r="D46" s="178" t="s">
        <v>669</v>
      </c>
      <c r="E46" s="178" t="s">
        <v>708</v>
      </c>
      <c r="F46" s="178" t="s">
        <v>670</v>
      </c>
      <c r="G46" s="178" t="s">
        <v>29</v>
      </c>
      <c r="H46" s="178" t="s">
        <v>677</v>
      </c>
      <c r="I46" s="178">
        <v>2013</v>
      </c>
      <c r="J46" s="178" t="s">
        <v>711</v>
      </c>
      <c r="K46" s="178"/>
      <c r="L46" s="178" t="s">
        <v>712</v>
      </c>
      <c r="M46" s="178" t="s">
        <v>686</v>
      </c>
      <c r="N46" s="716">
        <v>6151</v>
      </c>
      <c r="O46" s="718">
        <v>0</v>
      </c>
      <c r="P46" s="718">
        <v>0</v>
      </c>
      <c r="Q46" s="178"/>
      <c r="R46" s="718">
        <v>0</v>
      </c>
      <c r="S46" s="718">
        <v>0</v>
      </c>
      <c r="T46" s="718">
        <v>3486.4520000000002</v>
      </c>
      <c r="U46" s="718">
        <v>0</v>
      </c>
      <c r="V46" s="718">
        <v>0</v>
      </c>
      <c r="W46" s="718">
        <v>0</v>
      </c>
      <c r="X46" s="718">
        <v>0</v>
      </c>
      <c r="Y46" s="718">
        <v>0</v>
      </c>
      <c r="Z46" s="718">
        <v>0</v>
      </c>
      <c r="AA46" s="718">
        <v>0</v>
      </c>
      <c r="AB46" s="718">
        <v>0</v>
      </c>
      <c r="AC46" s="718">
        <v>0</v>
      </c>
      <c r="AD46" s="718">
        <v>0</v>
      </c>
      <c r="AE46" s="718">
        <v>0</v>
      </c>
      <c r="AF46" s="718">
        <v>0</v>
      </c>
      <c r="AG46" s="718">
        <v>0</v>
      </c>
      <c r="AH46" s="718">
        <v>0</v>
      </c>
      <c r="AI46" s="718">
        <v>0</v>
      </c>
      <c r="AJ46" s="718">
        <v>0</v>
      </c>
      <c r="AK46" s="718">
        <v>0</v>
      </c>
      <c r="AL46" s="718">
        <v>0</v>
      </c>
      <c r="AM46" s="718">
        <v>0</v>
      </c>
      <c r="AN46" s="718">
        <v>0</v>
      </c>
      <c r="AO46" s="718">
        <v>0</v>
      </c>
      <c r="AP46" s="718">
        <v>0</v>
      </c>
      <c r="AQ46" s="718">
        <v>0</v>
      </c>
      <c r="AR46" s="718">
        <v>0</v>
      </c>
      <c r="AS46" s="718">
        <v>0</v>
      </c>
      <c r="AT46" s="718">
        <v>0</v>
      </c>
      <c r="AU46" s="718">
        <v>0</v>
      </c>
      <c r="AV46" s="178"/>
      <c r="AW46" s="718">
        <v>0</v>
      </c>
      <c r="AX46" s="718">
        <v>0</v>
      </c>
      <c r="AY46" s="718">
        <v>1125.681</v>
      </c>
      <c r="AZ46" s="718">
        <v>0</v>
      </c>
      <c r="BA46" s="718">
        <v>0</v>
      </c>
      <c r="BB46" s="718">
        <v>0</v>
      </c>
      <c r="BC46" s="718">
        <v>0</v>
      </c>
      <c r="BD46" s="718">
        <v>0</v>
      </c>
      <c r="BE46" s="718">
        <v>0</v>
      </c>
      <c r="BF46" s="718">
        <v>0</v>
      </c>
      <c r="BG46" s="718">
        <v>0</v>
      </c>
      <c r="BH46" s="718">
        <v>0</v>
      </c>
      <c r="BI46" s="718">
        <v>0</v>
      </c>
      <c r="BJ46" s="718">
        <v>0</v>
      </c>
      <c r="BK46" s="718">
        <v>0</v>
      </c>
      <c r="BL46" s="718">
        <v>0</v>
      </c>
      <c r="BM46" s="718">
        <v>0</v>
      </c>
      <c r="BN46" s="718">
        <v>0</v>
      </c>
      <c r="BO46" s="718">
        <v>0</v>
      </c>
      <c r="BP46" s="718">
        <v>0</v>
      </c>
      <c r="BQ46" s="718">
        <v>0</v>
      </c>
      <c r="BR46" s="718">
        <v>0</v>
      </c>
      <c r="BS46" s="718">
        <v>0</v>
      </c>
      <c r="BT46" s="718">
        <v>0</v>
      </c>
      <c r="BU46" s="718">
        <v>0</v>
      </c>
      <c r="BV46" s="718">
        <v>0</v>
      </c>
      <c r="BW46" s="718">
        <v>0</v>
      </c>
      <c r="BX46" s="718">
        <v>0</v>
      </c>
      <c r="BY46" s="718">
        <v>0</v>
      </c>
      <c r="BZ46" s="717">
        <v>0</v>
      </c>
      <c r="CA46" s="167"/>
    </row>
    <row r="47" spans="2:79" s="17" customFormat="1" ht="15.6">
      <c r="B47" s="273">
        <v>24</v>
      </c>
      <c r="C47" s="178" t="s">
        <v>210</v>
      </c>
      <c r="D47" s="178" t="s">
        <v>669</v>
      </c>
      <c r="E47" s="178" t="s">
        <v>709</v>
      </c>
      <c r="F47" s="178" t="s">
        <v>670</v>
      </c>
      <c r="G47" s="178" t="s">
        <v>29</v>
      </c>
      <c r="H47" s="178" t="s">
        <v>677</v>
      </c>
      <c r="I47" s="178">
        <v>2012</v>
      </c>
      <c r="J47" s="178" t="s">
        <v>711</v>
      </c>
      <c r="K47" s="178"/>
      <c r="L47" s="178" t="s">
        <v>712</v>
      </c>
      <c r="M47" s="178" t="s">
        <v>686</v>
      </c>
      <c r="N47" s="178">
        <v>584</v>
      </c>
      <c r="O47" s="718">
        <v>0</v>
      </c>
      <c r="P47" s="718">
        <v>0</v>
      </c>
      <c r="Q47" s="178"/>
      <c r="R47" s="718">
        <v>0</v>
      </c>
      <c r="S47" s="718">
        <v>0</v>
      </c>
      <c r="T47" s="718">
        <v>0</v>
      </c>
      <c r="U47" s="718">
        <v>0</v>
      </c>
      <c r="V47" s="718">
        <v>0</v>
      </c>
      <c r="W47" s="718">
        <v>0</v>
      </c>
      <c r="X47" s="718">
        <v>0</v>
      </c>
      <c r="Y47" s="718">
        <v>0</v>
      </c>
      <c r="Z47" s="718">
        <v>0</v>
      </c>
      <c r="AA47" s="718">
        <v>0</v>
      </c>
      <c r="AB47" s="718">
        <v>0</v>
      </c>
      <c r="AC47" s="718">
        <v>0</v>
      </c>
      <c r="AD47" s="718">
        <v>0</v>
      </c>
      <c r="AE47" s="718">
        <v>0</v>
      </c>
      <c r="AF47" s="718">
        <v>0</v>
      </c>
      <c r="AG47" s="718">
        <v>0</v>
      </c>
      <c r="AH47" s="718">
        <v>0</v>
      </c>
      <c r="AI47" s="718">
        <v>0</v>
      </c>
      <c r="AJ47" s="718">
        <v>0</v>
      </c>
      <c r="AK47" s="718">
        <v>0</v>
      </c>
      <c r="AL47" s="718">
        <v>0</v>
      </c>
      <c r="AM47" s="718">
        <v>0</v>
      </c>
      <c r="AN47" s="718">
        <v>0</v>
      </c>
      <c r="AO47" s="718">
        <v>0</v>
      </c>
      <c r="AP47" s="718">
        <v>0</v>
      </c>
      <c r="AQ47" s="718">
        <v>0</v>
      </c>
      <c r="AR47" s="718">
        <v>0</v>
      </c>
      <c r="AS47" s="718">
        <v>0</v>
      </c>
      <c r="AT47" s="718">
        <v>0</v>
      </c>
      <c r="AU47" s="718">
        <v>0</v>
      </c>
      <c r="AV47" s="178"/>
      <c r="AW47" s="718">
        <v>0</v>
      </c>
      <c r="AX47" s="718">
        <v>0</v>
      </c>
      <c r="AY47" s="718">
        <v>0</v>
      </c>
      <c r="AZ47" s="718">
        <v>0</v>
      </c>
      <c r="BA47" s="718">
        <v>0</v>
      </c>
      <c r="BB47" s="718">
        <v>0</v>
      </c>
      <c r="BC47" s="718">
        <v>0</v>
      </c>
      <c r="BD47" s="718">
        <v>0</v>
      </c>
      <c r="BE47" s="718">
        <v>0</v>
      </c>
      <c r="BF47" s="718">
        <v>0</v>
      </c>
      <c r="BG47" s="718">
        <v>0</v>
      </c>
      <c r="BH47" s="718">
        <v>0</v>
      </c>
      <c r="BI47" s="718">
        <v>0</v>
      </c>
      <c r="BJ47" s="718">
        <v>0</v>
      </c>
      <c r="BK47" s="718">
        <v>0</v>
      </c>
      <c r="BL47" s="718">
        <v>0</v>
      </c>
      <c r="BM47" s="718">
        <v>0</v>
      </c>
      <c r="BN47" s="718">
        <v>0</v>
      </c>
      <c r="BO47" s="718">
        <v>0</v>
      </c>
      <c r="BP47" s="718">
        <v>0</v>
      </c>
      <c r="BQ47" s="718">
        <v>0</v>
      </c>
      <c r="BR47" s="718">
        <v>0</v>
      </c>
      <c r="BS47" s="718">
        <v>0</v>
      </c>
      <c r="BT47" s="718">
        <v>0</v>
      </c>
      <c r="BU47" s="718">
        <v>0</v>
      </c>
      <c r="BV47" s="718">
        <v>0</v>
      </c>
      <c r="BW47" s="718">
        <v>0</v>
      </c>
      <c r="BX47" s="718">
        <v>0</v>
      </c>
      <c r="BY47" s="718">
        <v>0</v>
      </c>
      <c r="BZ47" s="717">
        <v>0</v>
      </c>
      <c r="CA47" s="167"/>
    </row>
    <row r="48" spans="2:79" s="17" customFormat="1" ht="15.6">
      <c r="B48" s="273">
        <v>25</v>
      </c>
      <c r="C48" s="178" t="s">
        <v>210</v>
      </c>
      <c r="D48" s="178" t="s">
        <v>669</v>
      </c>
      <c r="E48" s="178" t="s">
        <v>709</v>
      </c>
      <c r="F48" s="178" t="s">
        <v>670</v>
      </c>
      <c r="G48" s="178" t="s">
        <v>29</v>
      </c>
      <c r="H48" s="178" t="s">
        <v>677</v>
      </c>
      <c r="I48" s="178">
        <v>2013</v>
      </c>
      <c r="J48" s="178" t="s">
        <v>711</v>
      </c>
      <c r="K48" s="178"/>
      <c r="L48" s="178" t="s">
        <v>712</v>
      </c>
      <c r="M48" s="178" t="s">
        <v>686</v>
      </c>
      <c r="N48" s="716">
        <v>9841</v>
      </c>
      <c r="O48" s="718">
        <v>0</v>
      </c>
      <c r="P48" s="718">
        <v>0</v>
      </c>
      <c r="Q48" s="178"/>
      <c r="R48" s="718">
        <v>0</v>
      </c>
      <c r="S48" s="718">
        <v>0</v>
      </c>
      <c r="T48" s="718">
        <v>0</v>
      </c>
      <c r="U48" s="718">
        <v>0</v>
      </c>
      <c r="V48" s="718">
        <v>0</v>
      </c>
      <c r="W48" s="718">
        <v>0</v>
      </c>
      <c r="X48" s="718">
        <v>0</v>
      </c>
      <c r="Y48" s="718">
        <v>0</v>
      </c>
      <c r="Z48" s="718">
        <v>0</v>
      </c>
      <c r="AA48" s="718">
        <v>0</v>
      </c>
      <c r="AB48" s="718">
        <v>0</v>
      </c>
      <c r="AC48" s="718">
        <v>0</v>
      </c>
      <c r="AD48" s="718">
        <v>0</v>
      </c>
      <c r="AE48" s="718">
        <v>0</v>
      </c>
      <c r="AF48" s="718">
        <v>0</v>
      </c>
      <c r="AG48" s="718">
        <v>0</v>
      </c>
      <c r="AH48" s="718">
        <v>0</v>
      </c>
      <c r="AI48" s="718">
        <v>0</v>
      </c>
      <c r="AJ48" s="718">
        <v>0</v>
      </c>
      <c r="AK48" s="718">
        <v>0</v>
      </c>
      <c r="AL48" s="718">
        <v>0</v>
      </c>
      <c r="AM48" s="718">
        <v>0</v>
      </c>
      <c r="AN48" s="718">
        <v>0</v>
      </c>
      <c r="AO48" s="718">
        <v>0</v>
      </c>
      <c r="AP48" s="718">
        <v>0</v>
      </c>
      <c r="AQ48" s="718">
        <v>0</v>
      </c>
      <c r="AR48" s="718">
        <v>0</v>
      </c>
      <c r="AS48" s="718">
        <v>0</v>
      </c>
      <c r="AT48" s="718">
        <v>0</v>
      </c>
      <c r="AU48" s="718">
        <v>0</v>
      </c>
      <c r="AV48" s="178"/>
      <c r="AW48" s="718">
        <v>0</v>
      </c>
      <c r="AX48" s="718">
        <v>0</v>
      </c>
      <c r="AY48" s="718">
        <v>0</v>
      </c>
      <c r="AZ48" s="718">
        <v>0</v>
      </c>
      <c r="BA48" s="718">
        <v>0</v>
      </c>
      <c r="BB48" s="718">
        <v>0</v>
      </c>
      <c r="BC48" s="718">
        <v>0</v>
      </c>
      <c r="BD48" s="718">
        <v>0</v>
      </c>
      <c r="BE48" s="718">
        <v>0</v>
      </c>
      <c r="BF48" s="718">
        <v>0</v>
      </c>
      <c r="BG48" s="718">
        <v>0</v>
      </c>
      <c r="BH48" s="718">
        <v>0</v>
      </c>
      <c r="BI48" s="718">
        <v>0</v>
      </c>
      <c r="BJ48" s="718">
        <v>0</v>
      </c>
      <c r="BK48" s="718">
        <v>0</v>
      </c>
      <c r="BL48" s="718">
        <v>0</v>
      </c>
      <c r="BM48" s="718">
        <v>0</v>
      </c>
      <c r="BN48" s="718">
        <v>0</v>
      </c>
      <c r="BO48" s="718">
        <v>0</v>
      </c>
      <c r="BP48" s="718">
        <v>0</v>
      </c>
      <c r="BQ48" s="718">
        <v>0</v>
      </c>
      <c r="BR48" s="718">
        <v>0</v>
      </c>
      <c r="BS48" s="718">
        <v>0</v>
      </c>
      <c r="BT48" s="718">
        <v>0</v>
      </c>
      <c r="BU48" s="718">
        <v>0</v>
      </c>
      <c r="BV48" s="718">
        <v>0</v>
      </c>
      <c r="BW48" s="718">
        <v>0</v>
      </c>
      <c r="BX48" s="718">
        <v>0</v>
      </c>
      <c r="BY48" s="718">
        <v>0</v>
      </c>
      <c r="BZ48" s="717">
        <v>0</v>
      </c>
      <c r="CA48" s="167"/>
    </row>
    <row r="49" spans="1:79" s="17" customFormat="1" ht="15.6">
      <c r="B49" s="273">
        <v>26</v>
      </c>
      <c r="C49" s="178" t="s">
        <v>210</v>
      </c>
      <c r="D49" s="178" t="s">
        <v>674</v>
      </c>
      <c r="E49" s="178" t="s">
        <v>703</v>
      </c>
      <c r="F49" s="178" t="s">
        <v>670</v>
      </c>
      <c r="G49" s="178" t="s">
        <v>674</v>
      </c>
      <c r="H49" s="178" t="s">
        <v>677</v>
      </c>
      <c r="I49" s="178">
        <v>2013</v>
      </c>
      <c r="J49" s="178" t="s">
        <v>711</v>
      </c>
      <c r="K49" s="178"/>
      <c r="L49" s="178" t="s">
        <v>712</v>
      </c>
      <c r="M49" s="178" t="s">
        <v>687</v>
      </c>
      <c r="N49" s="178">
        <v>18</v>
      </c>
      <c r="O49" s="718">
        <v>0</v>
      </c>
      <c r="P49" s="718">
        <v>0</v>
      </c>
      <c r="Q49" s="178"/>
      <c r="R49" s="718">
        <v>0</v>
      </c>
      <c r="S49" s="718">
        <v>0</v>
      </c>
      <c r="T49" s="718">
        <v>17138.63</v>
      </c>
      <c r="U49" s="718">
        <v>0</v>
      </c>
      <c r="V49" s="718">
        <v>0</v>
      </c>
      <c r="W49" s="718">
        <v>0</v>
      </c>
      <c r="X49" s="718">
        <v>0</v>
      </c>
      <c r="Y49" s="718">
        <v>0</v>
      </c>
      <c r="Z49" s="718">
        <v>0</v>
      </c>
      <c r="AA49" s="718">
        <v>0</v>
      </c>
      <c r="AB49" s="718">
        <v>0</v>
      </c>
      <c r="AC49" s="718">
        <v>0</v>
      </c>
      <c r="AD49" s="718">
        <v>0</v>
      </c>
      <c r="AE49" s="718">
        <v>0</v>
      </c>
      <c r="AF49" s="718">
        <v>0</v>
      </c>
      <c r="AG49" s="718">
        <v>0</v>
      </c>
      <c r="AH49" s="718">
        <v>0</v>
      </c>
      <c r="AI49" s="718">
        <v>0</v>
      </c>
      <c r="AJ49" s="718">
        <v>0</v>
      </c>
      <c r="AK49" s="718">
        <v>0</v>
      </c>
      <c r="AL49" s="718">
        <v>0</v>
      </c>
      <c r="AM49" s="718">
        <v>0</v>
      </c>
      <c r="AN49" s="718">
        <v>0</v>
      </c>
      <c r="AO49" s="718">
        <v>0</v>
      </c>
      <c r="AP49" s="718">
        <v>0</v>
      </c>
      <c r="AQ49" s="718">
        <v>0</v>
      </c>
      <c r="AR49" s="718">
        <v>0</v>
      </c>
      <c r="AS49" s="718">
        <v>0</v>
      </c>
      <c r="AT49" s="718">
        <v>0</v>
      </c>
      <c r="AU49" s="718">
        <v>0</v>
      </c>
      <c r="AV49" s="178"/>
      <c r="AW49" s="718">
        <v>0</v>
      </c>
      <c r="AX49" s="718">
        <v>0</v>
      </c>
      <c r="AY49" s="718">
        <v>416174.4</v>
      </c>
      <c r="AZ49" s="718">
        <v>0</v>
      </c>
      <c r="BA49" s="718">
        <v>0</v>
      </c>
      <c r="BB49" s="718">
        <v>0</v>
      </c>
      <c r="BC49" s="718">
        <v>0</v>
      </c>
      <c r="BD49" s="718">
        <v>0</v>
      </c>
      <c r="BE49" s="718">
        <v>0</v>
      </c>
      <c r="BF49" s="718">
        <v>0</v>
      </c>
      <c r="BG49" s="718">
        <v>0</v>
      </c>
      <c r="BH49" s="718">
        <v>0</v>
      </c>
      <c r="BI49" s="718">
        <v>0</v>
      </c>
      <c r="BJ49" s="718">
        <v>0</v>
      </c>
      <c r="BK49" s="718">
        <v>0</v>
      </c>
      <c r="BL49" s="718">
        <v>0</v>
      </c>
      <c r="BM49" s="718">
        <v>0</v>
      </c>
      <c r="BN49" s="718">
        <v>0</v>
      </c>
      <c r="BO49" s="718">
        <v>0</v>
      </c>
      <c r="BP49" s="718">
        <v>0</v>
      </c>
      <c r="BQ49" s="718">
        <v>0</v>
      </c>
      <c r="BR49" s="718">
        <v>0</v>
      </c>
      <c r="BS49" s="718">
        <v>0</v>
      </c>
      <c r="BT49" s="718">
        <v>0</v>
      </c>
      <c r="BU49" s="718">
        <v>0</v>
      </c>
      <c r="BV49" s="718">
        <v>0</v>
      </c>
      <c r="BW49" s="718">
        <v>0</v>
      </c>
      <c r="BX49" s="718">
        <v>0</v>
      </c>
      <c r="BY49" s="718">
        <v>0</v>
      </c>
      <c r="BZ49" s="717">
        <v>0</v>
      </c>
      <c r="CA49" s="167"/>
    </row>
    <row r="50" spans="1:79" s="17" customFormat="1" ht="15.6">
      <c r="B50" s="273">
        <v>27</v>
      </c>
      <c r="C50" s="178" t="s">
        <v>210</v>
      </c>
      <c r="D50" s="178" t="s">
        <v>674</v>
      </c>
      <c r="E50" s="178" t="s">
        <v>13</v>
      </c>
      <c r="F50" s="178" t="s">
        <v>670</v>
      </c>
      <c r="G50" s="178" t="s">
        <v>674</v>
      </c>
      <c r="H50" s="178" t="s">
        <v>676</v>
      </c>
      <c r="I50" s="178">
        <v>2013</v>
      </c>
      <c r="J50" s="178" t="s">
        <v>711</v>
      </c>
      <c r="K50" s="178"/>
      <c r="L50" s="178" t="s">
        <v>712</v>
      </c>
      <c r="M50" s="178"/>
      <c r="N50" s="178">
        <v>20</v>
      </c>
      <c r="O50" s="718">
        <v>1083</v>
      </c>
      <c r="P50" s="718">
        <v>4180520.9999999995</v>
      </c>
      <c r="Q50" s="178"/>
      <c r="R50" s="718">
        <v>0</v>
      </c>
      <c r="S50" s="718">
        <v>0</v>
      </c>
      <c r="T50" s="718">
        <v>974.33280000000002</v>
      </c>
      <c r="U50" s="718">
        <v>887.92200000000003</v>
      </c>
      <c r="V50" s="718">
        <v>887.92200000000003</v>
      </c>
      <c r="W50" s="718">
        <v>884.92499999999995</v>
      </c>
      <c r="X50" s="718">
        <v>723.73500000000001</v>
      </c>
      <c r="Y50" s="718">
        <v>24.704999999999998</v>
      </c>
      <c r="Z50" s="718">
        <v>24.704999999999998</v>
      </c>
      <c r="AA50" s="718">
        <v>24.704999999999998</v>
      </c>
      <c r="AB50" s="718">
        <v>24.704999999999998</v>
      </c>
      <c r="AC50" s="718">
        <v>24.704999999999998</v>
      </c>
      <c r="AD50" s="718">
        <v>24.704999999999998</v>
      </c>
      <c r="AE50" s="718">
        <v>0</v>
      </c>
      <c r="AF50" s="718">
        <v>0</v>
      </c>
      <c r="AG50" s="718">
        <v>0</v>
      </c>
      <c r="AH50" s="718">
        <v>0</v>
      </c>
      <c r="AI50" s="718">
        <v>0</v>
      </c>
      <c r="AJ50" s="718">
        <v>0</v>
      </c>
      <c r="AK50" s="718">
        <v>0</v>
      </c>
      <c r="AL50" s="718">
        <v>0</v>
      </c>
      <c r="AM50" s="718">
        <v>0</v>
      </c>
      <c r="AN50" s="718">
        <v>0</v>
      </c>
      <c r="AO50" s="718">
        <v>0</v>
      </c>
      <c r="AP50" s="718">
        <v>0</v>
      </c>
      <c r="AQ50" s="718">
        <v>0</v>
      </c>
      <c r="AR50" s="718">
        <v>0</v>
      </c>
      <c r="AS50" s="718">
        <v>0</v>
      </c>
      <c r="AT50" s="718">
        <v>0</v>
      </c>
      <c r="AU50" s="718">
        <v>0</v>
      </c>
      <c r="AV50" s="178"/>
      <c r="AW50" s="718">
        <v>0</v>
      </c>
      <c r="AX50" s="718">
        <v>0</v>
      </c>
      <c r="AY50" s="718">
        <v>3762468.75</v>
      </c>
      <c r="AZ50" s="718">
        <v>2058620.79</v>
      </c>
      <c r="BA50" s="718">
        <v>2058620.79</v>
      </c>
      <c r="BB50" s="718">
        <v>2025410.79</v>
      </c>
      <c r="BC50" s="718">
        <v>1119420</v>
      </c>
      <c r="BD50" s="718">
        <v>25920</v>
      </c>
      <c r="BE50" s="718">
        <v>25920</v>
      </c>
      <c r="BF50" s="718">
        <v>25920</v>
      </c>
      <c r="BG50" s="718">
        <v>25920</v>
      </c>
      <c r="BH50" s="718">
        <v>25920</v>
      </c>
      <c r="BI50" s="718">
        <v>25920</v>
      </c>
      <c r="BJ50" s="718">
        <v>0</v>
      </c>
      <c r="BK50" s="718">
        <v>0</v>
      </c>
      <c r="BL50" s="718">
        <v>0</v>
      </c>
      <c r="BM50" s="718">
        <v>0</v>
      </c>
      <c r="BN50" s="718">
        <v>0</v>
      </c>
      <c r="BO50" s="718">
        <v>0</v>
      </c>
      <c r="BP50" s="718">
        <v>0</v>
      </c>
      <c r="BQ50" s="718">
        <v>0</v>
      </c>
      <c r="BR50" s="718">
        <v>0</v>
      </c>
      <c r="BS50" s="718">
        <v>0</v>
      </c>
      <c r="BT50" s="718">
        <v>0</v>
      </c>
      <c r="BU50" s="718">
        <v>0</v>
      </c>
      <c r="BV50" s="718">
        <v>0</v>
      </c>
      <c r="BW50" s="718">
        <v>0</v>
      </c>
      <c r="BX50" s="718">
        <v>0</v>
      </c>
      <c r="BY50" s="718">
        <v>0</v>
      </c>
      <c r="BZ50" s="717">
        <v>0</v>
      </c>
      <c r="CA50" s="167"/>
    </row>
    <row r="51" spans="1:79" s="17" customFormat="1" ht="15.6">
      <c r="A51" s="17" t="s">
        <v>729</v>
      </c>
      <c r="B51" s="273">
        <v>28</v>
      </c>
      <c r="C51" s="178" t="s">
        <v>710</v>
      </c>
      <c r="D51" s="178" t="s">
        <v>671</v>
      </c>
      <c r="E51" s="178" t="s">
        <v>708</v>
      </c>
      <c r="F51" s="178" t="s">
        <v>670</v>
      </c>
      <c r="G51" s="178" t="s">
        <v>673</v>
      </c>
      <c r="H51" s="178" t="s">
        <v>677</v>
      </c>
      <c r="I51" s="178">
        <v>2007</v>
      </c>
      <c r="J51" s="178" t="s">
        <v>711</v>
      </c>
      <c r="K51" s="178"/>
      <c r="L51" s="178" t="s">
        <v>712</v>
      </c>
      <c r="M51" s="178" t="s">
        <v>686</v>
      </c>
      <c r="N51" s="178">
        <v>7</v>
      </c>
      <c r="O51" s="718">
        <v>0</v>
      </c>
      <c r="P51" s="718">
        <v>0</v>
      </c>
      <c r="Q51" s="178"/>
      <c r="R51" s="718">
        <v>0</v>
      </c>
      <c r="S51" s="718">
        <v>0</v>
      </c>
      <c r="T51" s="718">
        <v>4.4800000000000004</v>
      </c>
      <c r="U51" s="718">
        <v>0</v>
      </c>
      <c r="V51" s="718">
        <v>0</v>
      </c>
      <c r="W51" s="718">
        <v>0</v>
      </c>
      <c r="X51" s="718">
        <v>0</v>
      </c>
      <c r="Y51" s="718">
        <v>0</v>
      </c>
      <c r="Z51" s="718">
        <v>0</v>
      </c>
      <c r="AA51" s="718">
        <v>0</v>
      </c>
      <c r="AB51" s="718">
        <v>0</v>
      </c>
      <c r="AC51" s="718">
        <v>0</v>
      </c>
      <c r="AD51" s="718">
        <v>0</v>
      </c>
      <c r="AE51" s="718">
        <v>0</v>
      </c>
      <c r="AF51" s="718">
        <v>0</v>
      </c>
      <c r="AG51" s="718">
        <v>0</v>
      </c>
      <c r="AH51" s="718">
        <v>0</v>
      </c>
      <c r="AI51" s="718">
        <v>0</v>
      </c>
      <c r="AJ51" s="718">
        <v>0</v>
      </c>
      <c r="AK51" s="718">
        <v>0</v>
      </c>
      <c r="AL51" s="718">
        <v>0</v>
      </c>
      <c r="AM51" s="718">
        <v>0</v>
      </c>
      <c r="AN51" s="718">
        <v>0</v>
      </c>
      <c r="AO51" s="718">
        <v>0</v>
      </c>
      <c r="AP51" s="718">
        <v>0</v>
      </c>
      <c r="AQ51" s="718">
        <v>0</v>
      </c>
      <c r="AR51" s="718">
        <v>0</v>
      </c>
      <c r="AS51" s="718">
        <v>0</v>
      </c>
      <c r="AT51" s="718">
        <v>0</v>
      </c>
      <c r="AU51" s="718">
        <v>0</v>
      </c>
      <c r="AV51" s="178"/>
      <c r="AW51" s="718">
        <v>0</v>
      </c>
      <c r="AX51" s="718">
        <v>0</v>
      </c>
      <c r="AY51" s="718">
        <v>7.146617</v>
      </c>
      <c r="AZ51" s="718">
        <v>0</v>
      </c>
      <c r="BA51" s="718">
        <v>0</v>
      </c>
      <c r="BB51" s="718">
        <v>0</v>
      </c>
      <c r="BC51" s="718">
        <v>0</v>
      </c>
      <c r="BD51" s="718">
        <v>0</v>
      </c>
      <c r="BE51" s="718">
        <v>0</v>
      </c>
      <c r="BF51" s="718">
        <v>0</v>
      </c>
      <c r="BG51" s="718">
        <v>0</v>
      </c>
      <c r="BH51" s="718">
        <v>0</v>
      </c>
      <c r="BI51" s="718">
        <v>0</v>
      </c>
      <c r="BJ51" s="718">
        <v>0</v>
      </c>
      <c r="BK51" s="718">
        <v>0</v>
      </c>
      <c r="BL51" s="718">
        <v>0</v>
      </c>
      <c r="BM51" s="718">
        <v>0</v>
      </c>
      <c r="BN51" s="718">
        <v>0</v>
      </c>
      <c r="BO51" s="718">
        <v>0</v>
      </c>
      <c r="BP51" s="718">
        <v>0</v>
      </c>
      <c r="BQ51" s="718">
        <v>0</v>
      </c>
      <c r="BR51" s="718">
        <v>0</v>
      </c>
      <c r="BS51" s="718">
        <v>0</v>
      </c>
      <c r="BT51" s="718">
        <v>0</v>
      </c>
      <c r="BU51" s="718">
        <v>0</v>
      </c>
      <c r="BV51" s="718">
        <v>0</v>
      </c>
      <c r="BW51" s="718">
        <v>0</v>
      </c>
      <c r="BX51" s="718">
        <v>0</v>
      </c>
      <c r="BY51" s="718">
        <v>0</v>
      </c>
      <c r="BZ51" s="717">
        <v>0</v>
      </c>
      <c r="CA51" s="167"/>
    </row>
    <row r="52" spans="1:79" s="17" customFormat="1" ht="15.6">
      <c r="A52" s="17" t="s">
        <v>729</v>
      </c>
      <c r="B52" s="273">
        <v>29</v>
      </c>
      <c r="C52" s="178" t="s">
        <v>710</v>
      </c>
      <c r="D52" s="178" t="s">
        <v>669</v>
      </c>
      <c r="E52" s="178" t="s">
        <v>708</v>
      </c>
      <c r="F52" s="178" t="s">
        <v>670</v>
      </c>
      <c r="G52" s="178" t="s">
        <v>29</v>
      </c>
      <c r="H52" s="178" t="s">
        <v>677</v>
      </c>
      <c r="I52" s="178">
        <v>2006</v>
      </c>
      <c r="J52" s="178" t="s">
        <v>711</v>
      </c>
      <c r="K52" s="178"/>
      <c r="L52" s="178" t="s">
        <v>712</v>
      </c>
      <c r="M52" s="178" t="s">
        <v>686</v>
      </c>
      <c r="N52" s="178">
        <v>133</v>
      </c>
      <c r="O52" s="718">
        <v>0</v>
      </c>
      <c r="P52" s="718">
        <v>0</v>
      </c>
      <c r="Q52" s="178"/>
      <c r="R52" s="718">
        <v>0</v>
      </c>
      <c r="S52" s="718">
        <v>0</v>
      </c>
      <c r="T52" s="718">
        <v>75.362979999999993</v>
      </c>
      <c r="U52" s="718">
        <v>0</v>
      </c>
      <c r="V52" s="718">
        <v>0</v>
      </c>
      <c r="W52" s="718">
        <v>0</v>
      </c>
      <c r="X52" s="718">
        <v>0</v>
      </c>
      <c r="Y52" s="718">
        <v>0</v>
      </c>
      <c r="Z52" s="718">
        <v>0</v>
      </c>
      <c r="AA52" s="718">
        <v>0</v>
      </c>
      <c r="AB52" s="718">
        <v>0</v>
      </c>
      <c r="AC52" s="718">
        <v>0</v>
      </c>
      <c r="AD52" s="718">
        <v>0</v>
      </c>
      <c r="AE52" s="718">
        <v>0</v>
      </c>
      <c r="AF52" s="718">
        <v>0</v>
      </c>
      <c r="AG52" s="718">
        <v>0</v>
      </c>
      <c r="AH52" s="718">
        <v>0</v>
      </c>
      <c r="AI52" s="718">
        <v>0</v>
      </c>
      <c r="AJ52" s="718">
        <v>0</v>
      </c>
      <c r="AK52" s="718">
        <v>0</v>
      </c>
      <c r="AL52" s="718">
        <v>0</v>
      </c>
      <c r="AM52" s="718">
        <v>0</v>
      </c>
      <c r="AN52" s="718">
        <v>0</v>
      </c>
      <c r="AO52" s="718">
        <v>0</v>
      </c>
      <c r="AP52" s="718">
        <v>0</v>
      </c>
      <c r="AQ52" s="718">
        <v>0</v>
      </c>
      <c r="AR52" s="718">
        <v>0</v>
      </c>
      <c r="AS52" s="718">
        <v>0</v>
      </c>
      <c r="AT52" s="718">
        <v>0</v>
      </c>
      <c r="AU52" s="718">
        <v>0</v>
      </c>
      <c r="AV52" s="178"/>
      <c r="AW52" s="718">
        <v>0</v>
      </c>
      <c r="AX52" s="718">
        <v>0</v>
      </c>
      <c r="AY52" s="718">
        <v>212.4221</v>
      </c>
      <c r="AZ52" s="718">
        <v>0</v>
      </c>
      <c r="BA52" s="718">
        <v>0</v>
      </c>
      <c r="BB52" s="718">
        <v>0</v>
      </c>
      <c r="BC52" s="718">
        <v>0</v>
      </c>
      <c r="BD52" s="718">
        <v>0</v>
      </c>
      <c r="BE52" s="718">
        <v>0</v>
      </c>
      <c r="BF52" s="718">
        <v>0</v>
      </c>
      <c r="BG52" s="718">
        <v>0</v>
      </c>
      <c r="BH52" s="718">
        <v>0</v>
      </c>
      <c r="BI52" s="718">
        <v>0</v>
      </c>
      <c r="BJ52" s="718">
        <v>0</v>
      </c>
      <c r="BK52" s="718">
        <v>0</v>
      </c>
      <c r="BL52" s="718">
        <v>0</v>
      </c>
      <c r="BM52" s="718">
        <v>0</v>
      </c>
      <c r="BN52" s="718">
        <v>0</v>
      </c>
      <c r="BO52" s="718">
        <v>0</v>
      </c>
      <c r="BP52" s="718">
        <v>0</v>
      </c>
      <c r="BQ52" s="718">
        <v>0</v>
      </c>
      <c r="BR52" s="718">
        <v>0</v>
      </c>
      <c r="BS52" s="718">
        <v>0</v>
      </c>
      <c r="BT52" s="718">
        <v>0</v>
      </c>
      <c r="BU52" s="718">
        <v>0</v>
      </c>
      <c r="BV52" s="718">
        <v>0</v>
      </c>
      <c r="BW52" s="718">
        <v>0</v>
      </c>
      <c r="BX52" s="718">
        <v>0</v>
      </c>
      <c r="BY52" s="718">
        <v>0</v>
      </c>
      <c r="BZ52" s="717">
        <v>0</v>
      </c>
      <c r="CA52" s="167"/>
    </row>
    <row r="53" spans="1:79" s="17" customFormat="1" ht="15.6">
      <c r="A53" s="17" t="s">
        <v>729</v>
      </c>
      <c r="B53" s="273">
        <v>30</v>
      </c>
      <c r="C53" s="178" t="s">
        <v>710</v>
      </c>
      <c r="D53" s="178" t="s">
        <v>669</v>
      </c>
      <c r="E53" s="178" t="s">
        <v>708</v>
      </c>
      <c r="F53" s="178" t="s">
        <v>670</v>
      </c>
      <c r="G53" s="178" t="s">
        <v>29</v>
      </c>
      <c r="H53" s="178" t="s">
        <v>677</v>
      </c>
      <c r="I53" s="178">
        <v>2007</v>
      </c>
      <c r="J53" s="178" t="s">
        <v>711</v>
      </c>
      <c r="K53" s="178"/>
      <c r="L53" s="178" t="s">
        <v>712</v>
      </c>
      <c r="M53" s="178" t="s">
        <v>686</v>
      </c>
      <c r="N53" s="178">
        <v>2170</v>
      </c>
      <c r="O53" s="718">
        <v>0</v>
      </c>
      <c r="P53" s="718">
        <v>0</v>
      </c>
      <c r="Q53" s="178"/>
      <c r="R53" s="718">
        <v>0</v>
      </c>
      <c r="S53" s="718">
        <v>0</v>
      </c>
      <c r="T53" s="718">
        <v>1230.0070000000001</v>
      </c>
      <c r="U53" s="718">
        <v>0</v>
      </c>
      <c r="V53" s="718">
        <v>0</v>
      </c>
      <c r="W53" s="718">
        <v>0</v>
      </c>
      <c r="X53" s="718">
        <v>0</v>
      </c>
      <c r="Y53" s="718">
        <v>0</v>
      </c>
      <c r="Z53" s="718">
        <v>0</v>
      </c>
      <c r="AA53" s="718">
        <v>0</v>
      </c>
      <c r="AB53" s="718">
        <v>0</v>
      </c>
      <c r="AC53" s="718">
        <v>0</v>
      </c>
      <c r="AD53" s="718">
        <v>0</v>
      </c>
      <c r="AE53" s="718">
        <v>0</v>
      </c>
      <c r="AF53" s="718">
        <v>0</v>
      </c>
      <c r="AG53" s="718">
        <v>0</v>
      </c>
      <c r="AH53" s="718">
        <v>0</v>
      </c>
      <c r="AI53" s="718">
        <v>0</v>
      </c>
      <c r="AJ53" s="718">
        <v>0</v>
      </c>
      <c r="AK53" s="718">
        <v>0</v>
      </c>
      <c r="AL53" s="718">
        <v>0</v>
      </c>
      <c r="AM53" s="718">
        <v>0</v>
      </c>
      <c r="AN53" s="718">
        <v>0</v>
      </c>
      <c r="AO53" s="718">
        <v>0</v>
      </c>
      <c r="AP53" s="718">
        <v>0</v>
      </c>
      <c r="AQ53" s="718">
        <v>0</v>
      </c>
      <c r="AR53" s="718">
        <v>0</v>
      </c>
      <c r="AS53" s="718">
        <v>0</v>
      </c>
      <c r="AT53" s="718">
        <v>0</v>
      </c>
      <c r="AU53" s="718">
        <v>0</v>
      </c>
      <c r="AV53" s="178"/>
      <c r="AW53" s="718">
        <v>0</v>
      </c>
      <c r="AX53" s="718">
        <v>0</v>
      </c>
      <c r="AY53" s="718">
        <v>4009.328</v>
      </c>
      <c r="AZ53" s="718">
        <v>0</v>
      </c>
      <c r="BA53" s="718">
        <v>0</v>
      </c>
      <c r="BB53" s="718">
        <v>0</v>
      </c>
      <c r="BC53" s="718">
        <v>0</v>
      </c>
      <c r="BD53" s="718">
        <v>0</v>
      </c>
      <c r="BE53" s="718">
        <v>0</v>
      </c>
      <c r="BF53" s="718">
        <v>0</v>
      </c>
      <c r="BG53" s="718">
        <v>0</v>
      </c>
      <c r="BH53" s="718">
        <v>0</v>
      </c>
      <c r="BI53" s="718">
        <v>0</v>
      </c>
      <c r="BJ53" s="718">
        <v>0</v>
      </c>
      <c r="BK53" s="718">
        <v>0</v>
      </c>
      <c r="BL53" s="718">
        <v>0</v>
      </c>
      <c r="BM53" s="718">
        <v>0</v>
      </c>
      <c r="BN53" s="718">
        <v>0</v>
      </c>
      <c r="BO53" s="718">
        <v>0</v>
      </c>
      <c r="BP53" s="718">
        <v>0</v>
      </c>
      <c r="BQ53" s="718">
        <v>0</v>
      </c>
      <c r="BR53" s="718">
        <v>0</v>
      </c>
      <c r="BS53" s="718">
        <v>0</v>
      </c>
      <c r="BT53" s="718">
        <v>0</v>
      </c>
      <c r="BU53" s="718">
        <v>0</v>
      </c>
      <c r="BV53" s="718">
        <v>0</v>
      </c>
      <c r="BW53" s="718">
        <v>0</v>
      </c>
      <c r="BX53" s="718">
        <v>0</v>
      </c>
      <c r="BY53" s="718">
        <v>0</v>
      </c>
      <c r="BZ53" s="717">
        <v>0</v>
      </c>
      <c r="CA53" s="167"/>
    </row>
    <row r="54" spans="1:79" s="17" customFormat="1" ht="15.6">
      <c r="A54" s="17" t="s">
        <v>729</v>
      </c>
      <c r="B54" s="273">
        <v>31</v>
      </c>
      <c r="C54" s="178" t="s">
        <v>710</v>
      </c>
      <c r="D54" s="178" t="s">
        <v>669</v>
      </c>
      <c r="E54" s="178" t="s">
        <v>708</v>
      </c>
      <c r="F54" s="178" t="s">
        <v>670</v>
      </c>
      <c r="G54" s="178" t="s">
        <v>29</v>
      </c>
      <c r="H54" s="178" t="s">
        <v>677</v>
      </c>
      <c r="I54" s="178">
        <v>2008</v>
      </c>
      <c r="J54" s="178" t="s">
        <v>711</v>
      </c>
      <c r="K54" s="178"/>
      <c r="L54" s="178" t="s">
        <v>712</v>
      </c>
      <c r="M54" s="178" t="s">
        <v>686</v>
      </c>
      <c r="N54" s="178">
        <v>1468</v>
      </c>
      <c r="O54" s="718">
        <v>0</v>
      </c>
      <c r="P54" s="718">
        <v>0</v>
      </c>
      <c r="Q54" s="178"/>
      <c r="R54" s="718">
        <v>0</v>
      </c>
      <c r="S54" s="718">
        <v>0</v>
      </c>
      <c r="T54" s="718">
        <v>832.11440000000005</v>
      </c>
      <c r="U54" s="718">
        <v>0</v>
      </c>
      <c r="V54" s="718">
        <v>0</v>
      </c>
      <c r="W54" s="718">
        <v>0</v>
      </c>
      <c r="X54" s="718">
        <v>0</v>
      </c>
      <c r="Y54" s="718">
        <v>0</v>
      </c>
      <c r="Z54" s="718">
        <v>0</v>
      </c>
      <c r="AA54" s="718">
        <v>0</v>
      </c>
      <c r="AB54" s="718">
        <v>0</v>
      </c>
      <c r="AC54" s="718">
        <v>0</v>
      </c>
      <c r="AD54" s="718">
        <v>0</v>
      </c>
      <c r="AE54" s="718">
        <v>0</v>
      </c>
      <c r="AF54" s="718">
        <v>0</v>
      </c>
      <c r="AG54" s="718">
        <v>0</v>
      </c>
      <c r="AH54" s="718">
        <v>0</v>
      </c>
      <c r="AI54" s="718">
        <v>0</v>
      </c>
      <c r="AJ54" s="718">
        <v>0</v>
      </c>
      <c r="AK54" s="718">
        <v>0</v>
      </c>
      <c r="AL54" s="718">
        <v>0</v>
      </c>
      <c r="AM54" s="718">
        <v>0</v>
      </c>
      <c r="AN54" s="718">
        <v>0</v>
      </c>
      <c r="AO54" s="718">
        <v>0</v>
      </c>
      <c r="AP54" s="718">
        <v>0</v>
      </c>
      <c r="AQ54" s="718">
        <v>0</v>
      </c>
      <c r="AR54" s="718">
        <v>0</v>
      </c>
      <c r="AS54" s="718">
        <v>0</v>
      </c>
      <c r="AT54" s="718">
        <v>0</v>
      </c>
      <c r="AU54" s="718">
        <v>0</v>
      </c>
      <c r="AV54" s="178"/>
      <c r="AW54" s="718">
        <v>0</v>
      </c>
      <c r="AX54" s="718">
        <v>0</v>
      </c>
      <c r="AY54" s="718">
        <v>2652.6640000000002</v>
      </c>
      <c r="AZ54" s="718">
        <v>0</v>
      </c>
      <c r="BA54" s="718">
        <v>0</v>
      </c>
      <c r="BB54" s="718">
        <v>0</v>
      </c>
      <c r="BC54" s="718">
        <v>0</v>
      </c>
      <c r="BD54" s="718">
        <v>0</v>
      </c>
      <c r="BE54" s="718">
        <v>0</v>
      </c>
      <c r="BF54" s="718">
        <v>0</v>
      </c>
      <c r="BG54" s="718">
        <v>0</v>
      </c>
      <c r="BH54" s="718">
        <v>0</v>
      </c>
      <c r="BI54" s="718">
        <v>0</v>
      </c>
      <c r="BJ54" s="718">
        <v>0</v>
      </c>
      <c r="BK54" s="718">
        <v>0</v>
      </c>
      <c r="BL54" s="718">
        <v>0</v>
      </c>
      <c r="BM54" s="718">
        <v>0</v>
      </c>
      <c r="BN54" s="718">
        <v>0</v>
      </c>
      <c r="BO54" s="718">
        <v>0</v>
      </c>
      <c r="BP54" s="718">
        <v>0</v>
      </c>
      <c r="BQ54" s="718">
        <v>0</v>
      </c>
      <c r="BR54" s="718">
        <v>0</v>
      </c>
      <c r="BS54" s="718">
        <v>0</v>
      </c>
      <c r="BT54" s="718">
        <v>0</v>
      </c>
      <c r="BU54" s="718">
        <v>0</v>
      </c>
      <c r="BV54" s="718">
        <v>0</v>
      </c>
      <c r="BW54" s="718">
        <v>0</v>
      </c>
      <c r="BX54" s="718">
        <v>0</v>
      </c>
      <c r="BY54" s="718">
        <v>0</v>
      </c>
      <c r="BZ54" s="717">
        <v>0</v>
      </c>
      <c r="CA54" s="167"/>
    </row>
    <row r="55" spans="1:79" s="17" customFormat="1" ht="15.6">
      <c r="A55" s="17" t="s">
        <v>729</v>
      </c>
      <c r="B55" s="273">
        <v>32</v>
      </c>
      <c r="C55" s="178" t="s">
        <v>710</v>
      </c>
      <c r="D55" s="178" t="s">
        <v>669</v>
      </c>
      <c r="E55" s="178" t="s">
        <v>708</v>
      </c>
      <c r="F55" s="178" t="s">
        <v>670</v>
      </c>
      <c r="G55" s="178" t="s">
        <v>29</v>
      </c>
      <c r="H55" s="178" t="s">
        <v>677</v>
      </c>
      <c r="I55" s="178">
        <v>2009</v>
      </c>
      <c r="J55" s="178" t="s">
        <v>711</v>
      </c>
      <c r="K55" s="178"/>
      <c r="L55" s="178" t="s">
        <v>712</v>
      </c>
      <c r="M55" s="178" t="s">
        <v>686</v>
      </c>
      <c r="N55" s="178">
        <v>1602</v>
      </c>
      <c r="O55" s="718">
        <v>0</v>
      </c>
      <c r="P55" s="718">
        <v>0</v>
      </c>
      <c r="Q55" s="178"/>
      <c r="R55" s="718">
        <v>0</v>
      </c>
      <c r="S55" s="718">
        <v>0</v>
      </c>
      <c r="T55" s="718">
        <v>908.07039999999995</v>
      </c>
      <c r="U55" s="718">
        <v>0</v>
      </c>
      <c r="V55" s="718">
        <v>0</v>
      </c>
      <c r="W55" s="718">
        <v>0</v>
      </c>
      <c r="X55" s="718">
        <v>0</v>
      </c>
      <c r="Y55" s="718">
        <v>0</v>
      </c>
      <c r="Z55" s="718">
        <v>0</v>
      </c>
      <c r="AA55" s="718">
        <v>0</v>
      </c>
      <c r="AB55" s="718">
        <v>0</v>
      </c>
      <c r="AC55" s="718">
        <v>0</v>
      </c>
      <c r="AD55" s="718">
        <v>0</v>
      </c>
      <c r="AE55" s="718">
        <v>0</v>
      </c>
      <c r="AF55" s="718">
        <v>0</v>
      </c>
      <c r="AG55" s="718">
        <v>0</v>
      </c>
      <c r="AH55" s="718">
        <v>0</v>
      </c>
      <c r="AI55" s="718">
        <v>0</v>
      </c>
      <c r="AJ55" s="718">
        <v>0</v>
      </c>
      <c r="AK55" s="718">
        <v>0</v>
      </c>
      <c r="AL55" s="718">
        <v>0</v>
      </c>
      <c r="AM55" s="718">
        <v>0</v>
      </c>
      <c r="AN55" s="718">
        <v>0</v>
      </c>
      <c r="AO55" s="718">
        <v>0</v>
      </c>
      <c r="AP55" s="718">
        <v>0</v>
      </c>
      <c r="AQ55" s="718">
        <v>0</v>
      </c>
      <c r="AR55" s="718">
        <v>0</v>
      </c>
      <c r="AS55" s="718">
        <v>0</v>
      </c>
      <c r="AT55" s="718">
        <v>0</v>
      </c>
      <c r="AU55" s="718">
        <v>0</v>
      </c>
      <c r="AV55" s="178"/>
      <c r="AW55" s="718">
        <v>0</v>
      </c>
      <c r="AX55" s="718">
        <v>0</v>
      </c>
      <c r="AY55" s="718">
        <v>3159.91</v>
      </c>
      <c r="AZ55" s="718">
        <v>0</v>
      </c>
      <c r="BA55" s="718">
        <v>0</v>
      </c>
      <c r="BB55" s="718">
        <v>0</v>
      </c>
      <c r="BC55" s="718">
        <v>0</v>
      </c>
      <c r="BD55" s="718">
        <v>0</v>
      </c>
      <c r="BE55" s="718">
        <v>0</v>
      </c>
      <c r="BF55" s="718">
        <v>0</v>
      </c>
      <c r="BG55" s="718">
        <v>0</v>
      </c>
      <c r="BH55" s="718">
        <v>0</v>
      </c>
      <c r="BI55" s="718">
        <v>0</v>
      </c>
      <c r="BJ55" s="718">
        <v>0</v>
      </c>
      <c r="BK55" s="718">
        <v>0</v>
      </c>
      <c r="BL55" s="718">
        <v>0</v>
      </c>
      <c r="BM55" s="718">
        <v>0</v>
      </c>
      <c r="BN55" s="718">
        <v>0</v>
      </c>
      <c r="BO55" s="718">
        <v>0</v>
      </c>
      <c r="BP55" s="718">
        <v>0</v>
      </c>
      <c r="BQ55" s="718">
        <v>0</v>
      </c>
      <c r="BR55" s="718">
        <v>0</v>
      </c>
      <c r="BS55" s="718">
        <v>0</v>
      </c>
      <c r="BT55" s="718">
        <v>0</v>
      </c>
      <c r="BU55" s="718">
        <v>0</v>
      </c>
      <c r="BV55" s="718">
        <v>0</v>
      </c>
      <c r="BW55" s="718">
        <v>0</v>
      </c>
      <c r="BX55" s="718">
        <v>0</v>
      </c>
      <c r="BY55" s="718">
        <v>0</v>
      </c>
      <c r="BZ55" s="717">
        <v>0</v>
      </c>
      <c r="CA55" s="167"/>
    </row>
    <row r="56" spans="1:79" s="17" customFormat="1" ht="15.6">
      <c r="A56" s="17" t="s">
        <v>729</v>
      </c>
      <c r="B56" s="273">
        <v>33</v>
      </c>
      <c r="C56" s="178" t="s">
        <v>710</v>
      </c>
      <c r="D56" s="178" t="s">
        <v>669</v>
      </c>
      <c r="E56" s="178" t="s">
        <v>708</v>
      </c>
      <c r="F56" s="178" t="s">
        <v>670</v>
      </c>
      <c r="G56" s="178" t="s">
        <v>29</v>
      </c>
      <c r="H56" s="178" t="s">
        <v>677</v>
      </c>
      <c r="I56" s="178">
        <v>2010</v>
      </c>
      <c r="J56" s="178" t="s">
        <v>711</v>
      </c>
      <c r="K56" s="178"/>
      <c r="L56" s="178" t="s">
        <v>712</v>
      </c>
      <c r="M56" s="178" t="s">
        <v>686</v>
      </c>
      <c r="N56" s="178">
        <v>1681</v>
      </c>
      <c r="O56" s="718">
        <v>0</v>
      </c>
      <c r="P56" s="718">
        <v>0</v>
      </c>
      <c r="Q56" s="178"/>
      <c r="R56" s="718">
        <v>0</v>
      </c>
      <c r="S56" s="718">
        <v>0</v>
      </c>
      <c r="T56" s="718">
        <v>952.79819999999995</v>
      </c>
      <c r="U56" s="718">
        <v>0</v>
      </c>
      <c r="V56" s="718">
        <v>0</v>
      </c>
      <c r="W56" s="718">
        <v>0</v>
      </c>
      <c r="X56" s="718">
        <v>0</v>
      </c>
      <c r="Y56" s="718">
        <v>0</v>
      </c>
      <c r="Z56" s="718">
        <v>0</v>
      </c>
      <c r="AA56" s="718">
        <v>0</v>
      </c>
      <c r="AB56" s="718">
        <v>0</v>
      </c>
      <c r="AC56" s="718">
        <v>0</v>
      </c>
      <c r="AD56" s="718">
        <v>0</v>
      </c>
      <c r="AE56" s="718">
        <v>0</v>
      </c>
      <c r="AF56" s="718">
        <v>0</v>
      </c>
      <c r="AG56" s="718">
        <v>0</v>
      </c>
      <c r="AH56" s="718">
        <v>0</v>
      </c>
      <c r="AI56" s="718">
        <v>0</v>
      </c>
      <c r="AJ56" s="718">
        <v>0</v>
      </c>
      <c r="AK56" s="718">
        <v>0</v>
      </c>
      <c r="AL56" s="718">
        <v>0</v>
      </c>
      <c r="AM56" s="718">
        <v>0</v>
      </c>
      <c r="AN56" s="718">
        <v>0</v>
      </c>
      <c r="AO56" s="718">
        <v>0</v>
      </c>
      <c r="AP56" s="718">
        <v>0</v>
      </c>
      <c r="AQ56" s="718">
        <v>0</v>
      </c>
      <c r="AR56" s="718">
        <v>0</v>
      </c>
      <c r="AS56" s="718">
        <v>0</v>
      </c>
      <c r="AT56" s="718">
        <v>0</v>
      </c>
      <c r="AU56" s="718">
        <v>0</v>
      </c>
      <c r="AV56" s="178"/>
      <c r="AW56" s="718">
        <v>0</v>
      </c>
      <c r="AX56" s="718">
        <v>0</v>
      </c>
      <c r="AY56" s="718">
        <v>3279.4659999999999</v>
      </c>
      <c r="AZ56" s="718">
        <v>0</v>
      </c>
      <c r="BA56" s="718">
        <v>0</v>
      </c>
      <c r="BB56" s="718">
        <v>0</v>
      </c>
      <c r="BC56" s="718">
        <v>0</v>
      </c>
      <c r="BD56" s="718">
        <v>0</v>
      </c>
      <c r="BE56" s="718">
        <v>0</v>
      </c>
      <c r="BF56" s="718">
        <v>0</v>
      </c>
      <c r="BG56" s="718">
        <v>0</v>
      </c>
      <c r="BH56" s="718">
        <v>0</v>
      </c>
      <c r="BI56" s="718">
        <v>0</v>
      </c>
      <c r="BJ56" s="718">
        <v>0</v>
      </c>
      <c r="BK56" s="718">
        <v>0</v>
      </c>
      <c r="BL56" s="718">
        <v>0</v>
      </c>
      <c r="BM56" s="718">
        <v>0</v>
      </c>
      <c r="BN56" s="718">
        <v>0</v>
      </c>
      <c r="BO56" s="718">
        <v>0</v>
      </c>
      <c r="BP56" s="718">
        <v>0</v>
      </c>
      <c r="BQ56" s="718">
        <v>0</v>
      </c>
      <c r="BR56" s="718">
        <v>0</v>
      </c>
      <c r="BS56" s="718">
        <v>0</v>
      </c>
      <c r="BT56" s="718">
        <v>0</v>
      </c>
      <c r="BU56" s="718">
        <v>0</v>
      </c>
      <c r="BV56" s="718">
        <v>0</v>
      </c>
      <c r="BW56" s="718">
        <v>0</v>
      </c>
      <c r="BX56" s="718">
        <v>0</v>
      </c>
      <c r="BY56" s="718">
        <v>0</v>
      </c>
      <c r="BZ56" s="717">
        <v>0</v>
      </c>
      <c r="CA56" s="167"/>
    </row>
    <row r="57" spans="1:79" s="17" customFormat="1" ht="15.6">
      <c r="A57" s="17" t="s">
        <v>729</v>
      </c>
      <c r="B57" s="273">
        <v>34</v>
      </c>
      <c r="C57" s="178" t="s">
        <v>710</v>
      </c>
      <c r="D57" s="178" t="s">
        <v>674</v>
      </c>
      <c r="E57" s="178" t="s">
        <v>703</v>
      </c>
      <c r="F57" s="178" t="s">
        <v>670</v>
      </c>
      <c r="G57" s="178" t="s">
        <v>674</v>
      </c>
      <c r="H57" s="178" t="s">
        <v>677</v>
      </c>
      <c r="I57" s="178">
        <v>2013</v>
      </c>
      <c r="J57" s="178" t="s">
        <v>711</v>
      </c>
      <c r="K57" s="178"/>
      <c r="L57" s="178" t="s">
        <v>712</v>
      </c>
      <c r="M57" s="178" t="s">
        <v>687</v>
      </c>
      <c r="N57" s="178">
        <v>5</v>
      </c>
      <c r="O57" s="718">
        <v>0</v>
      </c>
      <c r="P57" s="718">
        <v>0</v>
      </c>
      <c r="Q57" s="178"/>
      <c r="R57" s="718">
        <v>0</v>
      </c>
      <c r="S57" s="718">
        <v>0</v>
      </c>
      <c r="T57" s="718">
        <v>1651.298</v>
      </c>
      <c r="U57" s="718">
        <v>0</v>
      </c>
      <c r="V57" s="718">
        <v>0</v>
      </c>
      <c r="W57" s="718">
        <v>0</v>
      </c>
      <c r="X57" s="718">
        <v>0</v>
      </c>
      <c r="Y57" s="718">
        <v>0</v>
      </c>
      <c r="Z57" s="718">
        <v>0</v>
      </c>
      <c r="AA57" s="718">
        <v>0</v>
      </c>
      <c r="AB57" s="718">
        <v>0</v>
      </c>
      <c r="AC57" s="718">
        <v>0</v>
      </c>
      <c r="AD57" s="718">
        <v>0</v>
      </c>
      <c r="AE57" s="718">
        <v>0</v>
      </c>
      <c r="AF57" s="718">
        <v>0</v>
      </c>
      <c r="AG57" s="718">
        <v>0</v>
      </c>
      <c r="AH57" s="718">
        <v>0</v>
      </c>
      <c r="AI57" s="718">
        <v>0</v>
      </c>
      <c r="AJ57" s="718">
        <v>0</v>
      </c>
      <c r="AK57" s="718">
        <v>0</v>
      </c>
      <c r="AL57" s="718">
        <v>0</v>
      </c>
      <c r="AM57" s="718">
        <v>0</v>
      </c>
      <c r="AN57" s="718">
        <v>0</v>
      </c>
      <c r="AO57" s="718">
        <v>0</v>
      </c>
      <c r="AP57" s="718">
        <v>0</v>
      </c>
      <c r="AQ57" s="718">
        <v>0</v>
      </c>
      <c r="AR57" s="718">
        <v>0</v>
      </c>
      <c r="AS57" s="718">
        <v>0</v>
      </c>
      <c r="AT57" s="718">
        <v>0</v>
      </c>
      <c r="AU57" s="718">
        <v>0</v>
      </c>
      <c r="AV57" s="178"/>
      <c r="AW57" s="718">
        <v>0</v>
      </c>
      <c r="AX57" s="718">
        <v>0</v>
      </c>
      <c r="AY57" s="718">
        <v>63912.42</v>
      </c>
      <c r="AZ57" s="718">
        <v>0</v>
      </c>
      <c r="BA57" s="718">
        <v>0</v>
      </c>
      <c r="BB57" s="718">
        <v>0</v>
      </c>
      <c r="BC57" s="718">
        <v>0</v>
      </c>
      <c r="BD57" s="718">
        <v>0</v>
      </c>
      <c r="BE57" s="718">
        <v>0</v>
      </c>
      <c r="BF57" s="718">
        <v>0</v>
      </c>
      <c r="BG57" s="718">
        <v>0</v>
      </c>
      <c r="BH57" s="718">
        <v>0</v>
      </c>
      <c r="BI57" s="718">
        <v>0</v>
      </c>
      <c r="BJ57" s="718">
        <v>0</v>
      </c>
      <c r="BK57" s="718">
        <v>0</v>
      </c>
      <c r="BL57" s="718">
        <v>0</v>
      </c>
      <c r="BM57" s="718">
        <v>0</v>
      </c>
      <c r="BN57" s="718">
        <v>0</v>
      </c>
      <c r="BO57" s="718">
        <v>0</v>
      </c>
      <c r="BP57" s="718">
        <v>0</v>
      </c>
      <c r="BQ57" s="718">
        <v>0</v>
      </c>
      <c r="BR57" s="718">
        <v>0</v>
      </c>
      <c r="BS57" s="718">
        <v>0</v>
      </c>
      <c r="BT57" s="718">
        <v>0</v>
      </c>
      <c r="BU57" s="718">
        <v>0</v>
      </c>
      <c r="BV57" s="718">
        <v>0</v>
      </c>
      <c r="BW57" s="718">
        <v>0</v>
      </c>
      <c r="BX57" s="718">
        <v>0</v>
      </c>
      <c r="BY57" s="718">
        <v>0</v>
      </c>
      <c r="BZ57" s="717">
        <v>0</v>
      </c>
      <c r="CA57" s="167"/>
    </row>
    <row r="58" spans="1:79" s="17" customFormat="1" ht="15.6">
      <c r="B58" s="273">
        <v>35</v>
      </c>
      <c r="C58" s="178" t="s">
        <v>210</v>
      </c>
      <c r="D58" s="178" t="s">
        <v>669</v>
      </c>
      <c r="E58" s="178" t="s">
        <v>1</v>
      </c>
      <c r="F58" s="178" t="s">
        <v>670</v>
      </c>
      <c r="G58" s="178" t="s">
        <v>29</v>
      </c>
      <c r="H58" s="178" t="s">
        <v>676</v>
      </c>
      <c r="I58" s="178">
        <v>2013</v>
      </c>
      <c r="J58" s="178" t="s">
        <v>711</v>
      </c>
      <c r="K58" s="178"/>
      <c r="L58" s="178" t="s">
        <v>712</v>
      </c>
      <c r="M58" s="178" t="s">
        <v>679</v>
      </c>
      <c r="N58" s="178">
        <v>1</v>
      </c>
      <c r="O58" s="718">
        <v>0</v>
      </c>
      <c r="P58" s="718">
        <v>1000</v>
      </c>
      <c r="Q58" s="178"/>
      <c r="R58" s="718">
        <v>0</v>
      </c>
      <c r="S58" s="718">
        <v>0</v>
      </c>
      <c r="T58" s="718">
        <v>3.4312370000000002E-2</v>
      </c>
      <c r="U58" s="718">
        <v>3.4312370000000002E-2</v>
      </c>
      <c r="V58" s="718">
        <v>3.4312370000000002E-2</v>
      </c>
      <c r="W58" s="718">
        <v>3.4312370000000002E-2</v>
      </c>
      <c r="X58" s="718">
        <v>1.9062699999999998E-2</v>
      </c>
      <c r="Y58" s="718">
        <v>0</v>
      </c>
      <c r="Z58" s="718">
        <v>0</v>
      </c>
      <c r="AA58" s="718">
        <v>0</v>
      </c>
      <c r="AB58" s="718">
        <v>0</v>
      </c>
      <c r="AC58" s="718">
        <v>0</v>
      </c>
      <c r="AD58" s="718">
        <v>0</v>
      </c>
      <c r="AE58" s="718">
        <v>0</v>
      </c>
      <c r="AF58" s="718">
        <v>0</v>
      </c>
      <c r="AG58" s="718">
        <v>0</v>
      </c>
      <c r="AH58" s="718">
        <v>0</v>
      </c>
      <c r="AI58" s="718">
        <v>0</v>
      </c>
      <c r="AJ58" s="718">
        <v>0</v>
      </c>
      <c r="AK58" s="718">
        <v>0</v>
      </c>
      <c r="AL58" s="718">
        <v>0</v>
      </c>
      <c r="AM58" s="718">
        <v>0</v>
      </c>
      <c r="AN58" s="718">
        <v>0</v>
      </c>
      <c r="AO58" s="718">
        <v>0</v>
      </c>
      <c r="AP58" s="718">
        <v>0</v>
      </c>
      <c r="AQ58" s="718">
        <v>0</v>
      </c>
      <c r="AR58" s="718">
        <v>0</v>
      </c>
      <c r="AS58" s="718">
        <v>0</v>
      </c>
      <c r="AT58" s="718">
        <v>0</v>
      </c>
      <c r="AU58" s="718">
        <v>0</v>
      </c>
      <c r="AV58" s="178"/>
      <c r="AW58" s="718">
        <v>0</v>
      </c>
      <c r="AX58" s="718">
        <v>0</v>
      </c>
      <c r="AY58" s="718">
        <v>240.122016</v>
      </c>
      <c r="AZ58" s="718">
        <v>240.122016</v>
      </c>
      <c r="BA58" s="718">
        <v>240.122016</v>
      </c>
      <c r="BB58" s="718">
        <v>240.122016</v>
      </c>
      <c r="BC58" s="718">
        <v>129.70576600000001</v>
      </c>
      <c r="BD58" s="718">
        <v>0</v>
      </c>
      <c r="BE58" s="718">
        <v>0</v>
      </c>
      <c r="BF58" s="718">
        <v>0</v>
      </c>
      <c r="BG58" s="718">
        <v>0</v>
      </c>
      <c r="BH58" s="718">
        <v>0</v>
      </c>
      <c r="BI58" s="718">
        <v>0</v>
      </c>
      <c r="BJ58" s="718">
        <v>0</v>
      </c>
      <c r="BK58" s="718">
        <v>0</v>
      </c>
      <c r="BL58" s="718">
        <v>0</v>
      </c>
      <c r="BM58" s="718">
        <v>0</v>
      </c>
      <c r="BN58" s="718">
        <v>0</v>
      </c>
      <c r="BO58" s="718">
        <v>0</v>
      </c>
      <c r="BP58" s="718">
        <v>0</v>
      </c>
      <c r="BQ58" s="718">
        <v>0</v>
      </c>
      <c r="BR58" s="718">
        <v>0</v>
      </c>
      <c r="BS58" s="718">
        <v>0</v>
      </c>
      <c r="BT58" s="718">
        <v>0</v>
      </c>
      <c r="BU58" s="718">
        <v>0</v>
      </c>
      <c r="BV58" s="718">
        <v>0</v>
      </c>
      <c r="BW58" s="718">
        <v>0</v>
      </c>
      <c r="BX58" s="718">
        <v>0</v>
      </c>
      <c r="BY58" s="718">
        <v>0</v>
      </c>
      <c r="BZ58" s="717">
        <v>0</v>
      </c>
      <c r="CA58" s="167"/>
    </row>
    <row r="59" spans="1:79" s="17" customFormat="1" ht="15.6">
      <c r="B59" s="273">
        <v>36</v>
      </c>
      <c r="C59" s="178" t="s">
        <v>210</v>
      </c>
      <c r="D59" s="178" t="s">
        <v>669</v>
      </c>
      <c r="E59" s="178" t="s">
        <v>707</v>
      </c>
      <c r="F59" s="178" t="s">
        <v>670</v>
      </c>
      <c r="G59" s="178" t="s">
        <v>29</v>
      </c>
      <c r="H59" s="178" t="s">
        <v>676</v>
      </c>
      <c r="I59" s="178">
        <v>2012</v>
      </c>
      <c r="J59" s="178" t="s">
        <v>711</v>
      </c>
      <c r="K59" s="178"/>
      <c r="L59" s="178" t="s">
        <v>718</v>
      </c>
      <c r="M59" s="178" t="s">
        <v>719</v>
      </c>
      <c r="N59" s="178">
        <v>1</v>
      </c>
      <c r="O59" s="718">
        <v>0</v>
      </c>
      <c r="P59" s="718">
        <v>1000</v>
      </c>
      <c r="Q59" s="178"/>
      <c r="R59" s="718">
        <v>0</v>
      </c>
      <c r="S59" s="718">
        <v>0.16029272</v>
      </c>
      <c r="T59" s="718">
        <v>0.16029272</v>
      </c>
      <c r="U59" s="718">
        <v>0.16029272</v>
      </c>
      <c r="V59" s="718">
        <v>0.16029272</v>
      </c>
      <c r="W59" s="718">
        <v>0.16029272</v>
      </c>
      <c r="X59" s="718">
        <v>0.16029272</v>
      </c>
      <c r="Y59" s="718">
        <v>0.16029272</v>
      </c>
      <c r="Z59" s="718">
        <v>0.16029272</v>
      </c>
      <c r="AA59" s="718">
        <v>0.16029272</v>
      </c>
      <c r="AB59" s="718">
        <v>0.16029272</v>
      </c>
      <c r="AC59" s="718">
        <v>0.16029272</v>
      </c>
      <c r="AD59" s="718">
        <v>0.16029272</v>
      </c>
      <c r="AE59" s="718">
        <v>0.16029272</v>
      </c>
      <c r="AF59" s="718">
        <v>0.16029272</v>
      </c>
      <c r="AG59" s="718">
        <v>0.16029272</v>
      </c>
      <c r="AH59" s="718">
        <v>0.16029272</v>
      </c>
      <c r="AI59" s="718">
        <v>0.16029272</v>
      </c>
      <c r="AJ59" s="718">
        <v>0.16029272</v>
      </c>
      <c r="AK59" s="718">
        <v>0.16029272</v>
      </c>
      <c r="AL59" s="718">
        <v>0.13777410000000001</v>
      </c>
      <c r="AM59" s="718">
        <v>0</v>
      </c>
      <c r="AN59" s="718">
        <v>0</v>
      </c>
      <c r="AO59" s="718">
        <v>0</v>
      </c>
      <c r="AP59" s="718">
        <v>0</v>
      </c>
      <c r="AQ59" s="718">
        <v>0</v>
      </c>
      <c r="AR59" s="718">
        <v>0</v>
      </c>
      <c r="AS59" s="718">
        <v>0</v>
      </c>
      <c r="AT59" s="718">
        <v>0</v>
      </c>
      <c r="AU59" s="718">
        <v>0</v>
      </c>
      <c r="AV59" s="178"/>
      <c r="AW59" s="718">
        <v>0</v>
      </c>
      <c r="AX59" s="718">
        <v>325.89620200000002</v>
      </c>
      <c r="AY59" s="718">
        <v>325.89620200000002</v>
      </c>
      <c r="AZ59" s="718">
        <v>325.89620200000002</v>
      </c>
      <c r="BA59" s="718">
        <v>325.89620200000002</v>
      </c>
      <c r="BB59" s="718">
        <v>325.89620200000002</v>
      </c>
      <c r="BC59" s="718">
        <v>325.89620200000002</v>
      </c>
      <c r="BD59" s="718">
        <v>325.89620200000002</v>
      </c>
      <c r="BE59" s="718">
        <v>325.89620200000002</v>
      </c>
      <c r="BF59" s="718">
        <v>325.89620200000002</v>
      </c>
      <c r="BG59" s="718">
        <v>325.89620200000002</v>
      </c>
      <c r="BH59" s="718">
        <v>325.89620200000002</v>
      </c>
      <c r="BI59" s="718">
        <v>325.89620200000002</v>
      </c>
      <c r="BJ59" s="718">
        <v>325.89620200000002</v>
      </c>
      <c r="BK59" s="718">
        <v>325.89620200000002</v>
      </c>
      <c r="BL59" s="718">
        <v>325.89620200000002</v>
      </c>
      <c r="BM59" s="718">
        <v>325.89620200000002</v>
      </c>
      <c r="BN59" s="718">
        <v>325.89620200000002</v>
      </c>
      <c r="BO59" s="718">
        <v>325.89620200000002</v>
      </c>
      <c r="BP59" s="718">
        <v>303.32527700000003</v>
      </c>
      <c r="BQ59" s="718">
        <v>0</v>
      </c>
      <c r="BR59" s="718">
        <v>0</v>
      </c>
      <c r="BS59" s="718">
        <v>0</v>
      </c>
      <c r="BT59" s="718">
        <v>0</v>
      </c>
      <c r="BU59" s="718">
        <v>0</v>
      </c>
      <c r="BV59" s="718">
        <v>0</v>
      </c>
      <c r="BW59" s="718">
        <v>0</v>
      </c>
      <c r="BX59" s="718">
        <v>0</v>
      </c>
      <c r="BY59" s="718">
        <v>0</v>
      </c>
      <c r="BZ59" s="717">
        <v>0</v>
      </c>
      <c r="CA59" s="167"/>
    </row>
    <row r="60" spans="1:79" s="17" customFormat="1" ht="15.6">
      <c r="B60" s="274" t="s">
        <v>493</v>
      </c>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c r="AP60" s="277"/>
      <c r="AQ60" s="277"/>
      <c r="AR60" s="277"/>
      <c r="AS60" s="277"/>
      <c r="AT60" s="277"/>
      <c r="AU60" s="277"/>
      <c r="AV60" s="277"/>
      <c r="AW60" s="277"/>
      <c r="AX60" s="277"/>
      <c r="AY60" s="277"/>
      <c r="AZ60" s="277"/>
      <c r="BA60" s="277"/>
      <c r="BB60" s="277"/>
      <c r="BC60" s="277"/>
      <c r="BD60" s="277"/>
      <c r="BE60" s="277"/>
      <c r="BF60" s="277"/>
      <c r="BG60" s="277"/>
      <c r="BH60" s="277"/>
      <c r="BI60" s="277"/>
      <c r="BJ60" s="277"/>
      <c r="BK60" s="277"/>
      <c r="BL60" s="277"/>
      <c r="BM60" s="277"/>
      <c r="BN60" s="277"/>
      <c r="BO60" s="277"/>
      <c r="BP60" s="277"/>
      <c r="BQ60" s="277"/>
      <c r="BR60" s="277"/>
      <c r="BS60" s="277"/>
      <c r="BT60" s="277"/>
      <c r="BU60" s="277"/>
      <c r="BV60" s="277"/>
      <c r="BW60" s="277"/>
      <c r="BX60" s="277"/>
      <c r="BY60" s="277"/>
      <c r="BZ60" s="278"/>
      <c r="CA60" s="167"/>
    </row>
  </sheetData>
  <mergeCells count="1">
    <mergeCell ref="B22:B23"/>
  </mergeCells>
  <hyperlinks>
    <hyperlink ref="H18" location="Table_4_c.__2013_Lost_Revenues_Work_Form" display="Go to Tab 4."/>
  </hyperlinks>
  <pageMargins left="0.70866141732283472" right="0.70866141732283472" top="0.74803149606299213" bottom="0.74803149606299213" header="0.31496062992125984" footer="0.31496062992125984"/>
  <pageSetup scale="46" fitToWidth="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75"/>
  <sheetViews>
    <sheetView topLeftCell="A12" zoomScale="80" zoomScaleNormal="80" workbookViewId="0">
      <pane xSplit="9" ySplit="12" topLeftCell="BS48" activePane="bottomRight" state="frozen"/>
      <selection activeCell="A12" sqref="A12"/>
      <selection pane="topRight" activeCell="J12" sqref="J12"/>
      <selection pane="bottomLeft" activeCell="A24" sqref="A24"/>
      <selection pane="bottomRight" activeCell="BT12" sqref="BT1:BZ104857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38.6640625" style="12" bestFit="1" customWidth="1"/>
    <col min="6" max="6" width="36.6640625" style="12" bestFit="1" customWidth="1"/>
    <col min="7"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8.109375" style="12" bestFit="1" customWidth="1"/>
    <col min="17" max="17" width="9.109375" style="12"/>
    <col min="18" max="18" width="9.33203125" style="12" bestFit="1" customWidth="1"/>
    <col min="19" max="20" width="9.44140625" style="12" bestFit="1" customWidth="1"/>
    <col min="21" max="21" width="12.44140625" style="12" bestFit="1" customWidth="1"/>
    <col min="22" max="39" width="11.33203125" style="12" bestFit="1" customWidth="1"/>
    <col min="40" max="40" width="9.44140625" style="12" bestFit="1" customWidth="1"/>
    <col min="41" max="47" width="9.33203125" style="12" bestFit="1" customWidth="1"/>
    <col min="48" max="48" width="9.109375" style="12"/>
    <col min="49" max="49" width="12.44140625" style="12" bestFit="1" customWidth="1"/>
    <col min="50" max="51" width="15.6640625" style="12" bestFit="1" customWidth="1"/>
    <col min="52" max="64" width="17" style="12" bestFit="1" customWidth="1"/>
    <col min="65" max="71" width="15.6640625" style="12" bestFit="1" customWidth="1"/>
    <col min="72" max="72" width="12.44140625" style="12" hidden="1" customWidth="1"/>
    <col min="73" max="78" width="9.33203125" style="12" hidden="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4.75" customHeight="1">
      <c r="B18" s="196" t="s">
        <v>578</v>
      </c>
      <c r="D18" s="92"/>
      <c r="H18" s="625" t="s">
        <v>598</v>
      </c>
    </row>
    <row r="19" spans="2:79" ht="24.75" customHeight="1">
      <c r="B19" s="660" t="s">
        <v>527</v>
      </c>
      <c r="C19" s="649"/>
      <c r="D19" s="649"/>
      <c r="E19" s="649"/>
      <c r="F19" s="649"/>
      <c r="G19" s="649"/>
      <c r="H19" s="649"/>
      <c r="I19" s="649"/>
      <c r="J19" s="649"/>
      <c r="K19" s="649"/>
      <c r="L19" s="649"/>
      <c r="M19" s="649"/>
      <c r="N19" s="649"/>
      <c r="O19" s="649"/>
      <c r="P19" s="649"/>
    </row>
    <row r="20" spans="2:79" ht="24.75" customHeight="1">
      <c r="B20" s="660" t="s">
        <v>528</v>
      </c>
      <c r="C20" s="649"/>
      <c r="D20" s="649"/>
      <c r="E20" s="649"/>
      <c r="F20" s="649"/>
      <c r="G20" s="649"/>
      <c r="H20" s="649"/>
      <c r="I20" s="649"/>
      <c r="J20" s="649"/>
      <c r="K20" s="649"/>
      <c r="L20" s="649"/>
      <c r="M20" s="649"/>
      <c r="N20" s="649"/>
      <c r="O20" s="649"/>
      <c r="P20" s="649"/>
    </row>
    <row r="21" spans="2:79" ht="15.6">
      <c r="B21" s="92"/>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t="s">
        <v>210</v>
      </c>
      <c r="D24" s="178" t="s">
        <v>671</v>
      </c>
      <c r="E24" s="178" t="s">
        <v>21</v>
      </c>
      <c r="F24" s="178" t="s">
        <v>670</v>
      </c>
      <c r="G24" s="178" t="s">
        <v>720</v>
      </c>
      <c r="H24" s="178" t="s">
        <v>676</v>
      </c>
      <c r="I24" s="178">
        <v>2014</v>
      </c>
      <c r="J24" s="178" t="s">
        <v>711</v>
      </c>
      <c r="K24" s="178"/>
      <c r="L24" s="178" t="s">
        <v>726</v>
      </c>
      <c r="M24" s="178" t="s">
        <v>688</v>
      </c>
      <c r="N24" s="178">
        <v>1468</v>
      </c>
      <c r="O24" s="718">
        <v>1347731</v>
      </c>
      <c r="P24" s="718">
        <v>4679900267</v>
      </c>
      <c r="Q24" s="178"/>
      <c r="R24" s="718">
        <v>0</v>
      </c>
      <c r="S24" s="718">
        <v>0</v>
      </c>
      <c r="T24" s="718">
        <v>0</v>
      </c>
      <c r="U24" s="718">
        <v>1347.731</v>
      </c>
      <c r="V24" s="718">
        <v>1321.8019999999999</v>
      </c>
      <c r="W24" s="718">
        <v>1288.17</v>
      </c>
      <c r="X24" s="718">
        <v>743.65509999999995</v>
      </c>
      <c r="Y24" s="718">
        <v>743.65509999999995</v>
      </c>
      <c r="Z24" s="718">
        <v>743.65509999999995</v>
      </c>
      <c r="AA24" s="718">
        <v>743.65509999999995</v>
      </c>
      <c r="AB24" s="718">
        <v>743.65509999999995</v>
      </c>
      <c r="AC24" s="718">
        <v>743.65509999999995</v>
      </c>
      <c r="AD24" s="718">
        <v>743.65509999999995</v>
      </c>
      <c r="AE24" s="718">
        <v>736.3143</v>
      </c>
      <c r="AF24" s="718">
        <v>326.61090000000002</v>
      </c>
      <c r="AG24" s="718">
        <v>6.800713</v>
      </c>
      <c r="AH24" s="718">
        <v>6.800713</v>
      </c>
      <c r="AI24" s="718">
        <v>6.800713</v>
      </c>
      <c r="AJ24" s="718">
        <v>0</v>
      </c>
      <c r="AK24" s="718">
        <v>0</v>
      </c>
      <c r="AL24" s="718">
        <v>0</v>
      </c>
      <c r="AM24" s="718">
        <v>0</v>
      </c>
      <c r="AN24" s="718">
        <v>0</v>
      </c>
      <c r="AO24" s="718">
        <v>0</v>
      </c>
      <c r="AP24" s="718">
        <v>0</v>
      </c>
      <c r="AQ24" s="718">
        <v>0</v>
      </c>
      <c r="AR24" s="718">
        <v>0</v>
      </c>
      <c r="AS24" s="718">
        <v>0</v>
      </c>
      <c r="AT24" s="718">
        <v>0</v>
      </c>
      <c r="AU24" s="718">
        <v>0</v>
      </c>
      <c r="AV24" s="178"/>
      <c r="AW24" s="718">
        <v>0</v>
      </c>
      <c r="AX24" s="718">
        <v>0</v>
      </c>
      <c r="AY24" s="718">
        <v>0</v>
      </c>
      <c r="AZ24" s="718">
        <v>4679900</v>
      </c>
      <c r="BA24" s="718">
        <v>4579621</v>
      </c>
      <c r="BB24" s="718">
        <v>4449982</v>
      </c>
      <c r="BC24" s="718">
        <v>2705295</v>
      </c>
      <c r="BD24" s="718">
        <v>2705295</v>
      </c>
      <c r="BE24" s="718">
        <v>2705295</v>
      </c>
      <c r="BF24" s="718">
        <v>2705295</v>
      </c>
      <c r="BG24" s="718">
        <v>2705295</v>
      </c>
      <c r="BH24" s="718">
        <v>2705295</v>
      </c>
      <c r="BI24" s="718">
        <v>2705295</v>
      </c>
      <c r="BJ24" s="718">
        <v>2637606</v>
      </c>
      <c r="BK24" s="718">
        <v>1033658</v>
      </c>
      <c r="BL24" s="718">
        <v>6795.866</v>
      </c>
      <c r="BM24" s="718">
        <v>6795.866</v>
      </c>
      <c r="BN24" s="718">
        <v>6795.866</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6">
      <c r="B25" s="273">
        <v>2</v>
      </c>
      <c r="C25" s="178" t="s">
        <v>210</v>
      </c>
      <c r="D25" s="178" t="s">
        <v>671</v>
      </c>
      <c r="E25" s="178" t="s">
        <v>20</v>
      </c>
      <c r="F25" s="178" t="s">
        <v>670</v>
      </c>
      <c r="G25" s="178" t="s">
        <v>720</v>
      </c>
      <c r="H25" s="178" t="s">
        <v>676</v>
      </c>
      <c r="I25" s="178">
        <v>2011</v>
      </c>
      <c r="J25" s="178" t="s">
        <v>711</v>
      </c>
      <c r="K25" s="178"/>
      <c r="L25" s="178" t="s">
        <v>726</v>
      </c>
      <c r="M25" s="178" t="s">
        <v>713</v>
      </c>
      <c r="N25" s="178">
        <v>1</v>
      </c>
      <c r="O25" s="718">
        <v>2220.9769999999999</v>
      </c>
      <c r="P25" s="718">
        <v>43993462.280000001</v>
      </c>
      <c r="Q25" s="178"/>
      <c r="R25" s="718">
        <v>2.220977</v>
      </c>
      <c r="S25" s="718">
        <v>2.220977</v>
      </c>
      <c r="T25" s="718">
        <v>2.220977</v>
      </c>
      <c r="U25" s="718">
        <v>2.220977</v>
      </c>
      <c r="V25" s="718">
        <v>0</v>
      </c>
      <c r="W25" s="718">
        <v>0</v>
      </c>
      <c r="X25" s="718">
        <v>0</v>
      </c>
      <c r="Y25" s="718">
        <v>0</v>
      </c>
      <c r="Z25" s="718">
        <v>0</v>
      </c>
      <c r="AA25" s="718">
        <v>0</v>
      </c>
      <c r="AB25" s="718">
        <v>0</v>
      </c>
      <c r="AC25" s="718">
        <v>0</v>
      </c>
      <c r="AD25" s="718">
        <v>0</v>
      </c>
      <c r="AE25" s="718">
        <v>0</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178"/>
      <c r="AW25" s="718">
        <v>10998.37</v>
      </c>
      <c r="AX25" s="718">
        <v>10998.37</v>
      </c>
      <c r="AY25" s="718">
        <v>10998.37</v>
      </c>
      <c r="AZ25" s="718">
        <v>10998.37</v>
      </c>
      <c r="BA25" s="718">
        <v>0</v>
      </c>
      <c r="BB25" s="718">
        <v>0</v>
      </c>
      <c r="BC25" s="718">
        <v>0</v>
      </c>
      <c r="BD25" s="718">
        <v>0</v>
      </c>
      <c r="BE25" s="718">
        <v>0</v>
      </c>
      <c r="BF25" s="718">
        <v>0</v>
      </c>
      <c r="BG25" s="718">
        <v>0</v>
      </c>
      <c r="BH25" s="718">
        <v>0</v>
      </c>
      <c r="BI25" s="718">
        <v>0</v>
      </c>
      <c r="BJ25" s="718">
        <v>0</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9">
        <v>0</v>
      </c>
      <c r="CA25" s="167"/>
    </row>
    <row r="26" spans="2:79" s="17" customFormat="1" ht="15.6">
      <c r="B26" s="273">
        <v>3</v>
      </c>
      <c r="C26" s="178" t="s">
        <v>210</v>
      </c>
      <c r="D26" s="178" t="s">
        <v>671</v>
      </c>
      <c r="E26" s="178" t="s">
        <v>20</v>
      </c>
      <c r="F26" s="178" t="s">
        <v>670</v>
      </c>
      <c r="G26" s="178" t="s">
        <v>720</v>
      </c>
      <c r="H26" s="178" t="s">
        <v>676</v>
      </c>
      <c r="I26" s="178">
        <v>2012</v>
      </c>
      <c r="J26" s="178" t="s">
        <v>711</v>
      </c>
      <c r="K26" s="178"/>
      <c r="L26" s="178" t="s">
        <v>726</v>
      </c>
      <c r="M26" s="178" t="s">
        <v>713</v>
      </c>
      <c r="N26" s="178">
        <v>3</v>
      </c>
      <c r="O26" s="718">
        <v>8763.3649999999998</v>
      </c>
      <c r="P26" s="718">
        <v>130189583.3</v>
      </c>
      <c r="Q26" s="178"/>
      <c r="R26" s="718">
        <v>0</v>
      </c>
      <c r="S26" s="718">
        <v>8.7633650000000003</v>
      </c>
      <c r="T26" s="718">
        <v>8.7633650000000003</v>
      </c>
      <c r="U26" s="718">
        <v>8.7633650000000003</v>
      </c>
      <c r="V26" s="718">
        <v>8.7633650000000003</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43396.53</v>
      </c>
      <c r="AY26" s="718">
        <v>43396.53</v>
      </c>
      <c r="AZ26" s="718">
        <v>43396.53</v>
      </c>
      <c r="BA26" s="718">
        <v>43396.53</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6">
      <c r="B27" s="273">
        <v>4</v>
      </c>
      <c r="C27" s="178" t="s">
        <v>210</v>
      </c>
      <c r="D27" s="178" t="s">
        <v>671</v>
      </c>
      <c r="E27" s="178" t="s">
        <v>20</v>
      </c>
      <c r="F27" s="178" t="s">
        <v>670</v>
      </c>
      <c r="G27" s="178" t="s">
        <v>720</v>
      </c>
      <c r="H27" s="178" t="s">
        <v>676</v>
      </c>
      <c r="I27" s="178">
        <v>2012</v>
      </c>
      <c r="J27" s="178" t="s">
        <v>711</v>
      </c>
      <c r="K27" s="178"/>
      <c r="L27" s="178" t="s">
        <v>726</v>
      </c>
      <c r="M27" s="178" t="s">
        <v>713</v>
      </c>
      <c r="N27" s="178">
        <v>1</v>
      </c>
      <c r="O27" s="718">
        <v>6381.2520000000004</v>
      </c>
      <c r="P27" s="718">
        <v>94800633.659999996</v>
      </c>
      <c r="Q27" s="178"/>
      <c r="R27" s="718">
        <v>0</v>
      </c>
      <c r="S27" s="718">
        <v>6.3812519999999999</v>
      </c>
      <c r="T27" s="718">
        <v>6.3812519999999999</v>
      </c>
      <c r="U27" s="718">
        <v>6.3812519999999999</v>
      </c>
      <c r="V27" s="718">
        <v>6.3812519999999999</v>
      </c>
      <c r="W27" s="718">
        <v>0</v>
      </c>
      <c r="X27" s="718">
        <v>0</v>
      </c>
      <c r="Y27" s="718">
        <v>0</v>
      </c>
      <c r="Z27" s="718">
        <v>0</v>
      </c>
      <c r="AA27" s="718">
        <v>0</v>
      </c>
      <c r="AB27" s="718">
        <v>0</v>
      </c>
      <c r="AC27" s="718">
        <v>0</v>
      </c>
      <c r="AD27" s="718">
        <v>0</v>
      </c>
      <c r="AE27" s="718">
        <v>0</v>
      </c>
      <c r="AF27" s="718">
        <v>0</v>
      </c>
      <c r="AG27" s="718">
        <v>0</v>
      </c>
      <c r="AH27" s="718">
        <v>0</v>
      </c>
      <c r="AI27" s="718">
        <v>0</v>
      </c>
      <c r="AJ27" s="718">
        <v>0</v>
      </c>
      <c r="AK27" s="718">
        <v>0</v>
      </c>
      <c r="AL27" s="718">
        <v>0</v>
      </c>
      <c r="AM27" s="718">
        <v>0</v>
      </c>
      <c r="AN27" s="718">
        <v>0</v>
      </c>
      <c r="AO27" s="718">
        <v>0</v>
      </c>
      <c r="AP27" s="718">
        <v>0</v>
      </c>
      <c r="AQ27" s="718">
        <v>0</v>
      </c>
      <c r="AR27" s="718">
        <v>0</v>
      </c>
      <c r="AS27" s="718">
        <v>0</v>
      </c>
      <c r="AT27" s="718">
        <v>0</v>
      </c>
      <c r="AU27" s="718">
        <v>0</v>
      </c>
      <c r="AV27" s="178"/>
      <c r="AW27" s="718">
        <v>0</v>
      </c>
      <c r="AX27" s="718">
        <v>31600.21</v>
      </c>
      <c r="AY27" s="718">
        <v>31600.21</v>
      </c>
      <c r="AZ27" s="718">
        <v>31600.21</v>
      </c>
      <c r="BA27" s="718">
        <v>31600.21</v>
      </c>
      <c r="BB27" s="718">
        <v>0</v>
      </c>
      <c r="BC27" s="718">
        <v>0</v>
      </c>
      <c r="BD27" s="718">
        <v>0</v>
      </c>
      <c r="BE27" s="718">
        <v>0</v>
      </c>
      <c r="BF27" s="718">
        <v>0</v>
      </c>
      <c r="BG27" s="718">
        <v>0</v>
      </c>
      <c r="BH27" s="718">
        <v>0</v>
      </c>
      <c r="BI27" s="718">
        <v>0</v>
      </c>
      <c r="BJ27" s="718">
        <v>0</v>
      </c>
      <c r="BK27" s="718">
        <v>0</v>
      </c>
      <c r="BL27" s="718">
        <v>0</v>
      </c>
      <c r="BM27" s="718">
        <v>0</v>
      </c>
      <c r="BN27" s="718">
        <v>0</v>
      </c>
      <c r="BO27" s="718">
        <v>0</v>
      </c>
      <c r="BP27" s="718">
        <v>0</v>
      </c>
      <c r="BQ27" s="718">
        <v>0</v>
      </c>
      <c r="BR27" s="718">
        <v>0</v>
      </c>
      <c r="BS27" s="718">
        <v>0</v>
      </c>
      <c r="BT27" s="718">
        <v>0</v>
      </c>
      <c r="BU27" s="718">
        <v>0</v>
      </c>
      <c r="BV27" s="718">
        <v>0</v>
      </c>
      <c r="BW27" s="718">
        <v>0</v>
      </c>
      <c r="BX27" s="718">
        <v>0</v>
      </c>
      <c r="BY27" s="718">
        <v>0</v>
      </c>
      <c r="BZ27" s="719">
        <v>0</v>
      </c>
      <c r="CA27" s="167"/>
    </row>
    <row r="28" spans="2:79" s="17" customFormat="1" ht="15.6">
      <c r="B28" s="273">
        <v>5</v>
      </c>
      <c r="C28" s="178" t="s">
        <v>210</v>
      </c>
      <c r="D28" s="178" t="s">
        <v>671</v>
      </c>
      <c r="E28" s="178" t="s">
        <v>20</v>
      </c>
      <c r="F28" s="178" t="s">
        <v>670</v>
      </c>
      <c r="G28" s="178" t="s">
        <v>720</v>
      </c>
      <c r="H28" s="178" t="s">
        <v>676</v>
      </c>
      <c r="I28" s="178">
        <v>2013</v>
      </c>
      <c r="J28" s="178" t="s">
        <v>711</v>
      </c>
      <c r="K28" s="178"/>
      <c r="L28" s="178" t="s">
        <v>726</v>
      </c>
      <c r="M28" s="178" t="s">
        <v>713</v>
      </c>
      <c r="N28" s="178">
        <v>1</v>
      </c>
      <c r="O28" s="718">
        <v>64.295330000000007</v>
      </c>
      <c r="P28" s="718">
        <v>706972.08790000004</v>
      </c>
      <c r="Q28" s="178"/>
      <c r="R28" s="718">
        <v>0</v>
      </c>
      <c r="S28" s="718">
        <v>0</v>
      </c>
      <c r="T28" s="718">
        <v>6.4295000000000005E-2</v>
      </c>
      <c r="U28" s="718">
        <v>6.4295000000000005E-2</v>
      </c>
      <c r="V28" s="718">
        <v>6.4295000000000005E-2</v>
      </c>
      <c r="W28" s="718">
        <v>6.4295000000000005E-2</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718">
        <v>0</v>
      </c>
      <c r="AX28" s="718">
        <v>0</v>
      </c>
      <c r="AY28" s="718">
        <v>353.48599999999999</v>
      </c>
      <c r="AZ28" s="718">
        <v>353.48599999999999</v>
      </c>
      <c r="BA28" s="718">
        <v>353.48599999999999</v>
      </c>
      <c r="BB28" s="718">
        <v>353.48599999999999</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6">
      <c r="B29" s="273">
        <v>6</v>
      </c>
      <c r="C29" s="178" t="s">
        <v>210</v>
      </c>
      <c r="D29" s="178" t="s">
        <v>671</v>
      </c>
      <c r="E29" s="178" t="s">
        <v>20</v>
      </c>
      <c r="F29" s="178" t="s">
        <v>670</v>
      </c>
      <c r="G29" s="178" t="s">
        <v>720</v>
      </c>
      <c r="H29" s="178" t="s">
        <v>676</v>
      </c>
      <c r="I29" s="178">
        <v>2013</v>
      </c>
      <c r="J29" s="178" t="s">
        <v>711</v>
      </c>
      <c r="K29" s="178"/>
      <c r="L29" s="178" t="s">
        <v>726</v>
      </c>
      <c r="M29" s="178" t="s">
        <v>713</v>
      </c>
      <c r="N29" s="178">
        <v>5</v>
      </c>
      <c r="O29" s="718">
        <v>44092.61</v>
      </c>
      <c r="P29" s="718">
        <v>484829028.89999998</v>
      </c>
      <c r="Q29" s="178"/>
      <c r="R29" s="718">
        <v>0</v>
      </c>
      <c r="S29" s="718">
        <v>0</v>
      </c>
      <c r="T29" s="718">
        <v>44.092610000000001</v>
      </c>
      <c r="U29" s="718">
        <v>44.092610000000001</v>
      </c>
      <c r="V29" s="718">
        <v>44.092610000000001</v>
      </c>
      <c r="W29" s="718">
        <v>44.092610000000001</v>
      </c>
      <c r="X29" s="718">
        <v>0</v>
      </c>
      <c r="Y29" s="718">
        <v>0</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0</v>
      </c>
      <c r="AY29" s="718">
        <v>242414.5</v>
      </c>
      <c r="AZ29" s="718">
        <v>242414.5</v>
      </c>
      <c r="BA29" s="718">
        <v>242414.5</v>
      </c>
      <c r="BB29" s="718">
        <v>242414.5</v>
      </c>
      <c r="BC29" s="718">
        <v>0</v>
      </c>
      <c r="BD29" s="718">
        <v>0</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6">
      <c r="B30" s="273">
        <v>7</v>
      </c>
      <c r="C30" s="178" t="s">
        <v>210</v>
      </c>
      <c r="D30" s="178" t="s">
        <v>671</v>
      </c>
      <c r="E30" s="178" t="s">
        <v>20</v>
      </c>
      <c r="F30" s="178" t="s">
        <v>670</v>
      </c>
      <c r="G30" s="178" t="s">
        <v>720</v>
      </c>
      <c r="H30" s="178" t="s">
        <v>676</v>
      </c>
      <c r="I30" s="178">
        <v>2014</v>
      </c>
      <c r="J30" s="178" t="s">
        <v>711</v>
      </c>
      <c r="K30" s="178"/>
      <c r="L30" s="178" t="s">
        <v>726</v>
      </c>
      <c r="M30" s="178" t="s">
        <v>713</v>
      </c>
      <c r="N30" s="178">
        <v>64</v>
      </c>
      <c r="O30" s="718">
        <v>855483.6</v>
      </c>
      <c r="P30" s="718">
        <v>4177508484</v>
      </c>
      <c r="Q30" s="178"/>
      <c r="R30" s="718">
        <v>0</v>
      </c>
      <c r="S30" s="718">
        <v>0</v>
      </c>
      <c r="T30" s="718">
        <v>0</v>
      </c>
      <c r="U30" s="718">
        <v>855.48360000000002</v>
      </c>
      <c r="V30" s="718">
        <v>855.48360000000002</v>
      </c>
      <c r="W30" s="718">
        <v>855.48360000000002</v>
      </c>
      <c r="X30" s="718">
        <v>855.48360000000002</v>
      </c>
      <c r="Y30" s="718">
        <v>0</v>
      </c>
      <c r="Z30" s="718">
        <v>0</v>
      </c>
      <c r="AA30" s="718">
        <v>0</v>
      </c>
      <c r="AB30" s="718">
        <v>0</v>
      </c>
      <c r="AC30" s="718">
        <v>0</v>
      </c>
      <c r="AD30" s="718">
        <v>0</v>
      </c>
      <c r="AE30" s="718">
        <v>0</v>
      </c>
      <c r="AF30" s="718">
        <v>0</v>
      </c>
      <c r="AG30" s="718">
        <v>0</v>
      </c>
      <c r="AH30" s="718">
        <v>0</v>
      </c>
      <c r="AI30" s="718">
        <v>0</v>
      </c>
      <c r="AJ30" s="718">
        <v>0</v>
      </c>
      <c r="AK30" s="718">
        <v>0</v>
      </c>
      <c r="AL30" s="718">
        <v>0</v>
      </c>
      <c r="AM30" s="718">
        <v>0</v>
      </c>
      <c r="AN30" s="718">
        <v>0</v>
      </c>
      <c r="AO30" s="718">
        <v>0</v>
      </c>
      <c r="AP30" s="718">
        <v>0</v>
      </c>
      <c r="AQ30" s="718">
        <v>0</v>
      </c>
      <c r="AR30" s="718">
        <v>0</v>
      </c>
      <c r="AS30" s="718">
        <v>0</v>
      </c>
      <c r="AT30" s="718">
        <v>0</v>
      </c>
      <c r="AU30" s="718">
        <v>0</v>
      </c>
      <c r="AV30" s="178"/>
      <c r="AW30" s="718">
        <v>0</v>
      </c>
      <c r="AX30" s="718">
        <v>0</v>
      </c>
      <c r="AY30" s="718">
        <v>0</v>
      </c>
      <c r="AZ30" s="718">
        <v>4177508</v>
      </c>
      <c r="BA30" s="718">
        <v>4177508</v>
      </c>
      <c r="BB30" s="718">
        <v>4177508</v>
      </c>
      <c r="BC30" s="718">
        <v>4177508</v>
      </c>
      <c r="BD30" s="718">
        <v>0</v>
      </c>
      <c r="BE30" s="718">
        <v>0</v>
      </c>
      <c r="BF30" s="718">
        <v>0</v>
      </c>
      <c r="BG30" s="718">
        <v>0</v>
      </c>
      <c r="BH30" s="718">
        <v>0</v>
      </c>
      <c r="BI30" s="718">
        <v>0</v>
      </c>
      <c r="BJ30" s="718">
        <v>0</v>
      </c>
      <c r="BK30" s="718">
        <v>0</v>
      </c>
      <c r="BL30" s="718">
        <v>0</v>
      </c>
      <c r="BM30" s="718">
        <v>0</v>
      </c>
      <c r="BN30" s="718">
        <v>0</v>
      </c>
      <c r="BO30" s="718">
        <v>0</v>
      </c>
      <c r="BP30" s="718">
        <v>0</v>
      </c>
      <c r="BQ30" s="718">
        <v>0</v>
      </c>
      <c r="BR30" s="718">
        <v>0</v>
      </c>
      <c r="BS30" s="718">
        <v>0</v>
      </c>
      <c r="BT30" s="718">
        <v>0</v>
      </c>
      <c r="BU30" s="718">
        <v>0</v>
      </c>
      <c r="BV30" s="718">
        <v>0</v>
      </c>
      <c r="BW30" s="718">
        <v>0</v>
      </c>
      <c r="BX30" s="718">
        <v>0</v>
      </c>
      <c r="BY30" s="718">
        <v>0</v>
      </c>
      <c r="BZ30" s="719">
        <v>0</v>
      </c>
      <c r="CA30" s="167"/>
    </row>
    <row r="31" spans="2:79" s="17" customFormat="1" ht="15.6">
      <c r="B31" s="273">
        <v>8</v>
      </c>
      <c r="C31" s="178" t="s">
        <v>210</v>
      </c>
      <c r="D31" s="178" t="s">
        <v>671</v>
      </c>
      <c r="E31" s="178" t="s">
        <v>17</v>
      </c>
      <c r="F31" s="178" t="s">
        <v>670</v>
      </c>
      <c r="G31" s="178" t="s">
        <v>720</v>
      </c>
      <c r="H31" s="178" t="s">
        <v>676</v>
      </c>
      <c r="I31" s="178">
        <v>2013</v>
      </c>
      <c r="J31" s="178" t="s">
        <v>711</v>
      </c>
      <c r="K31" s="178"/>
      <c r="L31" s="178" t="s">
        <v>726</v>
      </c>
      <c r="M31" s="178"/>
      <c r="N31" s="178">
        <v>6</v>
      </c>
      <c r="O31" s="718">
        <v>97607.78</v>
      </c>
      <c r="P31" s="718">
        <v>423564471</v>
      </c>
      <c r="Q31" s="178"/>
      <c r="R31" s="718">
        <v>0</v>
      </c>
      <c r="S31" s="718">
        <v>0</v>
      </c>
      <c r="T31" s="718">
        <v>97.607780000000005</v>
      </c>
      <c r="U31" s="718">
        <v>97.607780000000005</v>
      </c>
      <c r="V31" s="718">
        <v>97.607780000000005</v>
      </c>
      <c r="W31" s="718">
        <v>97.607780000000005</v>
      </c>
      <c r="X31" s="718">
        <v>97.607780000000005</v>
      </c>
      <c r="Y31" s="718">
        <v>97.607780000000005</v>
      </c>
      <c r="Z31" s="718">
        <v>97.607780000000005</v>
      </c>
      <c r="AA31" s="718">
        <v>97.607780000000005</v>
      </c>
      <c r="AB31" s="718">
        <v>97.607780000000005</v>
      </c>
      <c r="AC31" s="718">
        <v>97.607780000000005</v>
      </c>
      <c r="AD31" s="718">
        <v>89.10051</v>
      </c>
      <c r="AE31" s="718">
        <v>89.10051</v>
      </c>
      <c r="AF31" s="718">
        <v>86.342089999999999</v>
      </c>
      <c r="AG31" s="718">
        <v>86.342089999999999</v>
      </c>
      <c r="AH31" s="718">
        <v>76.131339999999994</v>
      </c>
      <c r="AI31" s="718">
        <v>0</v>
      </c>
      <c r="AJ31" s="718">
        <v>0</v>
      </c>
      <c r="AK31" s="718">
        <v>0</v>
      </c>
      <c r="AL31" s="718">
        <v>0</v>
      </c>
      <c r="AM31" s="718">
        <v>0</v>
      </c>
      <c r="AN31" s="718">
        <v>0</v>
      </c>
      <c r="AO31" s="718">
        <v>0</v>
      </c>
      <c r="AP31" s="718">
        <v>0</v>
      </c>
      <c r="AQ31" s="718">
        <v>0</v>
      </c>
      <c r="AR31" s="718">
        <v>0</v>
      </c>
      <c r="AS31" s="718">
        <v>0</v>
      </c>
      <c r="AT31" s="718">
        <v>0</v>
      </c>
      <c r="AU31" s="718">
        <v>0</v>
      </c>
      <c r="AV31" s="178"/>
      <c r="AW31" s="718">
        <v>0</v>
      </c>
      <c r="AX31" s="718">
        <v>0</v>
      </c>
      <c r="AY31" s="718">
        <v>211782.2</v>
      </c>
      <c r="AZ31" s="718">
        <v>211782.2</v>
      </c>
      <c r="BA31" s="718">
        <v>211782.2</v>
      </c>
      <c r="BB31" s="718">
        <v>211782.2</v>
      </c>
      <c r="BC31" s="718">
        <v>211782.2</v>
      </c>
      <c r="BD31" s="718">
        <v>211782.2</v>
      </c>
      <c r="BE31" s="718">
        <v>211782.2</v>
      </c>
      <c r="BF31" s="718">
        <v>211782.2</v>
      </c>
      <c r="BG31" s="718">
        <v>211782.2</v>
      </c>
      <c r="BH31" s="718">
        <v>211782.2</v>
      </c>
      <c r="BI31" s="718">
        <v>158838.29999999999</v>
      </c>
      <c r="BJ31" s="718">
        <v>158838.29999999999</v>
      </c>
      <c r="BK31" s="718">
        <v>136609.79999999999</v>
      </c>
      <c r="BL31" s="718">
        <v>136609.79999999999</v>
      </c>
      <c r="BM31" s="718">
        <v>106054.2</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6">
      <c r="B32" s="273">
        <v>9</v>
      </c>
      <c r="C32" s="178" t="s">
        <v>210</v>
      </c>
      <c r="D32" s="178" t="s">
        <v>671</v>
      </c>
      <c r="E32" s="178" t="s">
        <v>17</v>
      </c>
      <c r="F32" s="178" t="s">
        <v>670</v>
      </c>
      <c r="G32" s="178" t="s">
        <v>720</v>
      </c>
      <c r="H32" s="178" t="s">
        <v>676</v>
      </c>
      <c r="I32" s="178">
        <v>2014</v>
      </c>
      <c r="J32" s="178" t="s">
        <v>711</v>
      </c>
      <c r="K32" s="178"/>
      <c r="L32" s="178" t="s">
        <v>726</v>
      </c>
      <c r="M32" s="178"/>
      <c r="N32" s="178">
        <v>7</v>
      </c>
      <c r="O32" s="718">
        <v>120248.9</v>
      </c>
      <c r="P32" s="718">
        <v>204719637.90000001</v>
      </c>
      <c r="Q32" s="178"/>
      <c r="R32" s="718">
        <v>0</v>
      </c>
      <c r="S32" s="718">
        <v>0</v>
      </c>
      <c r="T32" s="718">
        <v>0</v>
      </c>
      <c r="U32" s="718">
        <v>120.24890000000001</v>
      </c>
      <c r="V32" s="718">
        <v>120.24890000000001</v>
      </c>
      <c r="W32" s="718">
        <v>120.24890000000001</v>
      </c>
      <c r="X32" s="718">
        <v>120.24890000000001</v>
      </c>
      <c r="Y32" s="718">
        <v>120.24890000000001</v>
      </c>
      <c r="Z32" s="718">
        <v>120.24890000000001</v>
      </c>
      <c r="AA32" s="718">
        <v>120.24890000000001</v>
      </c>
      <c r="AB32" s="718">
        <v>120.24890000000001</v>
      </c>
      <c r="AC32" s="718">
        <v>110.4113</v>
      </c>
      <c r="AD32" s="718">
        <v>110.4113</v>
      </c>
      <c r="AE32" s="718">
        <v>101.0017</v>
      </c>
      <c r="AF32" s="718">
        <v>101.0017</v>
      </c>
      <c r="AG32" s="718">
        <v>101.0017</v>
      </c>
      <c r="AH32" s="718">
        <v>101.0017</v>
      </c>
      <c r="AI32" s="718">
        <v>101.0017</v>
      </c>
      <c r="AJ32" s="718">
        <v>0</v>
      </c>
      <c r="AK32" s="718">
        <v>0</v>
      </c>
      <c r="AL32" s="718">
        <v>0</v>
      </c>
      <c r="AM32" s="718">
        <v>0</v>
      </c>
      <c r="AN32" s="718">
        <v>0</v>
      </c>
      <c r="AO32" s="718">
        <v>0</v>
      </c>
      <c r="AP32" s="718">
        <v>0</v>
      </c>
      <c r="AQ32" s="718">
        <v>0</v>
      </c>
      <c r="AR32" s="718">
        <v>0</v>
      </c>
      <c r="AS32" s="718">
        <v>0</v>
      </c>
      <c r="AT32" s="718">
        <v>0</v>
      </c>
      <c r="AU32" s="718">
        <v>0</v>
      </c>
      <c r="AV32" s="178"/>
      <c r="AW32" s="718">
        <v>0</v>
      </c>
      <c r="AX32" s="718">
        <v>0</v>
      </c>
      <c r="AY32" s="718">
        <v>0</v>
      </c>
      <c r="AZ32" s="718">
        <v>204719.6</v>
      </c>
      <c r="BA32" s="718">
        <v>204719.6</v>
      </c>
      <c r="BB32" s="718">
        <v>204719.6</v>
      </c>
      <c r="BC32" s="718">
        <v>204719.6</v>
      </c>
      <c r="BD32" s="718">
        <v>204719.6</v>
      </c>
      <c r="BE32" s="718">
        <v>204719.6</v>
      </c>
      <c r="BF32" s="718">
        <v>204719.6</v>
      </c>
      <c r="BG32" s="718">
        <v>204719.6</v>
      </c>
      <c r="BH32" s="718">
        <v>175529.5</v>
      </c>
      <c r="BI32" s="718">
        <v>175529.5</v>
      </c>
      <c r="BJ32" s="718">
        <v>116970.3</v>
      </c>
      <c r="BK32" s="718">
        <v>116970.3</v>
      </c>
      <c r="BL32" s="718">
        <v>116970.3</v>
      </c>
      <c r="BM32" s="718">
        <v>116970.3</v>
      </c>
      <c r="BN32" s="718">
        <v>116970.3</v>
      </c>
      <c r="BO32" s="718">
        <v>0</v>
      </c>
      <c r="BP32" s="718">
        <v>0</v>
      </c>
      <c r="BQ32" s="718">
        <v>0</v>
      </c>
      <c r="BR32" s="718">
        <v>0</v>
      </c>
      <c r="BS32" s="718">
        <v>0</v>
      </c>
      <c r="BT32" s="718">
        <v>0</v>
      </c>
      <c r="BU32" s="718">
        <v>0</v>
      </c>
      <c r="BV32" s="718">
        <v>0</v>
      </c>
      <c r="BW32" s="718">
        <v>0</v>
      </c>
      <c r="BX32" s="718">
        <v>0</v>
      </c>
      <c r="BY32" s="718">
        <v>0</v>
      </c>
      <c r="BZ32" s="719">
        <v>0</v>
      </c>
      <c r="CA32" s="167"/>
    </row>
    <row r="33" spans="2:79" s="17" customFormat="1" ht="15.6">
      <c r="B33" s="273">
        <v>10</v>
      </c>
      <c r="C33" s="178" t="s">
        <v>210</v>
      </c>
      <c r="D33" s="178" t="s">
        <v>671</v>
      </c>
      <c r="E33" s="178" t="s">
        <v>22</v>
      </c>
      <c r="F33" s="178" t="s">
        <v>670</v>
      </c>
      <c r="G33" s="178" t="s">
        <v>720</v>
      </c>
      <c r="H33" s="178" t="s">
        <v>676</v>
      </c>
      <c r="I33" s="178">
        <v>2012</v>
      </c>
      <c r="J33" s="178" t="s">
        <v>711</v>
      </c>
      <c r="K33" s="178"/>
      <c r="L33" s="178" t="s">
        <v>726</v>
      </c>
      <c r="M33" s="178" t="s">
        <v>688</v>
      </c>
      <c r="N33" s="178">
        <v>22</v>
      </c>
      <c r="O33" s="718">
        <v>353640</v>
      </c>
      <c r="P33" s="718">
        <v>2575756110</v>
      </c>
      <c r="Q33" s="178"/>
      <c r="R33" s="718">
        <v>0</v>
      </c>
      <c r="S33" s="718">
        <v>353.64</v>
      </c>
      <c r="T33" s="718">
        <v>353.64</v>
      </c>
      <c r="U33" s="718">
        <v>353.64</v>
      </c>
      <c r="V33" s="718">
        <v>347.21</v>
      </c>
      <c r="W33" s="718">
        <v>347.21</v>
      </c>
      <c r="X33" s="718">
        <v>307.42</v>
      </c>
      <c r="Y33" s="718">
        <v>304.43</v>
      </c>
      <c r="Z33" s="718">
        <v>304.43</v>
      </c>
      <c r="AA33" s="718">
        <v>251.41</v>
      </c>
      <c r="AB33" s="718">
        <v>229.08</v>
      </c>
      <c r="AC33" s="718">
        <v>178.3</v>
      </c>
      <c r="AD33" s="718">
        <v>160.88999999999999</v>
      </c>
      <c r="AE33" s="718">
        <v>97.76</v>
      </c>
      <c r="AF33" s="718">
        <v>97.76</v>
      </c>
      <c r="AG33" s="718">
        <v>97.76</v>
      </c>
      <c r="AH33" s="718">
        <v>70</v>
      </c>
      <c r="AI33" s="718">
        <v>0.33</v>
      </c>
      <c r="AJ33" s="718">
        <v>0.33</v>
      </c>
      <c r="AK33" s="718">
        <v>0.33</v>
      </c>
      <c r="AL33" s="718">
        <v>0.33</v>
      </c>
      <c r="AM33" s="718">
        <v>0</v>
      </c>
      <c r="AN33" s="718">
        <v>0</v>
      </c>
      <c r="AO33" s="718">
        <v>0</v>
      </c>
      <c r="AP33" s="718">
        <v>0</v>
      </c>
      <c r="AQ33" s="718">
        <v>0</v>
      </c>
      <c r="AR33" s="718">
        <v>0</v>
      </c>
      <c r="AS33" s="718">
        <v>0</v>
      </c>
      <c r="AT33" s="718">
        <v>0</v>
      </c>
      <c r="AU33" s="718">
        <v>0</v>
      </c>
      <c r="AV33" s="178"/>
      <c r="AW33" s="718">
        <v>0</v>
      </c>
      <c r="AX33" s="718">
        <v>1134687</v>
      </c>
      <c r="AY33" s="718">
        <v>1134687</v>
      </c>
      <c r="AZ33" s="718">
        <v>1134687</v>
      </c>
      <c r="BA33" s="718">
        <v>1111471</v>
      </c>
      <c r="BB33" s="718">
        <v>1111471</v>
      </c>
      <c r="BC33" s="718">
        <v>986593</v>
      </c>
      <c r="BD33" s="718">
        <v>973698</v>
      </c>
      <c r="BE33" s="718">
        <v>973698</v>
      </c>
      <c r="BF33" s="718">
        <v>797460</v>
      </c>
      <c r="BG33" s="718">
        <v>709744</v>
      </c>
      <c r="BH33" s="718">
        <v>512221</v>
      </c>
      <c r="BI33" s="718">
        <v>470708</v>
      </c>
      <c r="BJ33" s="718">
        <v>79473</v>
      </c>
      <c r="BK33" s="718">
        <v>79473</v>
      </c>
      <c r="BL33" s="718">
        <v>79473</v>
      </c>
      <c r="BM33" s="718">
        <v>57163</v>
      </c>
      <c r="BN33" s="718">
        <v>1180</v>
      </c>
      <c r="BO33" s="718">
        <v>1180</v>
      </c>
      <c r="BP33" s="718">
        <v>1180</v>
      </c>
      <c r="BQ33" s="718">
        <v>1180</v>
      </c>
      <c r="BR33" s="718">
        <v>0</v>
      </c>
      <c r="BS33" s="718">
        <v>0</v>
      </c>
      <c r="BT33" s="718">
        <v>0</v>
      </c>
      <c r="BU33" s="718">
        <v>0</v>
      </c>
      <c r="BV33" s="718">
        <v>0</v>
      </c>
      <c r="BW33" s="718">
        <v>0</v>
      </c>
      <c r="BX33" s="718">
        <v>0</v>
      </c>
      <c r="BY33" s="718">
        <v>0</v>
      </c>
      <c r="BZ33" s="719">
        <v>0</v>
      </c>
      <c r="CA33" s="167"/>
    </row>
    <row r="34" spans="2:79" s="17" customFormat="1" ht="15.6">
      <c r="B34" s="273">
        <v>11</v>
      </c>
      <c r="C34" s="178" t="s">
        <v>210</v>
      </c>
      <c r="D34" s="178" t="s">
        <v>671</v>
      </c>
      <c r="E34" s="178" t="s">
        <v>22</v>
      </c>
      <c r="F34" s="178" t="s">
        <v>670</v>
      </c>
      <c r="G34" s="178" t="s">
        <v>720</v>
      </c>
      <c r="H34" s="178" t="s">
        <v>676</v>
      </c>
      <c r="I34" s="178">
        <v>2013</v>
      </c>
      <c r="J34" s="178" t="s">
        <v>711</v>
      </c>
      <c r="K34" s="178"/>
      <c r="L34" s="178" t="s">
        <v>726</v>
      </c>
      <c r="M34" s="178" t="s">
        <v>688</v>
      </c>
      <c r="N34" s="178">
        <v>94</v>
      </c>
      <c r="O34" s="718">
        <v>849122.4</v>
      </c>
      <c r="P34" s="718">
        <v>18621135580</v>
      </c>
      <c r="Q34" s="178"/>
      <c r="R34" s="718">
        <v>0</v>
      </c>
      <c r="S34" s="718">
        <v>0</v>
      </c>
      <c r="T34" s="718">
        <v>852.37149999999997</v>
      </c>
      <c r="U34" s="718">
        <v>849.12239999999997</v>
      </c>
      <c r="V34" s="718">
        <v>848.26160000000004</v>
      </c>
      <c r="W34" s="718">
        <v>848.26160000000004</v>
      </c>
      <c r="X34" s="718">
        <v>819.16150000000005</v>
      </c>
      <c r="Y34" s="718">
        <v>810.56389999999999</v>
      </c>
      <c r="Z34" s="718">
        <v>810.56389999999999</v>
      </c>
      <c r="AA34" s="718">
        <v>810.56389999999999</v>
      </c>
      <c r="AB34" s="718">
        <v>756.822</v>
      </c>
      <c r="AC34" s="718">
        <v>694.14729999999997</v>
      </c>
      <c r="AD34" s="718">
        <v>617.30840000000001</v>
      </c>
      <c r="AE34" s="718">
        <v>617.30840000000001</v>
      </c>
      <c r="AF34" s="718">
        <v>477.46769999999998</v>
      </c>
      <c r="AG34" s="718">
        <v>466.09769999999997</v>
      </c>
      <c r="AH34" s="718">
        <v>466.09769999999997</v>
      </c>
      <c r="AI34" s="718">
        <v>382.71170000000001</v>
      </c>
      <c r="AJ34" s="718">
        <v>22.614229999999999</v>
      </c>
      <c r="AK34" s="718">
        <v>18.389600000000002</v>
      </c>
      <c r="AL34" s="718">
        <v>18.389600000000002</v>
      </c>
      <c r="AM34" s="718">
        <v>18.389600000000002</v>
      </c>
      <c r="AN34" s="718">
        <v>0</v>
      </c>
      <c r="AO34" s="718">
        <v>0</v>
      </c>
      <c r="AP34" s="718">
        <v>0</v>
      </c>
      <c r="AQ34" s="718">
        <v>0</v>
      </c>
      <c r="AR34" s="718">
        <v>0</v>
      </c>
      <c r="AS34" s="718">
        <v>0</v>
      </c>
      <c r="AT34" s="718">
        <v>0</v>
      </c>
      <c r="AU34" s="718">
        <v>0</v>
      </c>
      <c r="AV34" s="178"/>
      <c r="AW34" s="718">
        <v>0</v>
      </c>
      <c r="AX34" s="718">
        <v>0</v>
      </c>
      <c r="AY34" s="718">
        <v>9316522</v>
      </c>
      <c r="AZ34" s="718">
        <v>9304613</v>
      </c>
      <c r="BA34" s="718">
        <v>9301615</v>
      </c>
      <c r="BB34" s="718">
        <v>9301615</v>
      </c>
      <c r="BC34" s="718">
        <v>9199956</v>
      </c>
      <c r="BD34" s="718">
        <v>9143752</v>
      </c>
      <c r="BE34" s="718">
        <v>9143752</v>
      </c>
      <c r="BF34" s="718">
        <v>8876305</v>
      </c>
      <c r="BG34" s="718">
        <v>8522280</v>
      </c>
      <c r="BH34" s="718">
        <v>8112566</v>
      </c>
      <c r="BI34" s="718">
        <v>5054523</v>
      </c>
      <c r="BJ34" s="718">
        <v>2836997</v>
      </c>
      <c r="BK34" s="718">
        <v>1913392</v>
      </c>
      <c r="BL34" s="718">
        <v>1872346</v>
      </c>
      <c r="BM34" s="718">
        <v>1872346</v>
      </c>
      <c r="BN34" s="718">
        <v>1523484</v>
      </c>
      <c r="BO34" s="718">
        <v>53187.58</v>
      </c>
      <c r="BP34" s="718">
        <v>44222.47</v>
      </c>
      <c r="BQ34" s="718">
        <v>44222.47</v>
      </c>
      <c r="BR34" s="718">
        <v>44222.47</v>
      </c>
      <c r="BS34" s="718">
        <v>0</v>
      </c>
      <c r="BT34" s="718">
        <v>0</v>
      </c>
      <c r="BU34" s="718">
        <v>0</v>
      </c>
      <c r="BV34" s="718">
        <v>0</v>
      </c>
      <c r="BW34" s="718">
        <v>0</v>
      </c>
      <c r="BX34" s="718">
        <v>0</v>
      </c>
      <c r="BY34" s="718">
        <v>0</v>
      </c>
      <c r="BZ34" s="719">
        <v>0</v>
      </c>
      <c r="CA34" s="167"/>
    </row>
    <row r="35" spans="2:79" s="17" customFormat="1" ht="15.6">
      <c r="B35" s="273">
        <v>12</v>
      </c>
      <c r="C35" s="178" t="s">
        <v>210</v>
      </c>
      <c r="D35" s="178" t="s">
        <v>671</v>
      </c>
      <c r="E35" s="178" t="s">
        <v>22</v>
      </c>
      <c r="F35" s="178" t="s">
        <v>670</v>
      </c>
      <c r="G35" s="178" t="s">
        <v>720</v>
      </c>
      <c r="H35" s="178" t="s">
        <v>676</v>
      </c>
      <c r="I35" s="178">
        <v>2014</v>
      </c>
      <c r="J35" s="178" t="s">
        <v>711</v>
      </c>
      <c r="K35" s="178"/>
      <c r="L35" s="178" t="s">
        <v>726</v>
      </c>
      <c r="M35" s="178" t="s">
        <v>688</v>
      </c>
      <c r="N35" s="178">
        <v>840</v>
      </c>
      <c r="O35" s="718">
        <v>6001740</v>
      </c>
      <c r="P35" s="718">
        <v>41820980760</v>
      </c>
      <c r="Q35" s="178"/>
      <c r="R35" s="718">
        <v>0</v>
      </c>
      <c r="S35" s="718">
        <v>0</v>
      </c>
      <c r="T35" s="718">
        <v>0</v>
      </c>
      <c r="U35" s="718">
        <v>6001.74</v>
      </c>
      <c r="V35" s="718">
        <v>5993.6210000000001</v>
      </c>
      <c r="W35" s="718">
        <v>5993.6210000000001</v>
      </c>
      <c r="X35" s="718">
        <v>5836.5010000000002</v>
      </c>
      <c r="Y35" s="718">
        <v>5836.5010000000002</v>
      </c>
      <c r="Z35" s="718">
        <v>5808.0940000000001</v>
      </c>
      <c r="AA35" s="718">
        <v>5535.6530000000002</v>
      </c>
      <c r="AB35" s="718">
        <v>5535.6530000000002</v>
      </c>
      <c r="AC35" s="718">
        <v>5234.473</v>
      </c>
      <c r="AD35" s="718">
        <v>4080.2809999999999</v>
      </c>
      <c r="AE35" s="718">
        <v>2884.7669999999998</v>
      </c>
      <c r="AF35" s="718">
        <v>2820.41</v>
      </c>
      <c r="AG35" s="718">
        <v>1744.26</v>
      </c>
      <c r="AH35" s="718">
        <v>1691.232</v>
      </c>
      <c r="AI35" s="718">
        <v>1691.232</v>
      </c>
      <c r="AJ35" s="718">
        <v>1368.971</v>
      </c>
      <c r="AK35" s="718">
        <v>332.99810000000002</v>
      </c>
      <c r="AL35" s="718">
        <v>332.99810000000002</v>
      </c>
      <c r="AM35" s="718">
        <v>332.99810000000002</v>
      </c>
      <c r="AN35" s="718">
        <v>332.99810000000002</v>
      </c>
      <c r="AO35" s="718">
        <v>0</v>
      </c>
      <c r="AP35" s="718">
        <v>0</v>
      </c>
      <c r="AQ35" s="718">
        <v>0</v>
      </c>
      <c r="AR35" s="718">
        <v>0</v>
      </c>
      <c r="AS35" s="718">
        <v>0</v>
      </c>
      <c r="AT35" s="718">
        <v>0</v>
      </c>
      <c r="AU35" s="718">
        <v>0</v>
      </c>
      <c r="AV35" s="178"/>
      <c r="AW35" s="718">
        <v>0</v>
      </c>
      <c r="AX35" s="718">
        <v>0</v>
      </c>
      <c r="AY35" s="718">
        <v>0</v>
      </c>
      <c r="AZ35" s="718">
        <v>41820981</v>
      </c>
      <c r="BA35" s="718">
        <v>41792521</v>
      </c>
      <c r="BB35" s="718">
        <v>41792521</v>
      </c>
      <c r="BC35" s="718">
        <v>41240745</v>
      </c>
      <c r="BD35" s="718">
        <v>41240745</v>
      </c>
      <c r="BE35" s="718">
        <v>41140977</v>
      </c>
      <c r="BF35" s="718">
        <v>39030198</v>
      </c>
      <c r="BG35" s="718">
        <v>39030198</v>
      </c>
      <c r="BH35" s="718">
        <v>37213808</v>
      </c>
      <c r="BI35" s="718">
        <v>27982620</v>
      </c>
      <c r="BJ35" s="718">
        <v>18261803</v>
      </c>
      <c r="BK35" s="718">
        <v>17247754</v>
      </c>
      <c r="BL35" s="718">
        <v>10162267</v>
      </c>
      <c r="BM35" s="718">
        <v>9976459</v>
      </c>
      <c r="BN35" s="718">
        <v>9976459</v>
      </c>
      <c r="BO35" s="718">
        <v>7943957</v>
      </c>
      <c r="BP35" s="718">
        <v>767514.6</v>
      </c>
      <c r="BQ35" s="718">
        <v>767514.6</v>
      </c>
      <c r="BR35" s="718">
        <v>767514.6</v>
      </c>
      <c r="BS35" s="718">
        <v>767514.6</v>
      </c>
      <c r="BT35" s="718">
        <v>0</v>
      </c>
      <c r="BU35" s="718">
        <v>0</v>
      </c>
      <c r="BV35" s="718">
        <v>0</v>
      </c>
      <c r="BW35" s="718">
        <v>0</v>
      </c>
      <c r="BX35" s="718">
        <v>0</v>
      </c>
      <c r="BY35" s="718">
        <v>0</v>
      </c>
      <c r="BZ35" s="719">
        <v>0</v>
      </c>
      <c r="CA35" s="167"/>
    </row>
    <row r="36" spans="2:79" s="17" customFormat="1" ht="15.6">
      <c r="B36" s="273">
        <v>13</v>
      </c>
      <c r="C36" s="178" t="s">
        <v>210</v>
      </c>
      <c r="D36" s="178" t="s">
        <v>669</v>
      </c>
      <c r="E36" s="178" t="s">
        <v>2</v>
      </c>
      <c r="F36" s="178" t="s">
        <v>670</v>
      </c>
      <c r="G36" s="178" t="s">
        <v>29</v>
      </c>
      <c r="H36" s="178" t="s">
        <v>676</v>
      </c>
      <c r="I36" s="178">
        <v>2014</v>
      </c>
      <c r="J36" s="178" t="s">
        <v>711</v>
      </c>
      <c r="K36" s="178"/>
      <c r="L36" s="178" t="s">
        <v>716</v>
      </c>
      <c r="M36" s="178" t="s">
        <v>679</v>
      </c>
      <c r="N36" s="178">
        <v>127</v>
      </c>
      <c r="O36" s="718">
        <v>26313.65</v>
      </c>
      <c r="P36" s="718">
        <v>46918864.5</v>
      </c>
      <c r="Q36" s="178"/>
      <c r="R36" s="718">
        <v>0</v>
      </c>
      <c r="S36" s="718">
        <v>0</v>
      </c>
      <c r="T36" s="718">
        <v>0</v>
      </c>
      <c r="U36" s="718">
        <v>26.313649999999999</v>
      </c>
      <c r="V36" s="718">
        <v>26.313649999999999</v>
      </c>
      <c r="W36" s="718">
        <v>26.313649999999999</v>
      </c>
      <c r="X36" s="718">
        <v>26.313649999999999</v>
      </c>
      <c r="Y36" s="718">
        <v>0</v>
      </c>
      <c r="Z36" s="718">
        <v>0</v>
      </c>
      <c r="AA36" s="718">
        <v>0</v>
      </c>
      <c r="AB36" s="718">
        <v>0</v>
      </c>
      <c r="AC36" s="718">
        <v>0</v>
      </c>
      <c r="AD36" s="718">
        <v>0</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718">
        <v>0</v>
      </c>
      <c r="AX36" s="718">
        <v>0</v>
      </c>
      <c r="AY36" s="718">
        <v>0</v>
      </c>
      <c r="AZ36" s="718">
        <v>46918.86</v>
      </c>
      <c r="BA36" s="718">
        <v>46918.86</v>
      </c>
      <c r="BB36" s="718">
        <v>46918.86</v>
      </c>
      <c r="BC36" s="718">
        <v>46918.86</v>
      </c>
      <c r="BD36" s="718">
        <v>0</v>
      </c>
      <c r="BE36" s="718">
        <v>0</v>
      </c>
      <c r="BF36" s="718">
        <v>0</v>
      </c>
      <c r="BG36" s="718">
        <v>0</v>
      </c>
      <c r="BH36" s="718">
        <v>0</v>
      </c>
      <c r="BI36" s="718">
        <v>0</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2:79" s="17" customFormat="1" ht="15.6">
      <c r="B37" s="273">
        <v>14</v>
      </c>
      <c r="C37" s="178" t="s">
        <v>210</v>
      </c>
      <c r="D37" s="178" t="s">
        <v>669</v>
      </c>
      <c r="E37" s="178" t="s">
        <v>1</v>
      </c>
      <c r="F37" s="178" t="s">
        <v>670</v>
      </c>
      <c r="G37" s="178" t="s">
        <v>29</v>
      </c>
      <c r="H37" s="178" t="s">
        <v>676</v>
      </c>
      <c r="I37" s="178">
        <v>2014</v>
      </c>
      <c r="J37" s="178" t="s">
        <v>711</v>
      </c>
      <c r="K37" s="178"/>
      <c r="L37" s="178" t="s">
        <v>726</v>
      </c>
      <c r="M37" s="178" t="s">
        <v>679</v>
      </c>
      <c r="N37" s="178">
        <v>4</v>
      </c>
      <c r="O37" s="718">
        <v>467.0172</v>
      </c>
      <c r="P37" s="718">
        <v>417632.18640000001</v>
      </c>
      <c r="Q37" s="178"/>
      <c r="R37" s="718">
        <v>0</v>
      </c>
      <c r="S37" s="718">
        <v>0</v>
      </c>
      <c r="T37" s="718">
        <v>0</v>
      </c>
      <c r="U37" s="718">
        <v>0.46701700000000002</v>
      </c>
      <c r="V37" s="718">
        <v>0.46701700000000002</v>
      </c>
      <c r="W37" s="718">
        <v>0.46701700000000002</v>
      </c>
      <c r="X37" s="718">
        <v>0</v>
      </c>
      <c r="Y37" s="718">
        <v>0</v>
      </c>
      <c r="Z37" s="718">
        <v>0</v>
      </c>
      <c r="AA37" s="718">
        <v>0</v>
      </c>
      <c r="AB37" s="718">
        <v>0</v>
      </c>
      <c r="AC37" s="718">
        <v>0</v>
      </c>
      <c r="AD37" s="718">
        <v>0</v>
      </c>
      <c r="AE37" s="718">
        <v>0</v>
      </c>
      <c r="AF37" s="718">
        <v>0</v>
      </c>
      <c r="AG37" s="718">
        <v>0</v>
      </c>
      <c r="AH37" s="718">
        <v>0</v>
      </c>
      <c r="AI37" s="718">
        <v>0</v>
      </c>
      <c r="AJ37" s="718">
        <v>0</v>
      </c>
      <c r="AK37" s="718">
        <v>0</v>
      </c>
      <c r="AL37" s="718">
        <v>0</v>
      </c>
      <c r="AM37" s="718">
        <v>0</v>
      </c>
      <c r="AN37" s="718">
        <v>0</v>
      </c>
      <c r="AO37" s="718">
        <v>0</v>
      </c>
      <c r="AP37" s="718">
        <v>0</v>
      </c>
      <c r="AQ37" s="718">
        <v>0</v>
      </c>
      <c r="AR37" s="718">
        <v>0</v>
      </c>
      <c r="AS37" s="718">
        <v>0</v>
      </c>
      <c r="AT37" s="718">
        <v>0</v>
      </c>
      <c r="AU37" s="718">
        <v>0</v>
      </c>
      <c r="AV37" s="178"/>
      <c r="AW37" s="718">
        <v>0</v>
      </c>
      <c r="AX37" s="718">
        <v>0</v>
      </c>
      <c r="AY37" s="718">
        <v>0</v>
      </c>
      <c r="AZ37" s="718">
        <v>417.63220000000001</v>
      </c>
      <c r="BA37" s="718">
        <v>417.63220000000001</v>
      </c>
      <c r="BB37" s="718">
        <v>417.63220000000001</v>
      </c>
      <c r="BC37" s="718">
        <v>0</v>
      </c>
      <c r="BD37" s="718">
        <v>0</v>
      </c>
      <c r="BE37" s="718">
        <v>0</v>
      </c>
      <c r="BF37" s="718">
        <v>0</v>
      </c>
      <c r="BG37" s="718">
        <v>0</v>
      </c>
      <c r="BH37" s="718">
        <v>0</v>
      </c>
      <c r="BI37" s="718">
        <v>0</v>
      </c>
      <c r="BJ37" s="718">
        <v>0</v>
      </c>
      <c r="BK37" s="718">
        <v>0</v>
      </c>
      <c r="BL37" s="718">
        <v>0</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2:79" s="17" customFormat="1" ht="15.6">
      <c r="B38" s="273">
        <v>15</v>
      </c>
      <c r="C38" s="178" t="s">
        <v>210</v>
      </c>
      <c r="D38" s="178" t="s">
        <v>669</v>
      </c>
      <c r="E38" s="178" t="s">
        <v>1</v>
      </c>
      <c r="F38" s="178" t="s">
        <v>670</v>
      </c>
      <c r="G38" s="178" t="s">
        <v>29</v>
      </c>
      <c r="H38" s="178" t="s">
        <v>676</v>
      </c>
      <c r="I38" s="178">
        <v>2014</v>
      </c>
      <c r="J38" s="178" t="s">
        <v>711</v>
      </c>
      <c r="K38" s="178"/>
      <c r="L38" s="178" t="s">
        <v>726</v>
      </c>
      <c r="M38" s="178" t="s">
        <v>679</v>
      </c>
      <c r="N38" s="178">
        <v>2</v>
      </c>
      <c r="O38" s="718">
        <v>353.97969999999998</v>
      </c>
      <c r="P38" s="718">
        <v>631167.61640000006</v>
      </c>
      <c r="Q38" s="178"/>
      <c r="R38" s="718">
        <v>0</v>
      </c>
      <c r="S38" s="718">
        <v>0</v>
      </c>
      <c r="T38" s="718">
        <v>0</v>
      </c>
      <c r="U38" s="718">
        <v>0.35398000000000002</v>
      </c>
      <c r="V38" s="718">
        <v>0.35398000000000002</v>
      </c>
      <c r="W38" s="718">
        <v>0.35398000000000002</v>
      </c>
      <c r="X38" s="718">
        <v>0.35398000000000002</v>
      </c>
      <c r="Y38" s="718">
        <v>0</v>
      </c>
      <c r="Z38" s="718">
        <v>0</v>
      </c>
      <c r="AA38" s="718">
        <v>0</v>
      </c>
      <c r="AB38" s="718">
        <v>0</v>
      </c>
      <c r="AC38" s="718">
        <v>0</v>
      </c>
      <c r="AD38" s="718">
        <v>0</v>
      </c>
      <c r="AE38" s="718">
        <v>0</v>
      </c>
      <c r="AF38" s="718">
        <v>0</v>
      </c>
      <c r="AG38" s="718">
        <v>0</v>
      </c>
      <c r="AH38" s="718">
        <v>0</v>
      </c>
      <c r="AI38" s="718">
        <v>0</v>
      </c>
      <c r="AJ38" s="718">
        <v>0</v>
      </c>
      <c r="AK38" s="718">
        <v>0</v>
      </c>
      <c r="AL38" s="718">
        <v>0</v>
      </c>
      <c r="AM38" s="718">
        <v>0</v>
      </c>
      <c r="AN38" s="718">
        <v>0</v>
      </c>
      <c r="AO38" s="718">
        <v>0</v>
      </c>
      <c r="AP38" s="718">
        <v>0</v>
      </c>
      <c r="AQ38" s="718">
        <v>0</v>
      </c>
      <c r="AR38" s="718">
        <v>0</v>
      </c>
      <c r="AS38" s="718">
        <v>0</v>
      </c>
      <c r="AT38" s="718">
        <v>0</v>
      </c>
      <c r="AU38" s="718">
        <v>0</v>
      </c>
      <c r="AV38" s="178"/>
      <c r="AW38" s="718">
        <v>0</v>
      </c>
      <c r="AX38" s="718">
        <v>0</v>
      </c>
      <c r="AY38" s="718">
        <v>0</v>
      </c>
      <c r="AZ38" s="718">
        <v>631.16759999999999</v>
      </c>
      <c r="BA38" s="718">
        <v>631.16759999999999</v>
      </c>
      <c r="BB38" s="718">
        <v>631.16759999999999</v>
      </c>
      <c r="BC38" s="718">
        <v>631.16759999999999</v>
      </c>
      <c r="BD38" s="718">
        <v>0</v>
      </c>
      <c r="BE38" s="718">
        <v>0</v>
      </c>
      <c r="BF38" s="718">
        <v>0</v>
      </c>
      <c r="BG38" s="718">
        <v>0</v>
      </c>
      <c r="BH38" s="718">
        <v>0</v>
      </c>
      <c r="BI38" s="718">
        <v>0</v>
      </c>
      <c r="BJ38" s="718">
        <v>0</v>
      </c>
      <c r="BK38" s="718">
        <v>0</v>
      </c>
      <c r="BL38" s="718">
        <v>0</v>
      </c>
      <c r="BM38" s="718">
        <v>0</v>
      </c>
      <c r="BN38" s="718">
        <v>0</v>
      </c>
      <c r="BO38" s="718">
        <v>0</v>
      </c>
      <c r="BP38" s="718">
        <v>0</v>
      </c>
      <c r="BQ38" s="718">
        <v>0</v>
      </c>
      <c r="BR38" s="718">
        <v>0</v>
      </c>
      <c r="BS38" s="718">
        <v>0</v>
      </c>
      <c r="BT38" s="718">
        <v>0</v>
      </c>
      <c r="BU38" s="718">
        <v>0</v>
      </c>
      <c r="BV38" s="718">
        <v>0</v>
      </c>
      <c r="BW38" s="718">
        <v>0</v>
      </c>
      <c r="BX38" s="718">
        <v>0</v>
      </c>
      <c r="BY38" s="718">
        <v>0</v>
      </c>
      <c r="BZ38" s="719">
        <v>0</v>
      </c>
      <c r="CA38" s="167"/>
    </row>
    <row r="39" spans="2:79" s="17" customFormat="1" ht="15.6">
      <c r="B39" s="273">
        <v>16</v>
      </c>
      <c r="C39" s="178" t="s">
        <v>210</v>
      </c>
      <c r="D39" s="178" t="s">
        <v>669</v>
      </c>
      <c r="E39" s="178" t="s">
        <v>1</v>
      </c>
      <c r="F39" s="178" t="s">
        <v>670</v>
      </c>
      <c r="G39" s="178" t="s">
        <v>29</v>
      </c>
      <c r="H39" s="178" t="s">
        <v>676</v>
      </c>
      <c r="I39" s="178">
        <v>2014</v>
      </c>
      <c r="J39" s="178" t="s">
        <v>711</v>
      </c>
      <c r="K39" s="178"/>
      <c r="L39" s="178" t="s">
        <v>726</v>
      </c>
      <c r="M39" s="178" t="s">
        <v>679</v>
      </c>
      <c r="N39" s="178">
        <v>146.15710000000001</v>
      </c>
      <c r="O39" s="718">
        <v>10177.99</v>
      </c>
      <c r="P39" s="718">
        <v>73694455.840000004</v>
      </c>
      <c r="Q39" s="178"/>
      <c r="R39" s="718">
        <v>0</v>
      </c>
      <c r="S39" s="718">
        <v>0</v>
      </c>
      <c r="T39" s="718">
        <v>0</v>
      </c>
      <c r="U39" s="718">
        <v>10.177989999999999</v>
      </c>
      <c r="V39" s="718">
        <v>10.177989999999999</v>
      </c>
      <c r="W39" s="718">
        <v>10.177989999999999</v>
      </c>
      <c r="X39" s="718">
        <v>10.177989999999999</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0</v>
      </c>
      <c r="AY39" s="718">
        <v>0</v>
      </c>
      <c r="AZ39" s="718">
        <v>73694.460000000006</v>
      </c>
      <c r="BA39" s="718">
        <v>73694.460000000006</v>
      </c>
      <c r="BB39" s="718">
        <v>73694.460000000006</v>
      </c>
      <c r="BC39" s="718">
        <v>73694.460000000006</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2:79" s="17" customFormat="1" ht="15.6">
      <c r="B40" s="273">
        <v>17</v>
      </c>
      <c r="C40" s="178" t="s">
        <v>210</v>
      </c>
      <c r="D40" s="178" t="s">
        <v>669</v>
      </c>
      <c r="E40" s="178" t="s">
        <v>1</v>
      </c>
      <c r="F40" s="178" t="s">
        <v>670</v>
      </c>
      <c r="G40" s="178" t="s">
        <v>29</v>
      </c>
      <c r="H40" s="178" t="s">
        <v>676</v>
      </c>
      <c r="I40" s="178">
        <v>2014</v>
      </c>
      <c r="J40" s="178" t="s">
        <v>711</v>
      </c>
      <c r="K40" s="178"/>
      <c r="L40" s="178" t="s">
        <v>726</v>
      </c>
      <c r="M40" s="178" t="s">
        <v>679</v>
      </c>
      <c r="N40" s="178">
        <v>320.39260000000002</v>
      </c>
      <c r="O40" s="718">
        <v>19220.849999999999</v>
      </c>
      <c r="P40" s="718">
        <v>130785969.5</v>
      </c>
      <c r="Q40" s="178"/>
      <c r="R40" s="718">
        <v>0</v>
      </c>
      <c r="S40" s="718">
        <v>0</v>
      </c>
      <c r="T40" s="718">
        <v>0</v>
      </c>
      <c r="U40" s="718">
        <v>19.220849999999999</v>
      </c>
      <c r="V40" s="718">
        <v>19.220849999999999</v>
      </c>
      <c r="W40" s="718">
        <v>19.220849999999999</v>
      </c>
      <c r="X40" s="718">
        <v>19.220849999999999</v>
      </c>
      <c r="Y40" s="718">
        <v>19.220849999999999</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0</v>
      </c>
      <c r="AY40" s="718">
        <v>0</v>
      </c>
      <c r="AZ40" s="718">
        <v>130786</v>
      </c>
      <c r="BA40" s="718">
        <v>130786</v>
      </c>
      <c r="BB40" s="718">
        <v>130786</v>
      </c>
      <c r="BC40" s="718">
        <v>130786</v>
      </c>
      <c r="BD40" s="718">
        <v>130786</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2:79" s="17" customFormat="1" ht="15.6">
      <c r="B41" s="273">
        <v>18</v>
      </c>
      <c r="C41" s="178" t="s">
        <v>210</v>
      </c>
      <c r="D41" s="178" t="s">
        <v>669</v>
      </c>
      <c r="E41" s="178" t="s">
        <v>5</v>
      </c>
      <c r="F41" s="178" t="s">
        <v>670</v>
      </c>
      <c r="G41" s="178" t="s">
        <v>29</v>
      </c>
      <c r="H41" s="178" t="s">
        <v>676</v>
      </c>
      <c r="I41" s="178">
        <v>2014</v>
      </c>
      <c r="J41" s="178" t="s">
        <v>711</v>
      </c>
      <c r="K41" s="178"/>
      <c r="L41" s="178" t="s">
        <v>727</v>
      </c>
      <c r="M41" s="178" t="s">
        <v>715</v>
      </c>
      <c r="N41" s="178">
        <v>189443.20000000001</v>
      </c>
      <c r="O41" s="718">
        <v>315823.3</v>
      </c>
      <c r="P41" s="718">
        <v>4825760377</v>
      </c>
      <c r="Q41" s="178"/>
      <c r="R41" s="718">
        <v>0</v>
      </c>
      <c r="S41" s="718">
        <v>0</v>
      </c>
      <c r="T41" s="718">
        <v>0</v>
      </c>
      <c r="U41" s="718">
        <v>315.82330000000002</v>
      </c>
      <c r="V41" s="718">
        <v>275.67950000000002</v>
      </c>
      <c r="W41" s="718">
        <v>254.7587</v>
      </c>
      <c r="X41" s="718">
        <v>254.7587</v>
      </c>
      <c r="Y41" s="718">
        <v>254.7587</v>
      </c>
      <c r="Z41" s="718">
        <v>254.7587</v>
      </c>
      <c r="AA41" s="718">
        <v>254.7587</v>
      </c>
      <c r="AB41" s="718">
        <v>254.56819999999999</v>
      </c>
      <c r="AC41" s="718">
        <v>254.56819999999999</v>
      </c>
      <c r="AD41" s="718">
        <v>237.65710000000001</v>
      </c>
      <c r="AE41" s="718">
        <v>216.2826</v>
      </c>
      <c r="AF41" s="718">
        <v>183.21129999999999</v>
      </c>
      <c r="AG41" s="718">
        <v>183.21129999999999</v>
      </c>
      <c r="AH41" s="718">
        <v>182.3297</v>
      </c>
      <c r="AI41" s="718">
        <v>182.3297</v>
      </c>
      <c r="AJ41" s="718">
        <v>181.9572</v>
      </c>
      <c r="AK41" s="718">
        <v>147.91929999999999</v>
      </c>
      <c r="AL41" s="718">
        <v>147.91929999999999</v>
      </c>
      <c r="AM41" s="718">
        <v>147.91929999999999</v>
      </c>
      <c r="AN41" s="718">
        <v>147.91929999999999</v>
      </c>
      <c r="AO41" s="718">
        <v>0</v>
      </c>
      <c r="AP41" s="718">
        <v>0</v>
      </c>
      <c r="AQ41" s="718">
        <v>0</v>
      </c>
      <c r="AR41" s="718">
        <v>0</v>
      </c>
      <c r="AS41" s="718">
        <v>0</v>
      </c>
      <c r="AT41" s="718">
        <v>0</v>
      </c>
      <c r="AU41" s="718">
        <v>0</v>
      </c>
      <c r="AV41" s="178"/>
      <c r="AW41" s="718">
        <v>0</v>
      </c>
      <c r="AX41" s="718">
        <v>0</v>
      </c>
      <c r="AY41" s="718">
        <v>0</v>
      </c>
      <c r="AZ41" s="718">
        <v>4825760</v>
      </c>
      <c r="BA41" s="718">
        <v>4186296</v>
      </c>
      <c r="BB41" s="718">
        <v>3853043</v>
      </c>
      <c r="BC41" s="718">
        <v>3853043</v>
      </c>
      <c r="BD41" s="718">
        <v>3853043</v>
      </c>
      <c r="BE41" s="718">
        <v>3853043</v>
      </c>
      <c r="BF41" s="718">
        <v>3853043</v>
      </c>
      <c r="BG41" s="718">
        <v>3851374</v>
      </c>
      <c r="BH41" s="718">
        <v>3851374</v>
      </c>
      <c r="BI41" s="718">
        <v>3581992</v>
      </c>
      <c r="BJ41" s="718">
        <v>3482378</v>
      </c>
      <c r="BK41" s="718">
        <v>2944728</v>
      </c>
      <c r="BL41" s="718">
        <v>2944728</v>
      </c>
      <c r="BM41" s="718">
        <v>2902560</v>
      </c>
      <c r="BN41" s="718">
        <v>2902560</v>
      </c>
      <c r="BO41" s="718">
        <v>2898456</v>
      </c>
      <c r="BP41" s="718">
        <v>2356254</v>
      </c>
      <c r="BQ41" s="718">
        <v>2356254</v>
      </c>
      <c r="BR41" s="718">
        <v>2356254</v>
      </c>
      <c r="BS41" s="718">
        <v>2356254</v>
      </c>
      <c r="BT41" s="718">
        <v>0</v>
      </c>
      <c r="BU41" s="718">
        <v>0</v>
      </c>
      <c r="BV41" s="718">
        <v>0</v>
      </c>
      <c r="BW41" s="718">
        <v>0</v>
      </c>
      <c r="BX41" s="718">
        <v>0</v>
      </c>
      <c r="BY41" s="718">
        <v>0</v>
      </c>
      <c r="BZ41" s="719">
        <v>0</v>
      </c>
      <c r="CA41" s="167"/>
    </row>
    <row r="42" spans="2:79" s="17" customFormat="1" ht="15.6">
      <c r="B42" s="273">
        <v>19</v>
      </c>
      <c r="C42" s="178" t="s">
        <v>210</v>
      </c>
      <c r="D42" s="178" t="s">
        <v>669</v>
      </c>
      <c r="E42" s="178" t="s">
        <v>4</v>
      </c>
      <c r="F42" s="178" t="s">
        <v>670</v>
      </c>
      <c r="G42" s="178" t="s">
        <v>29</v>
      </c>
      <c r="H42" s="178" t="s">
        <v>676</v>
      </c>
      <c r="I42" s="178">
        <v>2013</v>
      </c>
      <c r="J42" s="178" t="s">
        <v>711</v>
      </c>
      <c r="K42" s="178"/>
      <c r="L42" s="178" t="s">
        <v>727</v>
      </c>
      <c r="M42" s="178" t="s">
        <v>715</v>
      </c>
      <c r="N42" s="178">
        <v>41.232680000000002</v>
      </c>
      <c r="O42" s="718">
        <v>100</v>
      </c>
      <c r="P42" s="718">
        <v>926000</v>
      </c>
      <c r="Q42" s="178"/>
      <c r="R42" s="718">
        <v>0</v>
      </c>
      <c r="S42" s="718">
        <v>0</v>
      </c>
      <c r="T42" s="718">
        <v>6.5000000000000002E-2</v>
      </c>
      <c r="U42" s="718">
        <v>6.5000000000000002E-2</v>
      </c>
      <c r="V42" s="718">
        <v>6.3E-2</v>
      </c>
      <c r="W42" s="718">
        <v>5.5E-2</v>
      </c>
      <c r="X42" s="718">
        <v>5.5E-2</v>
      </c>
      <c r="Y42" s="718">
        <v>5.5E-2</v>
      </c>
      <c r="Z42" s="718">
        <v>5.5E-2</v>
      </c>
      <c r="AA42" s="718">
        <v>5.5E-2</v>
      </c>
      <c r="AB42" s="718">
        <v>4.7E-2</v>
      </c>
      <c r="AC42" s="718">
        <v>4.7E-2</v>
      </c>
      <c r="AD42" s="718">
        <v>3.7999999999999999E-2</v>
      </c>
      <c r="AE42" s="718">
        <v>3.7999999999999999E-2</v>
      </c>
      <c r="AF42" s="718">
        <v>3.7999999999999999E-2</v>
      </c>
      <c r="AG42" s="718">
        <v>3.7999999999999999E-2</v>
      </c>
      <c r="AH42" s="718">
        <v>3.7999999999999999E-2</v>
      </c>
      <c r="AI42" s="718">
        <v>3.7999999999999999E-2</v>
      </c>
      <c r="AJ42" s="718">
        <v>0.02</v>
      </c>
      <c r="AK42" s="718">
        <v>0.02</v>
      </c>
      <c r="AL42" s="718">
        <v>0.02</v>
      </c>
      <c r="AM42" s="718">
        <v>0.02</v>
      </c>
      <c r="AN42" s="718">
        <v>0</v>
      </c>
      <c r="AO42" s="718">
        <v>0</v>
      </c>
      <c r="AP42" s="718">
        <v>0</v>
      </c>
      <c r="AQ42" s="718">
        <v>0</v>
      </c>
      <c r="AR42" s="718">
        <v>0</v>
      </c>
      <c r="AS42" s="718">
        <v>0</v>
      </c>
      <c r="AT42" s="718">
        <v>0</v>
      </c>
      <c r="AU42" s="718">
        <v>0</v>
      </c>
      <c r="AV42" s="178"/>
      <c r="AW42" s="718">
        <v>0</v>
      </c>
      <c r="AX42" s="718">
        <v>0</v>
      </c>
      <c r="AY42" s="718">
        <v>926</v>
      </c>
      <c r="AZ42" s="718">
        <v>926</v>
      </c>
      <c r="BA42" s="718">
        <v>880</v>
      </c>
      <c r="BB42" s="718">
        <v>761</v>
      </c>
      <c r="BC42" s="718">
        <v>761</v>
      </c>
      <c r="BD42" s="718">
        <v>761</v>
      </c>
      <c r="BE42" s="718">
        <v>761</v>
      </c>
      <c r="BF42" s="718">
        <v>761</v>
      </c>
      <c r="BG42" s="718">
        <v>639</v>
      </c>
      <c r="BH42" s="718">
        <v>639</v>
      </c>
      <c r="BI42" s="718">
        <v>607</v>
      </c>
      <c r="BJ42" s="718">
        <v>607</v>
      </c>
      <c r="BK42" s="718">
        <v>607</v>
      </c>
      <c r="BL42" s="718">
        <v>607</v>
      </c>
      <c r="BM42" s="718">
        <v>607</v>
      </c>
      <c r="BN42" s="718">
        <v>607</v>
      </c>
      <c r="BO42" s="718">
        <v>320</v>
      </c>
      <c r="BP42" s="718">
        <v>320</v>
      </c>
      <c r="BQ42" s="718">
        <v>320</v>
      </c>
      <c r="BR42" s="718">
        <v>320</v>
      </c>
      <c r="BS42" s="718">
        <v>0</v>
      </c>
      <c r="BT42" s="718">
        <v>0</v>
      </c>
      <c r="BU42" s="718">
        <v>0</v>
      </c>
      <c r="BV42" s="718">
        <v>0</v>
      </c>
      <c r="BW42" s="718">
        <v>0</v>
      </c>
      <c r="BX42" s="718">
        <v>0</v>
      </c>
      <c r="BY42" s="718">
        <v>0</v>
      </c>
      <c r="BZ42" s="719">
        <v>0</v>
      </c>
      <c r="CA42" s="167"/>
    </row>
    <row r="43" spans="2:79" s="17" customFormat="1" ht="15.6">
      <c r="B43" s="273">
        <v>20</v>
      </c>
      <c r="C43" s="178" t="s">
        <v>210</v>
      </c>
      <c r="D43" s="178" t="s">
        <v>669</v>
      </c>
      <c r="E43" s="178" t="s">
        <v>4</v>
      </c>
      <c r="F43" s="178" t="s">
        <v>670</v>
      </c>
      <c r="G43" s="178" t="s">
        <v>29</v>
      </c>
      <c r="H43" s="178" t="s">
        <v>676</v>
      </c>
      <c r="I43" s="178">
        <v>2014</v>
      </c>
      <c r="J43" s="178" t="s">
        <v>711</v>
      </c>
      <c r="K43" s="178"/>
      <c r="L43" s="178" t="s">
        <v>727</v>
      </c>
      <c r="M43" s="178" t="s">
        <v>715</v>
      </c>
      <c r="N43" s="178">
        <v>42847.59</v>
      </c>
      <c r="O43" s="718">
        <v>86661.07</v>
      </c>
      <c r="P43" s="718">
        <v>1166247497</v>
      </c>
      <c r="Q43" s="178"/>
      <c r="R43" s="718">
        <v>0</v>
      </c>
      <c r="S43" s="718">
        <v>0</v>
      </c>
      <c r="T43" s="718">
        <v>0</v>
      </c>
      <c r="U43" s="718">
        <v>86.661069999999995</v>
      </c>
      <c r="V43" s="718">
        <v>81.840069999999997</v>
      </c>
      <c r="W43" s="718">
        <v>79.491299999999995</v>
      </c>
      <c r="X43" s="718">
        <v>79.491299999999995</v>
      </c>
      <c r="Y43" s="718">
        <v>79.491299999999995</v>
      </c>
      <c r="Z43" s="718">
        <v>79.491299999999995</v>
      </c>
      <c r="AA43" s="718">
        <v>79.491299999999995</v>
      </c>
      <c r="AB43" s="718">
        <v>79.271000000000001</v>
      </c>
      <c r="AC43" s="718">
        <v>79.271000000000001</v>
      </c>
      <c r="AD43" s="718">
        <v>70.224580000000003</v>
      </c>
      <c r="AE43" s="718">
        <v>50.77637</v>
      </c>
      <c r="AF43" s="718">
        <v>48.599989999999998</v>
      </c>
      <c r="AG43" s="718">
        <v>48.599989999999998</v>
      </c>
      <c r="AH43" s="718">
        <v>48.504309999999997</v>
      </c>
      <c r="AI43" s="718">
        <v>48.504309999999997</v>
      </c>
      <c r="AJ43" s="718">
        <v>48.350810000000003</v>
      </c>
      <c r="AK43" s="718">
        <v>21.748830000000002</v>
      </c>
      <c r="AL43" s="718">
        <v>21.748830000000002</v>
      </c>
      <c r="AM43" s="718">
        <v>21.748830000000002</v>
      </c>
      <c r="AN43" s="718">
        <v>21.748830000000002</v>
      </c>
      <c r="AO43" s="718">
        <v>0</v>
      </c>
      <c r="AP43" s="718">
        <v>0</v>
      </c>
      <c r="AQ43" s="718">
        <v>0</v>
      </c>
      <c r="AR43" s="718">
        <v>0</v>
      </c>
      <c r="AS43" s="718">
        <v>0</v>
      </c>
      <c r="AT43" s="718">
        <v>0</v>
      </c>
      <c r="AU43" s="718">
        <v>0</v>
      </c>
      <c r="AV43" s="178"/>
      <c r="AW43" s="718">
        <v>0</v>
      </c>
      <c r="AX43" s="718">
        <v>0</v>
      </c>
      <c r="AY43" s="718">
        <v>0</v>
      </c>
      <c r="AZ43" s="718">
        <v>1166247</v>
      </c>
      <c r="BA43" s="718">
        <v>1089769</v>
      </c>
      <c r="BB43" s="718">
        <v>1052672</v>
      </c>
      <c r="BC43" s="718">
        <v>1052672</v>
      </c>
      <c r="BD43" s="718">
        <v>1052672</v>
      </c>
      <c r="BE43" s="718">
        <v>1052672</v>
      </c>
      <c r="BF43" s="718">
        <v>1052672</v>
      </c>
      <c r="BG43" s="718">
        <v>1050742</v>
      </c>
      <c r="BH43" s="718">
        <v>1050742</v>
      </c>
      <c r="BI43" s="718">
        <v>906023.9</v>
      </c>
      <c r="BJ43" s="718">
        <v>819144.9</v>
      </c>
      <c r="BK43" s="718">
        <v>774664.2</v>
      </c>
      <c r="BL43" s="718">
        <v>774664.2</v>
      </c>
      <c r="BM43" s="718">
        <v>770030.7</v>
      </c>
      <c r="BN43" s="718">
        <v>770030.7</v>
      </c>
      <c r="BO43" s="718">
        <v>768931.7</v>
      </c>
      <c r="BP43" s="718">
        <v>346444.1</v>
      </c>
      <c r="BQ43" s="718">
        <v>346444.1</v>
      </c>
      <c r="BR43" s="718">
        <v>346444.1</v>
      </c>
      <c r="BS43" s="718">
        <v>346444.1</v>
      </c>
      <c r="BT43" s="718">
        <v>0</v>
      </c>
      <c r="BU43" s="718">
        <v>0</v>
      </c>
      <c r="BV43" s="718">
        <v>0</v>
      </c>
      <c r="BW43" s="718">
        <v>0</v>
      </c>
      <c r="BX43" s="718">
        <v>0</v>
      </c>
      <c r="BY43" s="718">
        <v>0</v>
      </c>
      <c r="BZ43" s="719">
        <v>0</v>
      </c>
      <c r="CA43" s="167"/>
    </row>
    <row r="44" spans="2:79" s="17" customFormat="1" ht="15.6">
      <c r="B44" s="273">
        <v>21</v>
      </c>
      <c r="C44" s="178" t="s">
        <v>210</v>
      </c>
      <c r="D44" s="178" t="s">
        <v>695</v>
      </c>
      <c r="E44" s="178" t="s">
        <v>14</v>
      </c>
      <c r="F44" s="178" t="s">
        <v>670</v>
      </c>
      <c r="G44" s="178" t="s">
        <v>29</v>
      </c>
      <c r="H44" s="178" t="s">
        <v>676</v>
      </c>
      <c r="I44" s="178">
        <v>2012</v>
      </c>
      <c r="J44" s="178" t="s">
        <v>711</v>
      </c>
      <c r="K44" s="178"/>
      <c r="L44" s="178" t="s">
        <v>726</v>
      </c>
      <c r="M44" s="178" t="s">
        <v>728</v>
      </c>
      <c r="N44" s="178">
        <v>30</v>
      </c>
      <c r="O44" s="718">
        <v>7133.4279999999999</v>
      </c>
      <c r="P44" s="718">
        <v>94781050</v>
      </c>
      <c r="Q44" s="178"/>
      <c r="R44" s="718">
        <v>7</v>
      </c>
      <c r="S44" s="718">
        <v>7.1593090000000004</v>
      </c>
      <c r="T44" s="718">
        <v>7.1593090000000004</v>
      </c>
      <c r="U44" s="718">
        <v>7.1355839999999997</v>
      </c>
      <c r="V44" s="718">
        <v>7.1334280000000003</v>
      </c>
      <c r="W44" s="718">
        <v>6.9903009999999997</v>
      </c>
      <c r="X44" s="718">
        <v>6.8233649999999999</v>
      </c>
      <c r="Y44" s="718">
        <v>6.7604290000000002</v>
      </c>
      <c r="Z44" s="718">
        <v>6.6869290000000001</v>
      </c>
      <c r="AA44" s="718">
        <v>6.6869290000000001</v>
      </c>
      <c r="AB44" s="718">
        <v>5.8774090000000001</v>
      </c>
      <c r="AC44" s="718">
        <v>5.8774090000000001</v>
      </c>
      <c r="AD44" s="718">
        <v>5.8677089999999996</v>
      </c>
      <c r="AE44" s="718">
        <v>5.8677089999999996</v>
      </c>
      <c r="AF44" s="718">
        <v>5.5866090000000002</v>
      </c>
      <c r="AG44" s="718">
        <v>5.5866090000000002</v>
      </c>
      <c r="AH44" s="718">
        <v>4.5193089999999998</v>
      </c>
      <c r="AI44" s="718">
        <v>4.4866089999999996</v>
      </c>
      <c r="AJ44" s="718">
        <v>4.4866089999999996</v>
      </c>
      <c r="AK44" s="718">
        <v>4.4866089999999996</v>
      </c>
      <c r="AL44" s="718">
        <v>4.4866089999999996</v>
      </c>
      <c r="AM44" s="718">
        <v>4.4866089999999996</v>
      </c>
      <c r="AN44" s="718">
        <v>0.25769999999999998</v>
      </c>
      <c r="AO44" s="718">
        <v>0</v>
      </c>
      <c r="AP44" s="718">
        <v>0</v>
      </c>
      <c r="AQ44" s="718">
        <v>0</v>
      </c>
      <c r="AR44" s="718">
        <v>0</v>
      </c>
      <c r="AS44" s="718">
        <v>0</v>
      </c>
      <c r="AT44" s="718">
        <v>0</v>
      </c>
      <c r="AU44" s="718">
        <v>0</v>
      </c>
      <c r="AV44" s="178"/>
      <c r="AW44" s="718">
        <v>47873.52</v>
      </c>
      <c r="AX44" s="718">
        <v>47873.52</v>
      </c>
      <c r="AY44" s="718">
        <v>47873.52</v>
      </c>
      <c r="AZ44" s="718">
        <v>47411.519999999997</v>
      </c>
      <c r="BA44" s="718">
        <v>47369.52</v>
      </c>
      <c r="BB44" s="718">
        <v>44620.97</v>
      </c>
      <c r="BC44" s="718">
        <v>41394.69</v>
      </c>
      <c r="BD44" s="718">
        <v>40188.42</v>
      </c>
      <c r="BE44" s="718">
        <v>38778.42</v>
      </c>
      <c r="BF44" s="718">
        <v>38186.42</v>
      </c>
      <c r="BG44" s="718">
        <v>22659.52</v>
      </c>
      <c r="BH44" s="718">
        <v>22659.52</v>
      </c>
      <c r="BI44" s="718">
        <v>22579.52</v>
      </c>
      <c r="BJ44" s="718">
        <v>22579.52</v>
      </c>
      <c r="BK44" s="718">
        <v>21645.52</v>
      </c>
      <c r="BL44" s="718">
        <v>21645.52</v>
      </c>
      <c r="BM44" s="718">
        <v>12870.52</v>
      </c>
      <c r="BN44" s="718">
        <v>12600.52</v>
      </c>
      <c r="BO44" s="718">
        <v>12600.52</v>
      </c>
      <c r="BP44" s="718">
        <v>12600.52</v>
      </c>
      <c r="BQ44" s="718">
        <v>12600.52</v>
      </c>
      <c r="BR44" s="718">
        <v>12600.52</v>
      </c>
      <c r="BS44" s="718">
        <v>1899</v>
      </c>
      <c r="BT44" s="718">
        <v>0</v>
      </c>
      <c r="BU44" s="718">
        <v>0</v>
      </c>
      <c r="BV44" s="718">
        <v>0</v>
      </c>
      <c r="BW44" s="718">
        <v>0</v>
      </c>
      <c r="BX44" s="718">
        <v>0</v>
      </c>
      <c r="BY44" s="718">
        <v>0</v>
      </c>
      <c r="BZ44" s="719">
        <v>0</v>
      </c>
      <c r="CA44" s="167"/>
    </row>
    <row r="45" spans="2:79" s="17" customFormat="1" ht="15.6">
      <c r="B45" s="273">
        <v>22</v>
      </c>
      <c r="C45" s="178" t="s">
        <v>210</v>
      </c>
      <c r="D45" s="178" t="s">
        <v>695</v>
      </c>
      <c r="E45" s="178" t="s">
        <v>14</v>
      </c>
      <c r="F45" s="178" t="s">
        <v>670</v>
      </c>
      <c r="G45" s="178" t="s">
        <v>29</v>
      </c>
      <c r="H45" s="178" t="s">
        <v>676</v>
      </c>
      <c r="I45" s="178">
        <v>2013</v>
      </c>
      <c r="J45" s="178" t="s">
        <v>711</v>
      </c>
      <c r="K45" s="178"/>
      <c r="L45" s="178" t="s">
        <v>726</v>
      </c>
      <c r="M45" s="178" t="s">
        <v>728</v>
      </c>
      <c r="N45" s="178">
        <v>219</v>
      </c>
      <c r="O45" s="718">
        <v>55628.49</v>
      </c>
      <c r="P45" s="718">
        <v>532566910</v>
      </c>
      <c r="Q45" s="178"/>
      <c r="R45" s="718">
        <v>0</v>
      </c>
      <c r="S45" s="718">
        <v>0</v>
      </c>
      <c r="T45" s="718">
        <v>56.019939999999998</v>
      </c>
      <c r="U45" s="718">
        <v>55.661630000000002</v>
      </c>
      <c r="V45" s="718">
        <v>55.628489999999999</v>
      </c>
      <c r="W45" s="718">
        <v>54.755969999999998</v>
      </c>
      <c r="X45" s="718">
        <v>54.449829999999999</v>
      </c>
      <c r="Y45" s="718">
        <v>54.143940000000001</v>
      </c>
      <c r="Z45" s="718">
        <v>53.975679999999997</v>
      </c>
      <c r="AA45" s="718">
        <v>53.975679999999997</v>
      </c>
      <c r="AB45" s="718">
        <v>49.89331</v>
      </c>
      <c r="AC45" s="718">
        <v>49.494689999999999</v>
      </c>
      <c r="AD45" s="718">
        <v>49.204590000000003</v>
      </c>
      <c r="AE45" s="718">
        <v>49.204590000000003</v>
      </c>
      <c r="AF45" s="718">
        <v>48.681609999999999</v>
      </c>
      <c r="AG45" s="718">
        <v>48.681609999999999</v>
      </c>
      <c r="AH45" s="718">
        <v>44.789409999999997</v>
      </c>
      <c r="AI45" s="718">
        <v>44.697409999999998</v>
      </c>
      <c r="AJ45" s="718">
        <v>44.697409999999998</v>
      </c>
      <c r="AK45" s="718">
        <v>44.697409999999998</v>
      </c>
      <c r="AL45" s="718">
        <v>44.697409999999998</v>
      </c>
      <c r="AM45" s="718">
        <v>44.697409999999998</v>
      </c>
      <c r="AN45" s="718">
        <v>0.75275499999999995</v>
      </c>
      <c r="AO45" s="718">
        <v>0</v>
      </c>
      <c r="AP45" s="718">
        <v>0</v>
      </c>
      <c r="AQ45" s="718">
        <v>0</v>
      </c>
      <c r="AR45" s="718">
        <v>0</v>
      </c>
      <c r="AS45" s="718">
        <v>0</v>
      </c>
      <c r="AT45" s="718">
        <v>0</v>
      </c>
      <c r="AU45" s="718">
        <v>0</v>
      </c>
      <c r="AV45" s="178"/>
      <c r="AW45" s="718">
        <v>0</v>
      </c>
      <c r="AX45" s="718">
        <v>0</v>
      </c>
      <c r="AY45" s="718">
        <v>273583.7</v>
      </c>
      <c r="AZ45" s="718">
        <v>266606</v>
      </c>
      <c r="BA45" s="718">
        <v>265960.90000000002</v>
      </c>
      <c r="BB45" s="718">
        <v>249157.5</v>
      </c>
      <c r="BC45" s="718">
        <v>243289.9</v>
      </c>
      <c r="BD45" s="718">
        <v>237426.9</v>
      </c>
      <c r="BE45" s="718">
        <v>234199.1</v>
      </c>
      <c r="BF45" s="718">
        <v>232773.7</v>
      </c>
      <c r="BG45" s="718">
        <v>154230.29999999999</v>
      </c>
      <c r="BH45" s="718">
        <v>153858.1</v>
      </c>
      <c r="BI45" s="718">
        <v>151253.5</v>
      </c>
      <c r="BJ45" s="718">
        <v>151253.5</v>
      </c>
      <c r="BK45" s="718">
        <v>149515.79999999999</v>
      </c>
      <c r="BL45" s="718">
        <v>149515.79999999999</v>
      </c>
      <c r="BM45" s="718">
        <v>117511.8</v>
      </c>
      <c r="BN45" s="718">
        <v>116751.8</v>
      </c>
      <c r="BO45" s="718">
        <v>116751.8</v>
      </c>
      <c r="BP45" s="718">
        <v>116751.8</v>
      </c>
      <c r="BQ45" s="718">
        <v>116751.8</v>
      </c>
      <c r="BR45" s="718">
        <v>116751.8</v>
      </c>
      <c r="BS45" s="718">
        <v>5547.0789999999997</v>
      </c>
      <c r="BT45" s="718">
        <v>0</v>
      </c>
      <c r="BU45" s="718">
        <v>0</v>
      </c>
      <c r="BV45" s="718">
        <v>0</v>
      </c>
      <c r="BW45" s="718">
        <v>0</v>
      </c>
      <c r="BX45" s="718">
        <v>0</v>
      </c>
      <c r="BY45" s="718">
        <v>0</v>
      </c>
      <c r="BZ45" s="719">
        <v>0</v>
      </c>
      <c r="CA45" s="167"/>
    </row>
    <row r="46" spans="2:79" s="17" customFormat="1" ht="15.6">
      <c r="B46" s="273">
        <v>23</v>
      </c>
      <c r="C46" s="178" t="s">
        <v>210</v>
      </c>
      <c r="D46" s="178" t="s">
        <v>695</v>
      </c>
      <c r="E46" s="178" t="s">
        <v>14</v>
      </c>
      <c r="F46" s="178" t="s">
        <v>670</v>
      </c>
      <c r="G46" s="178" t="s">
        <v>29</v>
      </c>
      <c r="H46" s="178" t="s">
        <v>676</v>
      </c>
      <c r="I46" s="178">
        <v>2014</v>
      </c>
      <c r="J46" s="178" t="s">
        <v>711</v>
      </c>
      <c r="K46" s="178"/>
      <c r="L46" s="178" t="s">
        <v>726</v>
      </c>
      <c r="M46" s="178" t="s">
        <v>728</v>
      </c>
      <c r="N46" s="178">
        <v>1003</v>
      </c>
      <c r="O46" s="718">
        <v>59212.2</v>
      </c>
      <c r="P46" s="718">
        <v>1444985102</v>
      </c>
      <c r="Q46" s="178"/>
      <c r="R46" s="718">
        <v>0</v>
      </c>
      <c r="S46" s="718">
        <v>0</v>
      </c>
      <c r="T46" s="718">
        <v>0</v>
      </c>
      <c r="U46" s="718">
        <v>59.37144</v>
      </c>
      <c r="V46" s="718">
        <v>59.212200000000003</v>
      </c>
      <c r="W46" s="718">
        <v>55.237490000000001</v>
      </c>
      <c r="X46" s="718">
        <v>53.887079999999997</v>
      </c>
      <c r="Y46" s="718">
        <v>52.459739999999996</v>
      </c>
      <c r="Z46" s="718">
        <v>52.459739999999996</v>
      </c>
      <c r="AA46" s="718">
        <v>52.11797</v>
      </c>
      <c r="AB46" s="718">
        <v>52.11797</v>
      </c>
      <c r="AC46" s="718">
        <v>35.78501</v>
      </c>
      <c r="AD46" s="718">
        <v>35.262610000000002</v>
      </c>
      <c r="AE46" s="718">
        <v>34.358870000000003</v>
      </c>
      <c r="AF46" s="718">
        <v>34.358870000000003</v>
      </c>
      <c r="AG46" s="718">
        <v>32.340890000000002</v>
      </c>
      <c r="AH46" s="718">
        <v>32.340890000000002</v>
      </c>
      <c r="AI46" s="718">
        <v>5.8765919999999996</v>
      </c>
      <c r="AJ46" s="718">
        <v>5.4302489999999999</v>
      </c>
      <c r="AK46" s="718">
        <v>5.4302489999999999</v>
      </c>
      <c r="AL46" s="718">
        <v>5.4302489999999999</v>
      </c>
      <c r="AM46" s="718">
        <v>5.4302489999999999</v>
      </c>
      <c r="AN46" s="718">
        <v>5.4302489999999999</v>
      </c>
      <c r="AO46" s="718">
        <v>3.0065</v>
      </c>
      <c r="AP46" s="718">
        <v>0</v>
      </c>
      <c r="AQ46" s="718">
        <v>0</v>
      </c>
      <c r="AR46" s="718">
        <v>0</v>
      </c>
      <c r="AS46" s="718">
        <v>0</v>
      </c>
      <c r="AT46" s="718">
        <v>0</v>
      </c>
      <c r="AU46" s="718">
        <v>0</v>
      </c>
      <c r="AV46" s="178"/>
      <c r="AW46" s="718">
        <v>0</v>
      </c>
      <c r="AX46" s="718">
        <v>0</v>
      </c>
      <c r="AY46" s="718">
        <v>0</v>
      </c>
      <c r="AZ46" s="718">
        <v>724043</v>
      </c>
      <c r="BA46" s="718">
        <v>720942.1</v>
      </c>
      <c r="BB46" s="718">
        <v>644368.9</v>
      </c>
      <c r="BC46" s="718">
        <v>618486.19999999995</v>
      </c>
      <c r="BD46" s="718">
        <v>589777.5</v>
      </c>
      <c r="BE46" s="718">
        <v>589777.5</v>
      </c>
      <c r="BF46" s="718">
        <v>583221.1</v>
      </c>
      <c r="BG46" s="718">
        <v>580457.9</v>
      </c>
      <c r="BH46" s="718">
        <v>265860.09999999998</v>
      </c>
      <c r="BI46" s="718">
        <v>265372.09999999998</v>
      </c>
      <c r="BJ46" s="718">
        <v>256270.2</v>
      </c>
      <c r="BK46" s="718">
        <v>256270.2</v>
      </c>
      <c r="BL46" s="718">
        <v>249560.6</v>
      </c>
      <c r="BM46" s="718">
        <v>249560.6</v>
      </c>
      <c r="BN46" s="718">
        <v>31975.64</v>
      </c>
      <c r="BO46" s="718">
        <v>28288.45</v>
      </c>
      <c r="BP46" s="718">
        <v>28288.45</v>
      </c>
      <c r="BQ46" s="718">
        <v>28288.45</v>
      </c>
      <c r="BR46" s="718">
        <v>28288.45</v>
      </c>
      <c r="BS46" s="718">
        <v>28288.45</v>
      </c>
      <c r="BT46" s="718">
        <v>22155</v>
      </c>
      <c r="BU46" s="718">
        <v>0</v>
      </c>
      <c r="BV46" s="718">
        <v>0</v>
      </c>
      <c r="BW46" s="718">
        <v>0</v>
      </c>
      <c r="BX46" s="718">
        <v>0</v>
      </c>
      <c r="BY46" s="718">
        <v>0</v>
      </c>
      <c r="BZ46" s="719">
        <v>0</v>
      </c>
      <c r="CA46" s="167"/>
    </row>
    <row r="47" spans="2:79" s="17" customFormat="1" ht="15.6">
      <c r="B47" s="273">
        <v>24</v>
      </c>
      <c r="C47" s="178" t="s">
        <v>210</v>
      </c>
      <c r="D47" s="178" t="s">
        <v>669</v>
      </c>
      <c r="E47" s="178" t="s">
        <v>3</v>
      </c>
      <c r="F47" s="178" t="s">
        <v>670</v>
      </c>
      <c r="G47" s="178" t="s">
        <v>29</v>
      </c>
      <c r="H47" s="178" t="s">
        <v>677</v>
      </c>
      <c r="I47" s="178">
        <v>2013</v>
      </c>
      <c r="J47" s="178" t="s">
        <v>711</v>
      </c>
      <c r="K47" s="178"/>
      <c r="L47" s="178" t="s">
        <v>718</v>
      </c>
      <c r="M47" s="178" t="s">
        <v>719</v>
      </c>
      <c r="N47" s="178">
        <v>316</v>
      </c>
      <c r="O47" s="718">
        <v>68382.990000000005</v>
      </c>
      <c r="P47" s="718">
        <v>240183246.30000001</v>
      </c>
      <c r="Q47" s="178"/>
      <c r="R47" s="718">
        <v>0</v>
      </c>
      <c r="S47" s="718">
        <v>0</v>
      </c>
      <c r="T47" s="718">
        <v>68.382990000000007</v>
      </c>
      <c r="U47" s="718">
        <v>68.382990000000007</v>
      </c>
      <c r="V47" s="718">
        <v>68.382990000000007</v>
      </c>
      <c r="W47" s="718">
        <v>68.382990000000007</v>
      </c>
      <c r="X47" s="718">
        <v>68.382990000000007</v>
      </c>
      <c r="Y47" s="718">
        <v>68.382990000000007</v>
      </c>
      <c r="Z47" s="718">
        <v>68.382990000000007</v>
      </c>
      <c r="AA47" s="718">
        <v>68.382990000000007</v>
      </c>
      <c r="AB47" s="718">
        <v>68.382990000000007</v>
      </c>
      <c r="AC47" s="718">
        <v>68.382990000000007</v>
      </c>
      <c r="AD47" s="718">
        <v>68.382990000000007</v>
      </c>
      <c r="AE47" s="718">
        <v>68.382990000000007</v>
      </c>
      <c r="AF47" s="718">
        <v>68.382990000000007</v>
      </c>
      <c r="AG47" s="718">
        <v>68.382990000000007</v>
      </c>
      <c r="AH47" s="718">
        <v>68.382990000000007</v>
      </c>
      <c r="AI47" s="718">
        <v>68.382990000000007</v>
      </c>
      <c r="AJ47" s="718">
        <v>68.382990000000007</v>
      </c>
      <c r="AK47" s="718">
        <v>68.382990000000007</v>
      </c>
      <c r="AL47" s="718">
        <v>56.268509999999999</v>
      </c>
      <c r="AM47" s="718">
        <v>0</v>
      </c>
      <c r="AN47" s="718">
        <v>0</v>
      </c>
      <c r="AO47" s="718">
        <v>0</v>
      </c>
      <c r="AP47" s="718">
        <v>0</v>
      </c>
      <c r="AQ47" s="718">
        <v>0</v>
      </c>
      <c r="AR47" s="718">
        <v>0</v>
      </c>
      <c r="AS47" s="718">
        <v>0</v>
      </c>
      <c r="AT47" s="718">
        <v>0</v>
      </c>
      <c r="AU47" s="718">
        <v>0</v>
      </c>
      <c r="AV47" s="178"/>
      <c r="AW47" s="718">
        <v>0</v>
      </c>
      <c r="AX47" s="718">
        <v>0</v>
      </c>
      <c r="AY47" s="718">
        <v>120091.6</v>
      </c>
      <c r="AZ47" s="718">
        <v>120091.6</v>
      </c>
      <c r="BA47" s="718">
        <v>120091.6</v>
      </c>
      <c r="BB47" s="718">
        <v>120091.6</v>
      </c>
      <c r="BC47" s="718">
        <v>120091.6</v>
      </c>
      <c r="BD47" s="718">
        <v>120091.6</v>
      </c>
      <c r="BE47" s="718">
        <v>120091.6</v>
      </c>
      <c r="BF47" s="718">
        <v>120091.6</v>
      </c>
      <c r="BG47" s="718">
        <v>120091.6</v>
      </c>
      <c r="BH47" s="718">
        <v>120091.6</v>
      </c>
      <c r="BI47" s="718">
        <v>120091.6</v>
      </c>
      <c r="BJ47" s="718">
        <v>120091.6</v>
      </c>
      <c r="BK47" s="718">
        <v>120091.6</v>
      </c>
      <c r="BL47" s="718">
        <v>120091.6</v>
      </c>
      <c r="BM47" s="718">
        <v>120091.6</v>
      </c>
      <c r="BN47" s="718">
        <v>120091.6</v>
      </c>
      <c r="BO47" s="718">
        <v>120091.6</v>
      </c>
      <c r="BP47" s="718">
        <v>120091.6</v>
      </c>
      <c r="BQ47" s="718">
        <v>109258.2</v>
      </c>
      <c r="BR47" s="718">
        <v>0</v>
      </c>
      <c r="BS47" s="718">
        <v>0</v>
      </c>
      <c r="BT47" s="718">
        <v>0</v>
      </c>
      <c r="BU47" s="718">
        <v>0</v>
      </c>
      <c r="BV47" s="718">
        <v>0</v>
      </c>
      <c r="BW47" s="718">
        <v>0</v>
      </c>
      <c r="BX47" s="718">
        <v>0</v>
      </c>
      <c r="BY47" s="718">
        <v>0</v>
      </c>
      <c r="BZ47" s="719">
        <v>0</v>
      </c>
      <c r="CA47" s="167"/>
    </row>
    <row r="48" spans="2:79" s="17" customFormat="1" ht="15.6">
      <c r="B48" s="273">
        <v>25</v>
      </c>
      <c r="C48" s="178" t="s">
        <v>210</v>
      </c>
      <c r="D48" s="178" t="s">
        <v>669</v>
      </c>
      <c r="E48" s="178" t="s">
        <v>3</v>
      </c>
      <c r="F48" s="178" t="s">
        <v>670</v>
      </c>
      <c r="G48" s="178" t="s">
        <v>29</v>
      </c>
      <c r="H48" s="178" t="s">
        <v>676</v>
      </c>
      <c r="I48" s="178">
        <v>2012</v>
      </c>
      <c r="J48" s="178" t="s">
        <v>711</v>
      </c>
      <c r="K48" s="178"/>
      <c r="L48" s="178" t="s">
        <v>726</v>
      </c>
      <c r="M48" s="178" t="s">
        <v>719</v>
      </c>
      <c r="N48" s="178">
        <v>4</v>
      </c>
      <c r="O48" s="718">
        <v>1137.7629999999999</v>
      </c>
      <c r="P48" s="718">
        <v>6615088.7120000003</v>
      </c>
      <c r="Q48" s="178"/>
      <c r="R48" s="718">
        <v>0</v>
      </c>
      <c r="S48" s="718">
        <v>1.1377630000000001</v>
      </c>
      <c r="T48" s="718">
        <v>1.1377630000000001</v>
      </c>
      <c r="U48" s="718">
        <v>1.1377630000000001</v>
      </c>
      <c r="V48" s="718">
        <v>1.1377630000000001</v>
      </c>
      <c r="W48" s="718">
        <v>1.1377630000000001</v>
      </c>
      <c r="X48" s="718">
        <v>1.1377630000000001</v>
      </c>
      <c r="Y48" s="718">
        <v>1.1377630000000001</v>
      </c>
      <c r="Z48" s="718">
        <v>1.1377630000000001</v>
      </c>
      <c r="AA48" s="718">
        <v>1.1377630000000001</v>
      </c>
      <c r="AB48" s="718">
        <v>1.1377630000000001</v>
      </c>
      <c r="AC48" s="718">
        <v>1.1377630000000001</v>
      </c>
      <c r="AD48" s="718">
        <v>1.1377630000000001</v>
      </c>
      <c r="AE48" s="718">
        <v>1.1377630000000001</v>
      </c>
      <c r="AF48" s="718">
        <v>1.1377630000000001</v>
      </c>
      <c r="AG48" s="718">
        <v>1.1377630000000001</v>
      </c>
      <c r="AH48" s="718">
        <v>1.1377630000000001</v>
      </c>
      <c r="AI48" s="718">
        <v>1.1377630000000001</v>
      </c>
      <c r="AJ48" s="718">
        <v>1.1377630000000001</v>
      </c>
      <c r="AK48" s="718">
        <v>1.1377630000000001</v>
      </c>
      <c r="AL48" s="718">
        <v>0</v>
      </c>
      <c r="AM48" s="718">
        <v>0</v>
      </c>
      <c r="AN48" s="718">
        <v>0</v>
      </c>
      <c r="AO48" s="718">
        <v>0</v>
      </c>
      <c r="AP48" s="718">
        <v>0</v>
      </c>
      <c r="AQ48" s="718">
        <v>0</v>
      </c>
      <c r="AR48" s="718">
        <v>0</v>
      </c>
      <c r="AS48" s="718">
        <v>0</v>
      </c>
      <c r="AT48" s="718">
        <v>0</v>
      </c>
      <c r="AU48" s="718">
        <v>0</v>
      </c>
      <c r="AV48" s="178"/>
      <c r="AW48" s="718">
        <v>0</v>
      </c>
      <c r="AX48" s="718">
        <v>2205.0300000000002</v>
      </c>
      <c r="AY48" s="718">
        <v>2205.0300000000002</v>
      </c>
      <c r="AZ48" s="718">
        <v>2205.0300000000002</v>
      </c>
      <c r="BA48" s="718">
        <v>2205.0300000000002</v>
      </c>
      <c r="BB48" s="718">
        <v>2205.0300000000002</v>
      </c>
      <c r="BC48" s="718">
        <v>2205.0300000000002</v>
      </c>
      <c r="BD48" s="718">
        <v>2205.0300000000002</v>
      </c>
      <c r="BE48" s="718">
        <v>2205.0300000000002</v>
      </c>
      <c r="BF48" s="718">
        <v>2205.0300000000002</v>
      </c>
      <c r="BG48" s="718">
        <v>2205.0300000000002</v>
      </c>
      <c r="BH48" s="718">
        <v>2205.0300000000002</v>
      </c>
      <c r="BI48" s="718">
        <v>2205.0300000000002</v>
      </c>
      <c r="BJ48" s="718">
        <v>2205.0300000000002</v>
      </c>
      <c r="BK48" s="718">
        <v>2205.0300000000002</v>
      </c>
      <c r="BL48" s="718">
        <v>2205.0300000000002</v>
      </c>
      <c r="BM48" s="718">
        <v>2205.0300000000002</v>
      </c>
      <c r="BN48" s="718">
        <v>2205.0300000000002</v>
      </c>
      <c r="BO48" s="718">
        <v>2205.0300000000002</v>
      </c>
      <c r="BP48" s="718">
        <v>2205.0300000000002</v>
      </c>
      <c r="BQ48" s="718">
        <v>0</v>
      </c>
      <c r="BR48" s="718">
        <v>0</v>
      </c>
      <c r="BS48" s="718">
        <v>0</v>
      </c>
      <c r="BT48" s="718">
        <v>0</v>
      </c>
      <c r="BU48" s="718">
        <v>0</v>
      </c>
      <c r="BV48" s="718">
        <v>0</v>
      </c>
      <c r="BW48" s="718">
        <v>0</v>
      </c>
      <c r="BX48" s="718">
        <v>0</v>
      </c>
      <c r="BY48" s="718">
        <v>0</v>
      </c>
      <c r="BZ48" s="719">
        <v>0</v>
      </c>
      <c r="CA48" s="167"/>
    </row>
    <row r="49" spans="1:79" s="17" customFormat="1" ht="15.6">
      <c r="B49" s="273">
        <v>26</v>
      </c>
      <c r="C49" s="178" t="s">
        <v>210</v>
      </c>
      <c r="D49" s="178" t="s">
        <v>669</v>
      </c>
      <c r="E49" s="178" t="s">
        <v>3</v>
      </c>
      <c r="F49" s="178" t="s">
        <v>670</v>
      </c>
      <c r="G49" s="178" t="s">
        <v>29</v>
      </c>
      <c r="H49" s="178" t="s">
        <v>676</v>
      </c>
      <c r="I49" s="178">
        <v>2014</v>
      </c>
      <c r="J49" s="178" t="s">
        <v>711</v>
      </c>
      <c r="K49" s="178"/>
      <c r="L49" s="178" t="s">
        <v>726</v>
      </c>
      <c r="M49" s="178" t="s">
        <v>719</v>
      </c>
      <c r="N49" s="178">
        <v>7039</v>
      </c>
      <c r="O49" s="718">
        <v>1397824</v>
      </c>
      <c r="P49" s="718">
        <v>2581152985</v>
      </c>
      <c r="Q49" s="178"/>
      <c r="R49" s="718">
        <v>0</v>
      </c>
      <c r="S49" s="718">
        <v>0</v>
      </c>
      <c r="T49" s="718">
        <v>0</v>
      </c>
      <c r="U49" s="718">
        <v>1397.8240000000001</v>
      </c>
      <c r="V49" s="718">
        <v>1397.8240000000001</v>
      </c>
      <c r="W49" s="718">
        <v>1397.8240000000001</v>
      </c>
      <c r="X49" s="718">
        <v>1397.8240000000001</v>
      </c>
      <c r="Y49" s="718">
        <v>1397.8240000000001</v>
      </c>
      <c r="Z49" s="718">
        <v>1397.8240000000001</v>
      </c>
      <c r="AA49" s="718">
        <v>1397.8240000000001</v>
      </c>
      <c r="AB49" s="718">
        <v>1397.8240000000001</v>
      </c>
      <c r="AC49" s="718">
        <v>1397.8240000000001</v>
      </c>
      <c r="AD49" s="718">
        <v>1397.8240000000001</v>
      </c>
      <c r="AE49" s="718">
        <v>1397.8240000000001</v>
      </c>
      <c r="AF49" s="718">
        <v>1397.8240000000001</v>
      </c>
      <c r="AG49" s="718">
        <v>1397.8240000000001</v>
      </c>
      <c r="AH49" s="718">
        <v>1397.8240000000001</v>
      </c>
      <c r="AI49" s="718">
        <v>1397.8240000000001</v>
      </c>
      <c r="AJ49" s="718">
        <v>1397.8240000000001</v>
      </c>
      <c r="AK49" s="718">
        <v>1397.8240000000001</v>
      </c>
      <c r="AL49" s="718">
        <v>1397.8240000000001</v>
      </c>
      <c r="AM49" s="718">
        <v>1254.867</v>
      </c>
      <c r="AN49" s="718">
        <v>0</v>
      </c>
      <c r="AO49" s="718">
        <v>0</v>
      </c>
      <c r="AP49" s="718">
        <v>0</v>
      </c>
      <c r="AQ49" s="718">
        <v>0</v>
      </c>
      <c r="AR49" s="718">
        <v>0</v>
      </c>
      <c r="AS49" s="718">
        <v>0</v>
      </c>
      <c r="AT49" s="718">
        <v>0</v>
      </c>
      <c r="AU49" s="718">
        <v>0</v>
      </c>
      <c r="AV49" s="178"/>
      <c r="AW49" s="718">
        <v>0</v>
      </c>
      <c r="AX49" s="718">
        <v>0</v>
      </c>
      <c r="AY49" s="718">
        <v>0</v>
      </c>
      <c r="AZ49" s="718">
        <v>2581153</v>
      </c>
      <c r="BA49" s="718">
        <v>2581153</v>
      </c>
      <c r="BB49" s="718">
        <v>2581153</v>
      </c>
      <c r="BC49" s="718">
        <v>2581153</v>
      </c>
      <c r="BD49" s="718">
        <v>2581153</v>
      </c>
      <c r="BE49" s="718">
        <v>2581153</v>
      </c>
      <c r="BF49" s="718">
        <v>2581153</v>
      </c>
      <c r="BG49" s="718">
        <v>2581153</v>
      </c>
      <c r="BH49" s="718">
        <v>2581153</v>
      </c>
      <c r="BI49" s="718">
        <v>2581153</v>
      </c>
      <c r="BJ49" s="718">
        <v>2581153</v>
      </c>
      <c r="BK49" s="718">
        <v>2581153</v>
      </c>
      <c r="BL49" s="718">
        <v>2581153</v>
      </c>
      <c r="BM49" s="718">
        <v>2581153</v>
      </c>
      <c r="BN49" s="718">
        <v>2581153</v>
      </c>
      <c r="BO49" s="718">
        <v>2581153</v>
      </c>
      <c r="BP49" s="718">
        <v>2581153</v>
      </c>
      <c r="BQ49" s="718">
        <v>2581153</v>
      </c>
      <c r="BR49" s="718">
        <v>2453313</v>
      </c>
      <c r="BS49" s="718">
        <v>0</v>
      </c>
      <c r="BT49" s="718">
        <v>0</v>
      </c>
      <c r="BU49" s="718">
        <v>0</v>
      </c>
      <c r="BV49" s="718">
        <v>0</v>
      </c>
      <c r="BW49" s="718">
        <v>0</v>
      </c>
      <c r="BX49" s="718">
        <v>0</v>
      </c>
      <c r="BY49" s="718">
        <v>0</v>
      </c>
      <c r="BZ49" s="719">
        <v>0</v>
      </c>
      <c r="CA49" s="167"/>
    </row>
    <row r="50" spans="1:79" s="17" customFormat="1" ht="15.6">
      <c r="B50" s="273">
        <v>27</v>
      </c>
      <c r="C50" s="178" t="s">
        <v>210</v>
      </c>
      <c r="D50" s="178" t="s">
        <v>669</v>
      </c>
      <c r="E50" s="178" t="s">
        <v>7</v>
      </c>
      <c r="F50" s="178" t="s">
        <v>670</v>
      </c>
      <c r="G50" s="178" t="s">
        <v>29</v>
      </c>
      <c r="H50" s="178" t="s">
        <v>676</v>
      </c>
      <c r="I50" s="178">
        <v>2014</v>
      </c>
      <c r="J50" s="178" t="s">
        <v>711</v>
      </c>
      <c r="K50" s="178"/>
      <c r="L50" s="178" t="s">
        <v>726</v>
      </c>
      <c r="M50" s="178" t="s">
        <v>728</v>
      </c>
      <c r="N50" s="178">
        <v>2</v>
      </c>
      <c r="O50" s="718">
        <v>87.381290000000007</v>
      </c>
      <c r="P50" s="718">
        <v>1304100</v>
      </c>
      <c r="Q50" s="178"/>
      <c r="R50" s="718">
        <v>0</v>
      </c>
      <c r="S50" s="718">
        <v>0</v>
      </c>
      <c r="T50" s="718">
        <v>0</v>
      </c>
      <c r="U50" s="718">
        <v>8.7381E-2</v>
      </c>
      <c r="V50" s="718">
        <v>8.7381E-2</v>
      </c>
      <c r="W50" s="718">
        <v>8.7381E-2</v>
      </c>
      <c r="X50" s="718">
        <v>8.7381E-2</v>
      </c>
      <c r="Y50" s="718">
        <v>8.7381E-2</v>
      </c>
      <c r="Z50" s="718">
        <v>8.7381E-2</v>
      </c>
      <c r="AA50" s="718">
        <v>8.7381E-2</v>
      </c>
      <c r="AB50" s="718">
        <v>8.7381E-2</v>
      </c>
      <c r="AC50" s="718">
        <v>8.7381E-2</v>
      </c>
      <c r="AD50" s="718">
        <v>8.7381E-2</v>
      </c>
      <c r="AE50" s="718">
        <v>8.7381E-2</v>
      </c>
      <c r="AF50" s="718">
        <v>8.7381E-2</v>
      </c>
      <c r="AG50" s="718">
        <v>8.7381E-2</v>
      </c>
      <c r="AH50" s="718">
        <v>8.7381E-2</v>
      </c>
      <c r="AI50" s="718">
        <v>8.7381E-2</v>
      </c>
      <c r="AJ50" s="718">
        <v>8.7381E-2</v>
      </c>
      <c r="AK50" s="718">
        <v>8.7381E-2</v>
      </c>
      <c r="AL50" s="718">
        <v>8.7381E-2</v>
      </c>
      <c r="AM50" s="718">
        <v>8.7381E-2</v>
      </c>
      <c r="AN50" s="718">
        <v>8.7381E-2</v>
      </c>
      <c r="AO50" s="718">
        <v>0</v>
      </c>
      <c r="AP50" s="718">
        <v>0</v>
      </c>
      <c r="AQ50" s="718">
        <v>0</v>
      </c>
      <c r="AR50" s="718">
        <v>0</v>
      </c>
      <c r="AS50" s="718">
        <v>0</v>
      </c>
      <c r="AT50" s="718">
        <v>0</v>
      </c>
      <c r="AU50" s="718">
        <v>0</v>
      </c>
      <c r="AV50" s="178"/>
      <c r="AW50" s="718">
        <v>0</v>
      </c>
      <c r="AX50" s="718">
        <v>0</v>
      </c>
      <c r="AY50" s="718">
        <v>0</v>
      </c>
      <c r="AZ50" s="718">
        <v>1304.0999999999999</v>
      </c>
      <c r="BA50" s="718">
        <v>1304.0999999999999</v>
      </c>
      <c r="BB50" s="718">
        <v>1304.0999999999999</v>
      </c>
      <c r="BC50" s="718">
        <v>1304.0999999999999</v>
      </c>
      <c r="BD50" s="718">
        <v>1304.0999999999999</v>
      </c>
      <c r="BE50" s="718">
        <v>1304.0999999999999</v>
      </c>
      <c r="BF50" s="718">
        <v>1304.0999999999999</v>
      </c>
      <c r="BG50" s="718">
        <v>1304.0999999999999</v>
      </c>
      <c r="BH50" s="718">
        <v>1304.0999999999999</v>
      </c>
      <c r="BI50" s="718">
        <v>1304.0999999999999</v>
      </c>
      <c r="BJ50" s="718">
        <v>1304.0999999999999</v>
      </c>
      <c r="BK50" s="718">
        <v>1304.0999999999999</v>
      </c>
      <c r="BL50" s="718">
        <v>1304.0999999999999</v>
      </c>
      <c r="BM50" s="718">
        <v>1304.0999999999999</v>
      </c>
      <c r="BN50" s="718">
        <v>1304.0999999999999</v>
      </c>
      <c r="BO50" s="718">
        <v>1304.0999999999999</v>
      </c>
      <c r="BP50" s="718">
        <v>1304.0999999999999</v>
      </c>
      <c r="BQ50" s="718">
        <v>1304.0999999999999</v>
      </c>
      <c r="BR50" s="718">
        <v>1304.0999999999999</v>
      </c>
      <c r="BS50" s="718">
        <v>1304.0999999999999</v>
      </c>
      <c r="BT50" s="718">
        <v>0</v>
      </c>
      <c r="BU50" s="718">
        <v>0</v>
      </c>
      <c r="BV50" s="718">
        <v>0</v>
      </c>
      <c r="BW50" s="718">
        <v>0</v>
      </c>
      <c r="BX50" s="718">
        <v>0</v>
      </c>
      <c r="BY50" s="718">
        <v>0</v>
      </c>
      <c r="BZ50" s="719">
        <v>0</v>
      </c>
      <c r="CA50" s="167"/>
    </row>
    <row r="51" spans="1:79" s="17" customFormat="1" ht="15.6">
      <c r="B51" s="273">
        <v>28</v>
      </c>
      <c r="C51" s="178" t="s">
        <v>210</v>
      </c>
      <c r="D51" s="178" t="s">
        <v>503</v>
      </c>
      <c r="E51" s="178" t="s">
        <v>506</v>
      </c>
      <c r="F51" s="178" t="s">
        <v>670</v>
      </c>
      <c r="G51" s="178" t="s">
        <v>720</v>
      </c>
      <c r="H51" s="178" t="s">
        <v>676</v>
      </c>
      <c r="I51" s="178">
        <v>2014</v>
      </c>
      <c r="J51" s="178" t="s">
        <v>711</v>
      </c>
      <c r="K51" s="178"/>
      <c r="L51" s="178" t="s">
        <v>726</v>
      </c>
      <c r="M51" s="178" t="s">
        <v>726</v>
      </c>
      <c r="N51" s="178">
        <v>1</v>
      </c>
      <c r="O51" s="718">
        <v>0</v>
      </c>
      <c r="P51" s="718">
        <v>0</v>
      </c>
      <c r="Q51" s="178"/>
      <c r="R51" s="718">
        <v>0</v>
      </c>
      <c r="S51" s="718">
        <v>0</v>
      </c>
      <c r="T51" s="718">
        <v>0</v>
      </c>
      <c r="U51" s="718">
        <v>24.17071</v>
      </c>
      <c r="V51" s="718">
        <v>0</v>
      </c>
      <c r="W51" s="718">
        <v>0</v>
      </c>
      <c r="X51" s="718">
        <v>0</v>
      </c>
      <c r="Y51" s="718">
        <v>0</v>
      </c>
      <c r="Z51" s="718">
        <v>0</v>
      </c>
      <c r="AA51" s="718">
        <v>0</v>
      </c>
      <c r="AB51" s="718">
        <v>0</v>
      </c>
      <c r="AC51" s="718">
        <v>0</v>
      </c>
      <c r="AD51" s="718">
        <v>0</v>
      </c>
      <c r="AE51" s="718">
        <v>0</v>
      </c>
      <c r="AF51" s="718">
        <v>0</v>
      </c>
      <c r="AG51" s="718">
        <v>0</v>
      </c>
      <c r="AH51" s="718">
        <v>0</v>
      </c>
      <c r="AI51" s="718">
        <v>0</v>
      </c>
      <c r="AJ51" s="718">
        <v>0</v>
      </c>
      <c r="AK51" s="718">
        <v>0</v>
      </c>
      <c r="AL51" s="718">
        <v>0</v>
      </c>
      <c r="AM51" s="718">
        <v>0</v>
      </c>
      <c r="AN51" s="718">
        <v>0</v>
      </c>
      <c r="AO51" s="718">
        <v>0</v>
      </c>
      <c r="AP51" s="718">
        <v>0</v>
      </c>
      <c r="AQ51" s="718">
        <v>0</v>
      </c>
      <c r="AR51" s="718">
        <v>0</v>
      </c>
      <c r="AS51" s="718">
        <v>0</v>
      </c>
      <c r="AT51" s="718">
        <v>0</v>
      </c>
      <c r="AU51" s="718">
        <v>0</v>
      </c>
      <c r="AV51" s="178"/>
      <c r="AW51" s="718">
        <v>0</v>
      </c>
      <c r="AX51" s="718">
        <v>0</v>
      </c>
      <c r="AY51" s="718">
        <v>0</v>
      </c>
      <c r="AZ51" s="718">
        <v>184241.2</v>
      </c>
      <c r="BA51" s="718">
        <v>0</v>
      </c>
      <c r="BB51" s="718">
        <v>0</v>
      </c>
      <c r="BC51" s="718">
        <v>0</v>
      </c>
      <c r="BD51" s="718">
        <v>0</v>
      </c>
      <c r="BE51" s="718">
        <v>0</v>
      </c>
      <c r="BF51" s="718">
        <v>0</v>
      </c>
      <c r="BG51" s="718">
        <v>0</v>
      </c>
      <c r="BH51" s="718">
        <v>0</v>
      </c>
      <c r="BI51" s="718">
        <v>0</v>
      </c>
      <c r="BJ51" s="718">
        <v>0</v>
      </c>
      <c r="BK51" s="718">
        <v>0</v>
      </c>
      <c r="BL51" s="718">
        <v>0</v>
      </c>
      <c r="BM51" s="718">
        <v>0</v>
      </c>
      <c r="BN51" s="718">
        <v>0</v>
      </c>
      <c r="BO51" s="718">
        <v>0</v>
      </c>
      <c r="BP51" s="718">
        <v>0</v>
      </c>
      <c r="BQ51" s="718">
        <v>0</v>
      </c>
      <c r="BR51" s="718">
        <v>0</v>
      </c>
      <c r="BS51" s="718">
        <v>0</v>
      </c>
      <c r="BT51" s="718">
        <v>0</v>
      </c>
      <c r="BU51" s="718">
        <v>0</v>
      </c>
      <c r="BV51" s="718">
        <v>0</v>
      </c>
      <c r="BW51" s="718">
        <v>0</v>
      </c>
      <c r="BX51" s="718">
        <v>0</v>
      </c>
      <c r="BY51" s="718">
        <v>0</v>
      </c>
      <c r="BZ51" s="719">
        <v>0</v>
      </c>
      <c r="CA51" s="167"/>
    </row>
    <row r="52" spans="1:79" s="17" customFormat="1" ht="15.6">
      <c r="B52" s="273">
        <v>29</v>
      </c>
      <c r="C52" s="178" t="s">
        <v>210</v>
      </c>
      <c r="D52" s="178" t="s">
        <v>503</v>
      </c>
      <c r="E52" s="178" t="s">
        <v>721</v>
      </c>
      <c r="F52" s="178" t="s">
        <v>670</v>
      </c>
      <c r="G52" s="178" t="s">
        <v>503</v>
      </c>
      <c r="H52" s="178" t="s">
        <v>677</v>
      </c>
      <c r="I52" s="178">
        <v>2014</v>
      </c>
      <c r="J52" s="178" t="s">
        <v>711</v>
      </c>
      <c r="K52" s="178"/>
      <c r="L52" s="178" t="s">
        <v>726</v>
      </c>
      <c r="M52" s="178" t="s">
        <v>726</v>
      </c>
      <c r="N52" s="178"/>
      <c r="O52" s="718">
        <v>3830620</v>
      </c>
      <c r="P52" s="718">
        <v>0</v>
      </c>
      <c r="Q52" s="178"/>
      <c r="R52" s="718">
        <v>0</v>
      </c>
      <c r="S52" s="718">
        <v>0</v>
      </c>
      <c r="T52" s="718">
        <v>0</v>
      </c>
      <c r="U52" s="718">
        <v>3830.62</v>
      </c>
      <c r="V52" s="718">
        <v>0</v>
      </c>
      <c r="W52" s="718">
        <v>0</v>
      </c>
      <c r="X52" s="718">
        <v>0</v>
      </c>
      <c r="Y52" s="718">
        <v>0</v>
      </c>
      <c r="Z52" s="718">
        <v>0</v>
      </c>
      <c r="AA52" s="718">
        <v>0</v>
      </c>
      <c r="AB52" s="718">
        <v>0</v>
      </c>
      <c r="AC52" s="718">
        <v>0</v>
      </c>
      <c r="AD52" s="718">
        <v>0</v>
      </c>
      <c r="AE52" s="718">
        <v>0</v>
      </c>
      <c r="AF52" s="718">
        <v>0</v>
      </c>
      <c r="AG52" s="718">
        <v>0</v>
      </c>
      <c r="AH52" s="718">
        <v>0</v>
      </c>
      <c r="AI52" s="718">
        <v>0</v>
      </c>
      <c r="AJ52" s="718">
        <v>0</v>
      </c>
      <c r="AK52" s="718">
        <v>0</v>
      </c>
      <c r="AL52" s="718">
        <v>0</v>
      </c>
      <c r="AM52" s="718">
        <v>0</v>
      </c>
      <c r="AN52" s="718">
        <v>0</v>
      </c>
      <c r="AO52" s="718">
        <v>0</v>
      </c>
      <c r="AP52" s="718">
        <v>0</v>
      </c>
      <c r="AQ52" s="718">
        <v>0</v>
      </c>
      <c r="AR52" s="718">
        <v>0</v>
      </c>
      <c r="AS52" s="718">
        <v>0</v>
      </c>
      <c r="AT52" s="718">
        <v>0</v>
      </c>
      <c r="AU52" s="718">
        <v>0</v>
      </c>
      <c r="AV52" s="178"/>
      <c r="AW52" s="718">
        <v>0</v>
      </c>
      <c r="AX52" s="718">
        <v>0</v>
      </c>
      <c r="AY52" s="718">
        <v>0</v>
      </c>
      <c r="AZ52" s="718">
        <v>0</v>
      </c>
      <c r="BA52" s="718">
        <v>0</v>
      </c>
      <c r="BB52" s="718">
        <v>0</v>
      </c>
      <c r="BC52" s="718">
        <v>0</v>
      </c>
      <c r="BD52" s="718">
        <v>0</v>
      </c>
      <c r="BE52" s="718">
        <v>0</v>
      </c>
      <c r="BF52" s="718">
        <v>0</v>
      </c>
      <c r="BG52" s="718">
        <v>0</v>
      </c>
      <c r="BH52" s="718">
        <v>0</v>
      </c>
      <c r="BI52" s="718">
        <v>0</v>
      </c>
      <c r="BJ52" s="718">
        <v>0</v>
      </c>
      <c r="BK52" s="718">
        <v>0</v>
      </c>
      <c r="BL52" s="718">
        <v>0</v>
      </c>
      <c r="BM52" s="718">
        <v>0</v>
      </c>
      <c r="BN52" s="718">
        <v>0</v>
      </c>
      <c r="BO52" s="718">
        <v>0</v>
      </c>
      <c r="BP52" s="718">
        <v>0</v>
      </c>
      <c r="BQ52" s="718">
        <v>0</v>
      </c>
      <c r="BR52" s="718">
        <v>0</v>
      </c>
      <c r="BS52" s="718">
        <v>0</v>
      </c>
      <c r="BT52" s="718">
        <v>0</v>
      </c>
      <c r="BU52" s="718">
        <v>0</v>
      </c>
      <c r="BV52" s="718">
        <v>0</v>
      </c>
      <c r="BW52" s="718">
        <v>0</v>
      </c>
      <c r="BX52" s="718">
        <v>0</v>
      </c>
      <c r="BY52" s="718">
        <v>0</v>
      </c>
      <c r="BZ52" s="719">
        <v>0</v>
      </c>
      <c r="CA52" s="167"/>
    </row>
    <row r="53" spans="1:79" s="17" customFormat="1" ht="15.6">
      <c r="A53" s="17" t="s">
        <v>729</v>
      </c>
      <c r="B53" s="273">
        <v>30</v>
      </c>
      <c r="C53" s="178" t="s">
        <v>722</v>
      </c>
      <c r="D53" s="178" t="s">
        <v>671</v>
      </c>
      <c r="E53" s="178" t="s">
        <v>723</v>
      </c>
      <c r="F53" s="178" t="s">
        <v>670</v>
      </c>
      <c r="G53" s="178" t="s">
        <v>720</v>
      </c>
      <c r="H53" s="178" t="s">
        <v>677</v>
      </c>
      <c r="I53" s="178">
        <v>2007</v>
      </c>
      <c r="J53" s="178" t="s">
        <v>711</v>
      </c>
      <c r="K53" s="178"/>
      <c r="L53" s="178" t="s">
        <v>726</v>
      </c>
      <c r="M53" s="178" t="s">
        <v>686</v>
      </c>
      <c r="N53" s="178">
        <v>7</v>
      </c>
      <c r="O53" s="718">
        <v>0</v>
      </c>
      <c r="P53" s="718">
        <v>0</v>
      </c>
      <c r="Q53" s="178"/>
      <c r="R53" s="718">
        <v>0</v>
      </c>
      <c r="S53" s="718">
        <v>0</v>
      </c>
      <c r="T53" s="718">
        <v>0</v>
      </c>
      <c r="U53" s="718">
        <v>3.9902160000000002</v>
      </c>
      <c r="V53" s="718">
        <v>0</v>
      </c>
      <c r="W53" s="718">
        <v>0</v>
      </c>
      <c r="X53" s="718">
        <v>0</v>
      </c>
      <c r="Y53" s="718">
        <v>0</v>
      </c>
      <c r="Z53" s="718">
        <v>0</v>
      </c>
      <c r="AA53" s="718">
        <v>0</v>
      </c>
      <c r="AB53" s="718">
        <v>0</v>
      </c>
      <c r="AC53" s="718">
        <v>0</v>
      </c>
      <c r="AD53" s="718">
        <v>0</v>
      </c>
      <c r="AE53" s="718">
        <v>0</v>
      </c>
      <c r="AF53" s="718">
        <v>0</v>
      </c>
      <c r="AG53" s="718">
        <v>0</v>
      </c>
      <c r="AH53" s="718">
        <v>0</v>
      </c>
      <c r="AI53" s="718">
        <v>0</v>
      </c>
      <c r="AJ53" s="718">
        <v>0</v>
      </c>
      <c r="AK53" s="718">
        <v>0</v>
      </c>
      <c r="AL53" s="718">
        <v>0</v>
      </c>
      <c r="AM53" s="718">
        <v>0</v>
      </c>
      <c r="AN53" s="718">
        <v>0</v>
      </c>
      <c r="AO53" s="718">
        <v>0</v>
      </c>
      <c r="AP53" s="718">
        <v>0</v>
      </c>
      <c r="AQ53" s="718">
        <v>0</v>
      </c>
      <c r="AR53" s="718">
        <v>0</v>
      </c>
      <c r="AS53" s="718">
        <v>0</v>
      </c>
      <c r="AT53" s="718">
        <v>0</v>
      </c>
      <c r="AU53" s="718">
        <v>0</v>
      </c>
      <c r="AV53" s="178"/>
      <c r="AW53" s="718">
        <v>0</v>
      </c>
      <c r="AX53" s="718">
        <v>0</v>
      </c>
      <c r="AY53" s="718">
        <v>0</v>
      </c>
      <c r="AZ53" s="718">
        <v>0</v>
      </c>
      <c r="BA53" s="718">
        <v>0</v>
      </c>
      <c r="BB53" s="718">
        <v>0</v>
      </c>
      <c r="BC53" s="718">
        <v>0</v>
      </c>
      <c r="BD53" s="718">
        <v>0</v>
      </c>
      <c r="BE53" s="718">
        <v>0</v>
      </c>
      <c r="BF53" s="718">
        <v>0</v>
      </c>
      <c r="BG53" s="718">
        <v>0</v>
      </c>
      <c r="BH53" s="718">
        <v>0</v>
      </c>
      <c r="BI53" s="718">
        <v>0</v>
      </c>
      <c r="BJ53" s="718">
        <v>0</v>
      </c>
      <c r="BK53" s="718">
        <v>0</v>
      </c>
      <c r="BL53" s="718">
        <v>0</v>
      </c>
      <c r="BM53" s="718">
        <v>0</v>
      </c>
      <c r="BN53" s="718">
        <v>0</v>
      </c>
      <c r="BO53" s="718">
        <v>0</v>
      </c>
      <c r="BP53" s="718">
        <v>0</v>
      </c>
      <c r="BQ53" s="718">
        <v>0</v>
      </c>
      <c r="BR53" s="718">
        <v>0</v>
      </c>
      <c r="BS53" s="718">
        <v>0</v>
      </c>
      <c r="BT53" s="718">
        <v>0</v>
      </c>
      <c r="BU53" s="718">
        <v>0</v>
      </c>
      <c r="BV53" s="718">
        <v>0</v>
      </c>
      <c r="BW53" s="718">
        <v>0</v>
      </c>
      <c r="BX53" s="718">
        <v>0</v>
      </c>
      <c r="BY53" s="718">
        <v>0</v>
      </c>
      <c r="BZ53" s="719">
        <v>0</v>
      </c>
      <c r="CA53" s="167"/>
    </row>
    <row r="54" spans="1:79" s="17" customFormat="1" ht="15.6">
      <c r="A54" s="17" t="s">
        <v>729</v>
      </c>
      <c r="B54" s="273">
        <v>31</v>
      </c>
      <c r="C54" s="178" t="s">
        <v>722</v>
      </c>
      <c r="D54" s="178" t="s">
        <v>669</v>
      </c>
      <c r="E54" s="178" t="s">
        <v>42</v>
      </c>
      <c r="F54" s="178" t="s">
        <v>670</v>
      </c>
      <c r="G54" s="178" t="s">
        <v>29</v>
      </c>
      <c r="H54" s="178" t="s">
        <v>677</v>
      </c>
      <c r="I54" s="178">
        <v>2006</v>
      </c>
      <c r="J54" s="178" t="s">
        <v>711</v>
      </c>
      <c r="K54" s="178"/>
      <c r="L54" s="178" t="s">
        <v>726</v>
      </c>
      <c r="M54" s="178" t="s">
        <v>686</v>
      </c>
      <c r="N54" s="178">
        <v>111</v>
      </c>
      <c r="O54" s="718">
        <v>0</v>
      </c>
      <c r="P54" s="718">
        <v>0</v>
      </c>
      <c r="Q54" s="178"/>
      <c r="R54" s="718">
        <v>0</v>
      </c>
      <c r="S54" s="718">
        <v>0</v>
      </c>
      <c r="T54" s="718">
        <v>0</v>
      </c>
      <c r="U54" s="718">
        <v>57.347639999999998</v>
      </c>
      <c r="V54" s="718">
        <v>0</v>
      </c>
      <c r="W54" s="718">
        <v>0</v>
      </c>
      <c r="X54" s="718">
        <v>0</v>
      </c>
      <c r="Y54" s="718">
        <v>0</v>
      </c>
      <c r="Z54" s="718">
        <v>0</v>
      </c>
      <c r="AA54" s="718">
        <v>0</v>
      </c>
      <c r="AB54" s="718">
        <v>0</v>
      </c>
      <c r="AC54" s="718">
        <v>0</v>
      </c>
      <c r="AD54" s="718">
        <v>0</v>
      </c>
      <c r="AE54" s="718">
        <v>0</v>
      </c>
      <c r="AF54" s="718">
        <v>0</v>
      </c>
      <c r="AG54" s="718">
        <v>0</v>
      </c>
      <c r="AH54" s="718">
        <v>0</v>
      </c>
      <c r="AI54" s="718">
        <v>0</v>
      </c>
      <c r="AJ54" s="718">
        <v>0</v>
      </c>
      <c r="AK54" s="718">
        <v>0</v>
      </c>
      <c r="AL54" s="718">
        <v>0</v>
      </c>
      <c r="AM54" s="718">
        <v>0</v>
      </c>
      <c r="AN54" s="718">
        <v>0</v>
      </c>
      <c r="AO54" s="718">
        <v>0</v>
      </c>
      <c r="AP54" s="718">
        <v>0</v>
      </c>
      <c r="AQ54" s="718">
        <v>0</v>
      </c>
      <c r="AR54" s="718">
        <v>0</v>
      </c>
      <c r="AS54" s="718">
        <v>0</v>
      </c>
      <c r="AT54" s="718">
        <v>0</v>
      </c>
      <c r="AU54" s="718">
        <v>0</v>
      </c>
      <c r="AV54" s="178"/>
      <c r="AW54" s="718">
        <v>0</v>
      </c>
      <c r="AX54" s="718">
        <v>0</v>
      </c>
      <c r="AY54" s="718">
        <v>0</v>
      </c>
      <c r="AZ54" s="718">
        <v>15.69942</v>
      </c>
      <c r="BA54" s="718">
        <v>0</v>
      </c>
      <c r="BB54" s="718">
        <v>0</v>
      </c>
      <c r="BC54" s="718">
        <v>0</v>
      </c>
      <c r="BD54" s="718">
        <v>0</v>
      </c>
      <c r="BE54" s="718">
        <v>0</v>
      </c>
      <c r="BF54" s="718">
        <v>0</v>
      </c>
      <c r="BG54" s="718">
        <v>0</v>
      </c>
      <c r="BH54" s="718">
        <v>0</v>
      </c>
      <c r="BI54" s="718">
        <v>0</v>
      </c>
      <c r="BJ54" s="718">
        <v>0</v>
      </c>
      <c r="BK54" s="718">
        <v>0</v>
      </c>
      <c r="BL54" s="718">
        <v>0</v>
      </c>
      <c r="BM54" s="718">
        <v>0</v>
      </c>
      <c r="BN54" s="718">
        <v>0</v>
      </c>
      <c r="BO54" s="718">
        <v>0</v>
      </c>
      <c r="BP54" s="718">
        <v>0</v>
      </c>
      <c r="BQ54" s="718">
        <v>0</v>
      </c>
      <c r="BR54" s="718">
        <v>0</v>
      </c>
      <c r="BS54" s="718">
        <v>0</v>
      </c>
      <c r="BT54" s="718">
        <v>0</v>
      </c>
      <c r="BU54" s="718">
        <v>0</v>
      </c>
      <c r="BV54" s="718">
        <v>0</v>
      </c>
      <c r="BW54" s="718">
        <v>0</v>
      </c>
      <c r="BX54" s="718">
        <v>0</v>
      </c>
      <c r="BY54" s="718">
        <v>0</v>
      </c>
      <c r="BZ54" s="719">
        <v>0</v>
      </c>
      <c r="CA54" s="167"/>
    </row>
    <row r="55" spans="1:79" s="17" customFormat="1" ht="15.6">
      <c r="A55" s="17" t="s">
        <v>729</v>
      </c>
      <c r="B55" s="273">
        <v>32</v>
      </c>
      <c r="C55" s="178" t="s">
        <v>722</v>
      </c>
      <c r="D55" s="178" t="s">
        <v>669</v>
      </c>
      <c r="E55" s="178" t="s">
        <v>42</v>
      </c>
      <c r="F55" s="178" t="s">
        <v>670</v>
      </c>
      <c r="G55" s="178" t="s">
        <v>29</v>
      </c>
      <c r="H55" s="178" t="s">
        <v>677</v>
      </c>
      <c r="I55" s="178">
        <v>2007</v>
      </c>
      <c r="J55" s="178" t="s">
        <v>711</v>
      </c>
      <c r="K55" s="178"/>
      <c r="L55" s="178" t="s">
        <v>726</v>
      </c>
      <c r="M55" s="178" t="s">
        <v>686</v>
      </c>
      <c r="N55" s="178">
        <v>1877</v>
      </c>
      <c r="O55" s="718">
        <v>0</v>
      </c>
      <c r="P55" s="718">
        <v>0</v>
      </c>
      <c r="Q55" s="178"/>
      <c r="R55" s="718">
        <v>0</v>
      </c>
      <c r="S55" s="718">
        <v>0</v>
      </c>
      <c r="T55" s="718">
        <v>0</v>
      </c>
      <c r="U55" s="718">
        <v>970.1069</v>
      </c>
      <c r="V55" s="718">
        <v>0</v>
      </c>
      <c r="W55" s="718">
        <v>0</v>
      </c>
      <c r="X55" s="718">
        <v>0</v>
      </c>
      <c r="Y55" s="718">
        <v>0</v>
      </c>
      <c r="Z55" s="718">
        <v>0</v>
      </c>
      <c r="AA55" s="718">
        <v>0</v>
      </c>
      <c r="AB55" s="718">
        <v>0</v>
      </c>
      <c r="AC55" s="718">
        <v>0</v>
      </c>
      <c r="AD55" s="718">
        <v>0</v>
      </c>
      <c r="AE55" s="718">
        <v>0</v>
      </c>
      <c r="AF55" s="718">
        <v>0</v>
      </c>
      <c r="AG55" s="718">
        <v>0</v>
      </c>
      <c r="AH55" s="718">
        <v>0</v>
      </c>
      <c r="AI55" s="718">
        <v>0</v>
      </c>
      <c r="AJ55" s="718">
        <v>0</v>
      </c>
      <c r="AK55" s="718">
        <v>0</v>
      </c>
      <c r="AL55" s="718">
        <v>0</v>
      </c>
      <c r="AM55" s="718">
        <v>0</v>
      </c>
      <c r="AN55" s="718">
        <v>0</v>
      </c>
      <c r="AO55" s="718">
        <v>0</v>
      </c>
      <c r="AP55" s="718">
        <v>0</v>
      </c>
      <c r="AQ55" s="718">
        <v>0</v>
      </c>
      <c r="AR55" s="718">
        <v>0</v>
      </c>
      <c r="AS55" s="718">
        <v>0</v>
      </c>
      <c r="AT55" s="718">
        <v>0</v>
      </c>
      <c r="AU55" s="718">
        <v>0</v>
      </c>
      <c r="AV55" s="178"/>
      <c r="AW55" s="718">
        <v>0</v>
      </c>
      <c r="AX55" s="718">
        <v>0</v>
      </c>
      <c r="AY55" s="718">
        <v>0</v>
      </c>
      <c r="AZ55" s="718">
        <v>243.99510000000001</v>
      </c>
      <c r="BA55" s="718">
        <v>0</v>
      </c>
      <c r="BB55" s="718">
        <v>0</v>
      </c>
      <c r="BC55" s="718">
        <v>0</v>
      </c>
      <c r="BD55" s="718">
        <v>0</v>
      </c>
      <c r="BE55" s="718">
        <v>0</v>
      </c>
      <c r="BF55" s="718">
        <v>0</v>
      </c>
      <c r="BG55" s="718">
        <v>0</v>
      </c>
      <c r="BH55" s="718">
        <v>0</v>
      </c>
      <c r="BI55" s="718">
        <v>0</v>
      </c>
      <c r="BJ55" s="718">
        <v>0</v>
      </c>
      <c r="BK55" s="718">
        <v>0</v>
      </c>
      <c r="BL55" s="718">
        <v>0</v>
      </c>
      <c r="BM55" s="718">
        <v>0</v>
      </c>
      <c r="BN55" s="718">
        <v>0</v>
      </c>
      <c r="BO55" s="718">
        <v>0</v>
      </c>
      <c r="BP55" s="718">
        <v>0</v>
      </c>
      <c r="BQ55" s="718">
        <v>0</v>
      </c>
      <c r="BR55" s="718">
        <v>0</v>
      </c>
      <c r="BS55" s="718">
        <v>0</v>
      </c>
      <c r="BT55" s="718">
        <v>0</v>
      </c>
      <c r="BU55" s="718">
        <v>0</v>
      </c>
      <c r="BV55" s="718">
        <v>0</v>
      </c>
      <c r="BW55" s="718">
        <v>0</v>
      </c>
      <c r="BX55" s="718">
        <v>0</v>
      </c>
      <c r="BY55" s="718">
        <v>0</v>
      </c>
      <c r="BZ55" s="719">
        <v>0</v>
      </c>
      <c r="CA55" s="167"/>
    </row>
    <row r="56" spans="1:79" s="17" customFormat="1" ht="15.6">
      <c r="A56" s="17" t="s">
        <v>729</v>
      </c>
      <c r="B56" s="273">
        <v>33</v>
      </c>
      <c r="C56" s="178" t="s">
        <v>722</v>
      </c>
      <c r="D56" s="178" t="s">
        <v>669</v>
      </c>
      <c r="E56" s="178" t="s">
        <v>42</v>
      </c>
      <c r="F56" s="178" t="s">
        <v>670</v>
      </c>
      <c r="G56" s="178" t="s">
        <v>29</v>
      </c>
      <c r="H56" s="178" t="s">
        <v>677</v>
      </c>
      <c r="I56" s="178">
        <v>2008</v>
      </c>
      <c r="J56" s="178" t="s">
        <v>711</v>
      </c>
      <c r="K56" s="178"/>
      <c r="L56" s="178" t="s">
        <v>726</v>
      </c>
      <c r="M56" s="178" t="s">
        <v>686</v>
      </c>
      <c r="N56" s="178">
        <v>1294</v>
      </c>
      <c r="O56" s="718">
        <v>0</v>
      </c>
      <c r="P56" s="718">
        <v>0</v>
      </c>
      <c r="Q56" s="178"/>
      <c r="R56" s="718">
        <v>0</v>
      </c>
      <c r="S56" s="718">
        <v>0</v>
      </c>
      <c r="T56" s="718">
        <v>0</v>
      </c>
      <c r="U56" s="718">
        <v>668.80539999999996</v>
      </c>
      <c r="V56" s="718">
        <v>0</v>
      </c>
      <c r="W56" s="718">
        <v>0</v>
      </c>
      <c r="X56" s="718">
        <v>0</v>
      </c>
      <c r="Y56" s="718">
        <v>0</v>
      </c>
      <c r="Z56" s="718">
        <v>0</v>
      </c>
      <c r="AA56" s="718">
        <v>0</v>
      </c>
      <c r="AB56" s="718">
        <v>0</v>
      </c>
      <c r="AC56" s="718">
        <v>0</v>
      </c>
      <c r="AD56" s="718">
        <v>0</v>
      </c>
      <c r="AE56" s="718">
        <v>0</v>
      </c>
      <c r="AF56" s="718">
        <v>0</v>
      </c>
      <c r="AG56" s="718">
        <v>0</v>
      </c>
      <c r="AH56" s="718">
        <v>0</v>
      </c>
      <c r="AI56" s="718">
        <v>0</v>
      </c>
      <c r="AJ56" s="718">
        <v>0</v>
      </c>
      <c r="AK56" s="718">
        <v>0</v>
      </c>
      <c r="AL56" s="718">
        <v>0</v>
      </c>
      <c r="AM56" s="718">
        <v>0</v>
      </c>
      <c r="AN56" s="718">
        <v>0</v>
      </c>
      <c r="AO56" s="718">
        <v>0</v>
      </c>
      <c r="AP56" s="718">
        <v>0</v>
      </c>
      <c r="AQ56" s="718">
        <v>0</v>
      </c>
      <c r="AR56" s="718">
        <v>0</v>
      </c>
      <c r="AS56" s="718">
        <v>0</v>
      </c>
      <c r="AT56" s="718">
        <v>0</v>
      </c>
      <c r="AU56" s="718">
        <v>0</v>
      </c>
      <c r="AV56" s="178"/>
      <c r="AW56" s="718">
        <v>0</v>
      </c>
      <c r="AX56" s="718">
        <v>0</v>
      </c>
      <c r="AY56" s="718">
        <v>0</v>
      </c>
      <c r="AZ56" s="718">
        <v>168.7687</v>
      </c>
      <c r="BA56" s="718">
        <v>0</v>
      </c>
      <c r="BB56" s="718">
        <v>0</v>
      </c>
      <c r="BC56" s="718">
        <v>0</v>
      </c>
      <c r="BD56" s="718">
        <v>0</v>
      </c>
      <c r="BE56" s="718">
        <v>0</v>
      </c>
      <c r="BF56" s="718">
        <v>0</v>
      </c>
      <c r="BG56" s="718">
        <v>0</v>
      </c>
      <c r="BH56" s="718">
        <v>0</v>
      </c>
      <c r="BI56" s="718">
        <v>0</v>
      </c>
      <c r="BJ56" s="718">
        <v>0</v>
      </c>
      <c r="BK56" s="718">
        <v>0</v>
      </c>
      <c r="BL56" s="718">
        <v>0</v>
      </c>
      <c r="BM56" s="718">
        <v>0</v>
      </c>
      <c r="BN56" s="718">
        <v>0</v>
      </c>
      <c r="BO56" s="718">
        <v>0</v>
      </c>
      <c r="BP56" s="718">
        <v>0</v>
      </c>
      <c r="BQ56" s="718">
        <v>0</v>
      </c>
      <c r="BR56" s="718">
        <v>0</v>
      </c>
      <c r="BS56" s="718">
        <v>0</v>
      </c>
      <c r="BT56" s="718">
        <v>0</v>
      </c>
      <c r="BU56" s="718">
        <v>0</v>
      </c>
      <c r="BV56" s="718">
        <v>0</v>
      </c>
      <c r="BW56" s="718">
        <v>0</v>
      </c>
      <c r="BX56" s="718">
        <v>0</v>
      </c>
      <c r="BY56" s="718">
        <v>0</v>
      </c>
      <c r="BZ56" s="719">
        <v>0</v>
      </c>
      <c r="CA56" s="167"/>
    </row>
    <row r="57" spans="1:79" s="17" customFormat="1" ht="15.6">
      <c r="A57" s="17" t="s">
        <v>729</v>
      </c>
      <c r="B57" s="273">
        <v>34</v>
      </c>
      <c r="C57" s="178" t="s">
        <v>722</v>
      </c>
      <c r="D57" s="178" t="s">
        <v>669</v>
      </c>
      <c r="E57" s="178" t="s">
        <v>42</v>
      </c>
      <c r="F57" s="178" t="s">
        <v>670</v>
      </c>
      <c r="G57" s="178" t="s">
        <v>29</v>
      </c>
      <c r="H57" s="178" t="s">
        <v>677</v>
      </c>
      <c r="I57" s="178">
        <v>2009</v>
      </c>
      <c r="J57" s="178" t="s">
        <v>711</v>
      </c>
      <c r="K57" s="178"/>
      <c r="L57" s="178" t="s">
        <v>726</v>
      </c>
      <c r="M57" s="178" t="s">
        <v>686</v>
      </c>
      <c r="N57" s="178">
        <v>1381</v>
      </c>
      <c r="O57" s="718">
        <v>0</v>
      </c>
      <c r="P57" s="718">
        <v>0</v>
      </c>
      <c r="Q57" s="178"/>
      <c r="R57" s="718">
        <v>0</v>
      </c>
      <c r="S57" s="718">
        <v>0</v>
      </c>
      <c r="T57" s="718">
        <v>0</v>
      </c>
      <c r="U57" s="718">
        <v>713.77149999999995</v>
      </c>
      <c r="V57" s="718">
        <v>0</v>
      </c>
      <c r="W57" s="718">
        <v>0</v>
      </c>
      <c r="X57" s="718">
        <v>0</v>
      </c>
      <c r="Y57" s="718">
        <v>0</v>
      </c>
      <c r="Z57" s="718">
        <v>0</v>
      </c>
      <c r="AA57" s="718">
        <v>0</v>
      </c>
      <c r="AB57" s="718">
        <v>0</v>
      </c>
      <c r="AC57" s="718">
        <v>0</v>
      </c>
      <c r="AD57" s="718">
        <v>0</v>
      </c>
      <c r="AE57" s="718">
        <v>0</v>
      </c>
      <c r="AF57" s="718">
        <v>0</v>
      </c>
      <c r="AG57" s="718">
        <v>0</v>
      </c>
      <c r="AH57" s="718">
        <v>0</v>
      </c>
      <c r="AI57" s="718">
        <v>0</v>
      </c>
      <c r="AJ57" s="718">
        <v>0</v>
      </c>
      <c r="AK57" s="718">
        <v>0</v>
      </c>
      <c r="AL57" s="718">
        <v>0</v>
      </c>
      <c r="AM57" s="718">
        <v>0</v>
      </c>
      <c r="AN57" s="718">
        <v>0</v>
      </c>
      <c r="AO57" s="718">
        <v>0</v>
      </c>
      <c r="AP57" s="718">
        <v>0</v>
      </c>
      <c r="AQ57" s="718">
        <v>0</v>
      </c>
      <c r="AR57" s="718">
        <v>0</v>
      </c>
      <c r="AS57" s="718">
        <v>0</v>
      </c>
      <c r="AT57" s="718">
        <v>0</v>
      </c>
      <c r="AU57" s="718">
        <v>0</v>
      </c>
      <c r="AV57" s="178"/>
      <c r="AW57" s="718">
        <v>0</v>
      </c>
      <c r="AX57" s="718">
        <v>0</v>
      </c>
      <c r="AY57" s="718">
        <v>0</v>
      </c>
      <c r="AZ57" s="718">
        <v>186.4306</v>
      </c>
      <c r="BA57" s="718">
        <v>0</v>
      </c>
      <c r="BB57" s="718">
        <v>0</v>
      </c>
      <c r="BC57" s="718">
        <v>0</v>
      </c>
      <c r="BD57" s="718">
        <v>0</v>
      </c>
      <c r="BE57" s="718">
        <v>0</v>
      </c>
      <c r="BF57" s="718">
        <v>0</v>
      </c>
      <c r="BG57" s="718">
        <v>0</v>
      </c>
      <c r="BH57" s="718">
        <v>0</v>
      </c>
      <c r="BI57" s="718">
        <v>0</v>
      </c>
      <c r="BJ57" s="718">
        <v>0</v>
      </c>
      <c r="BK57" s="718">
        <v>0</v>
      </c>
      <c r="BL57" s="718">
        <v>0</v>
      </c>
      <c r="BM57" s="718">
        <v>0</v>
      </c>
      <c r="BN57" s="718">
        <v>0</v>
      </c>
      <c r="BO57" s="718">
        <v>0</v>
      </c>
      <c r="BP57" s="718">
        <v>0</v>
      </c>
      <c r="BQ57" s="718">
        <v>0</v>
      </c>
      <c r="BR57" s="718">
        <v>0</v>
      </c>
      <c r="BS57" s="718">
        <v>0</v>
      </c>
      <c r="BT57" s="718">
        <v>0</v>
      </c>
      <c r="BU57" s="718">
        <v>0</v>
      </c>
      <c r="BV57" s="718">
        <v>0</v>
      </c>
      <c r="BW57" s="718">
        <v>0</v>
      </c>
      <c r="BX57" s="718">
        <v>0</v>
      </c>
      <c r="BY57" s="718">
        <v>0</v>
      </c>
      <c r="BZ57" s="719">
        <v>0</v>
      </c>
      <c r="CA57" s="167"/>
    </row>
    <row r="58" spans="1:79" s="17" customFormat="1" ht="15.6">
      <c r="A58" s="17" t="s">
        <v>729</v>
      </c>
      <c r="B58" s="273">
        <v>35</v>
      </c>
      <c r="C58" s="178" t="s">
        <v>722</v>
      </c>
      <c r="D58" s="178" t="s">
        <v>669</v>
      </c>
      <c r="E58" s="178" t="s">
        <v>42</v>
      </c>
      <c r="F58" s="178" t="s">
        <v>670</v>
      </c>
      <c r="G58" s="178" t="s">
        <v>29</v>
      </c>
      <c r="H58" s="178" t="s">
        <v>677</v>
      </c>
      <c r="I58" s="178">
        <v>2010</v>
      </c>
      <c r="J58" s="178" t="s">
        <v>711</v>
      </c>
      <c r="K58" s="178"/>
      <c r="L58" s="178" t="s">
        <v>726</v>
      </c>
      <c r="M58" s="178" t="s">
        <v>686</v>
      </c>
      <c r="N58" s="178">
        <v>1451</v>
      </c>
      <c r="O58" s="718">
        <v>0</v>
      </c>
      <c r="P58" s="718">
        <v>0</v>
      </c>
      <c r="Q58" s="178"/>
      <c r="R58" s="718">
        <v>0</v>
      </c>
      <c r="S58" s="718">
        <v>0</v>
      </c>
      <c r="T58" s="718">
        <v>0</v>
      </c>
      <c r="U58" s="718">
        <v>749.90539999999999</v>
      </c>
      <c r="V58" s="718">
        <v>0</v>
      </c>
      <c r="W58" s="718">
        <v>0</v>
      </c>
      <c r="X58" s="718">
        <v>0</v>
      </c>
      <c r="Y58" s="718">
        <v>0</v>
      </c>
      <c r="Z58" s="718">
        <v>0</v>
      </c>
      <c r="AA58" s="718">
        <v>0</v>
      </c>
      <c r="AB58" s="718">
        <v>0</v>
      </c>
      <c r="AC58" s="718">
        <v>0</v>
      </c>
      <c r="AD58" s="718">
        <v>0</v>
      </c>
      <c r="AE58" s="718">
        <v>0</v>
      </c>
      <c r="AF58" s="718">
        <v>0</v>
      </c>
      <c r="AG58" s="718">
        <v>0</v>
      </c>
      <c r="AH58" s="718">
        <v>0</v>
      </c>
      <c r="AI58" s="718">
        <v>0</v>
      </c>
      <c r="AJ58" s="718">
        <v>0</v>
      </c>
      <c r="AK58" s="718">
        <v>0</v>
      </c>
      <c r="AL58" s="718">
        <v>0</v>
      </c>
      <c r="AM58" s="718">
        <v>0</v>
      </c>
      <c r="AN58" s="718">
        <v>0</v>
      </c>
      <c r="AO58" s="718">
        <v>0</v>
      </c>
      <c r="AP58" s="718">
        <v>0</v>
      </c>
      <c r="AQ58" s="718">
        <v>0</v>
      </c>
      <c r="AR58" s="718">
        <v>0</v>
      </c>
      <c r="AS58" s="718">
        <v>0</v>
      </c>
      <c r="AT58" s="718">
        <v>0</v>
      </c>
      <c r="AU58" s="718">
        <v>0</v>
      </c>
      <c r="AV58" s="178"/>
      <c r="AW58" s="718">
        <v>0</v>
      </c>
      <c r="AX58" s="718">
        <v>0</v>
      </c>
      <c r="AY58" s="718">
        <v>0</v>
      </c>
      <c r="AZ58" s="718">
        <v>185.1223</v>
      </c>
      <c r="BA58" s="718">
        <v>0</v>
      </c>
      <c r="BB58" s="718">
        <v>0</v>
      </c>
      <c r="BC58" s="718">
        <v>0</v>
      </c>
      <c r="BD58" s="718">
        <v>0</v>
      </c>
      <c r="BE58" s="718">
        <v>0</v>
      </c>
      <c r="BF58" s="718">
        <v>0</v>
      </c>
      <c r="BG58" s="718">
        <v>0</v>
      </c>
      <c r="BH58" s="718">
        <v>0</v>
      </c>
      <c r="BI58" s="718">
        <v>0</v>
      </c>
      <c r="BJ58" s="718">
        <v>0</v>
      </c>
      <c r="BK58" s="718">
        <v>0</v>
      </c>
      <c r="BL58" s="718">
        <v>0</v>
      </c>
      <c r="BM58" s="718">
        <v>0</v>
      </c>
      <c r="BN58" s="718">
        <v>0</v>
      </c>
      <c r="BO58" s="718">
        <v>0</v>
      </c>
      <c r="BP58" s="718">
        <v>0</v>
      </c>
      <c r="BQ58" s="718">
        <v>0</v>
      </c>
      <c r="BR58" s="718">
        <v>0</v>
      </c>
      <c r="BS58" s="718">
        <v>0</v>
      </c>
      <c r="BT58" s="718">
        <v>0</v>
      </c>
      <c r="BU58" s="718">
        <v>0</v>
      </c>
      <c r="BV58" s="718">
        <v>0</v>
      </c>
      <c r="BW58" s="718">
        <v>0</v>
      </c>
      <c r="BX58" s="718">
        <v>0</v>
      </c>
      <c r="BY58" s="718">
        <v>0</v>
      </c>
      <c r="BZ58" s="719">
        <v>0</v>
      </c>
      <c r="CA58" s="167"/>
    </row>
    <row r="59" spans="1:79" s="17" customFormat="1" ht="15.6">
      <c r="A59" s="17" t="s">
        <v>729</v>
      </c>
      <c r="B59" s="273">
        <v>36</v>
      </c>
      <c r="C59" s="178" t="s">
        <v>722</v>
      </c>
      <c r="D59" s="178" t="s">
        <v>674</v>
      </c>
      <c r="E59" s="178" t="s">
        <v>9</v>
      </c>
      <c r="F59" s="178" t="s">
        <v>670</v>
      </c>
      <c r="G59" s="178" t="s">
        <v>674</v>
      </c>
      <c r="H59" s="178" t="s">
        <v>677</v>
      </c>
      <c r="I59" s="178">
        <v>2014</v>
      </c>
      <c r="J59" s="178" t="s">
        <v>711</v>
      </c>
      <c r="K59" s="178"/>
      <c r="L59" s="178" t="s">
        <v>726</v>
      </c>
      <c r="M59" s="178" t="s">
        <v>687</v>
      </c>
      <c r="N59" s="178">
        <v>5</v>
      </c>
      <c r="O59" s="718">
        <v>0</v>
      </c>
      <c r="P59" s="718">
        <v>0</v>
      </c>
      <c r="Q59" s="178"/>
      <c r="R59" s="718">
        <v>0</v>
      </c>
      <c r="S59" s="718">
        <v>0</v>
      </c>
      <c r="T59" s="718">
        <v>0</v>
      </c>
      <c r="U59" s="718">
        <v>1225.768</v>
      </c>
      <c r="V59" s="718">
        <v>0</v>
      </c>
      <c r="W59" s="718">
        <v>0</v>
      </c>
      <c r="X59" s="718">
        <v>0</v>
      </c>
      <c r="Y59" s="718">
        <v>0</v>
      </c>
      <c r="Z59" s="718">
        <v>0</v>
      </c>
      <c r="AA59" s="718">
        <v>0</v>
      </c>
      <c r="AB59" s="718">
        <v>0</v>
      </c>
      <c r="AC59" s="718">
        <v>0</v>
      </c>
      <c r="AD59" s="718">
        <v>0</v>
      </c>
      <c r="AE59" s="718">
        <v>0</v>
      </c>
      <c r="AF59" s="718">
        <v>0</v>
      </c>
      <c r="AG59" s="718">
        <v>0</v>
      </c>
      <c r="AH59" s="718">
        <v>0</v>
      </c>
      <c r="AI59" s="718">
        <v>0</v>
      </c>
      <c r="AJ59" s="718">
        <v>0</v>
      </c>
      <c r="AK59" s="718">
        <v>0</v>
      </c>
      <c r="AL59" s="718">
        <v>0</v>
      </c>
      <c r="AM59" s="718">
        <v>0</v>
      </c>
      <c r="AN59" s="718">
        <v>0</v>
      </c>
      <c r="AO59" s="718">
        <v>0</v>
      </c>
      <c r="AP59" s="718">
        <v>0</v>
      </c>
      <c r="AQ59" s="718">
        <v>0</v>
      </c>
      <c r="AR59" s="718">
        <v>0</v>
      </c>
      <c r="AS59" s="718">
        <v>0</v>
      </c>
      <c r="AT59" s="718">
        <v>0</v>
      </c>
      <c r="AU59" s="718">
        <v>0</v>
      </c>
      <c r="AV59" s="178"/>
      <c r="AW59" s="718">
        <v>0</v>
      </c>
      <c r="AX59" s="718">
        <v>0</v>
      </c>
      <c r="AY59" s="718">
        <v>0</v>
      </c>
      <c r="AZ59" s="718">
        <v>0</v>
      </c>
      <c r="BA59" s="718">
        <v>0</v>
      </c>
      <c r="BB59" s="718">
        <v>0</v>
      </c>
      <c r="BC59" s="718">
        <v>0</v>
      </c>
      <c r="BD59" s="718">
        <v>0</v>
      </c>
      <c r="BE59" s="718">
        <v>0</v>
      </c>
      <c r="BF59" s="718">
        <v>0</v>
      </c>
      <c r="BG59" s="718">
        <v>0</v>
      </c>
      <c r="BH59" s="718">
        <v>0</v>
      </c>
      <c r="BI59" s="718">
        <v>0</v>
      </c>
      <c r="BJ59" s="718">
        <v>0</v>
      </c>
      <c r="BK59" s="718">
        <v>0</v>
      </c>
      <c r="BL59" s="718">
        <v>0</v>
      </c>
      <c r="BM59" s="718">
        <v>0</v>
      </c>
      <c r="BN59" s="718">
        <v>0</v>
      </c>
      <c r="BO59" s="718">
        <v>0</v>
      </c>
      <c r="BP59" s="718">
        <v>0</v>
      </c>
      <c r="BQ59" s="718">
        <v>0</v>
      </c>
      <c r="BR59" s="718">
        <v>0</v>
      </c>
      <c r="BS59" s="718">
        <v>0</v>
      </c>
      <c r="BT59" s="718">
        <v>0</v>
      </c>
      <c r="BU59" s="718">
        <v>0</v>
      </c>
      <c r="BV59" s="718">
        <v>0</v>
      </c>
      <c r="BW59" s="718">
        <v>0</v>
      </c>
      <c r="BX59" s="718">
        <v>0</v>
      </c>
      <c r="BY59" s="718">
        <v>0</v>
      </c>
      <c r="BZ59" s="719">
        <v>0</v>
      </c>
      <c r="CA59" s="167"/>
    </row>
    <row r="60" spans="1:79" s="17" customFormat="1" ht="15.6">
      <c r="B60" s="273">
        <v>37</v>
      </c>
      <c r="C60" s="178" t="s">
        <v>668</v>
      </c>
      <c r="D60" s="178" t="s">
        <v>671</v>
      </c>
      <c r="E60" s="178" t="s">
        <v>724</v>
      </c>
      <c r="F60" s="178" t="s">
        <v>670</v>
      </c>
      <c r="G60" s="178" t="s">
        <v>720</v>
      </c>
      <c r="H60" s="178" t="s">
        <v>677</v>
      </c>
      <c r="I60" s="178">
        <v>2014</v>
      </c>
      <c r="J60" s="178" t="s">
        <v>711</v>
      </c>
      <c r="K60" s="178"/>
      <c r="L60" s="178" t="s">
        <v>726</v>
      </c>
      <c r="M60" s="178" t="s">
        <v>687</v>
      </c>
      <c r="N60" s="178">
        <v>7</v>
      </c>
      <c r="O60" s="718">
        <v>0</v>
      </c>
      <c r="P60" s="718">
        <v>0</v>
      </c>
      <c r="Q60" s="178"/>
      <c r="R60" s="718">
        <v>0</v>
      </c>
      <c r="S60" s="718">
        <v>0</v>
      </c>
      <c r="T60" s="718">
        <v>0</v>
      </c>
      <c r="U60" s="718">
        <v>903.53340000000003</v>
      </c>
      <c r="V60" s="718">
        <v>0</v>
      </c>
      <c r="W60" s="718">
        <v>0</v>
      </c>
      <c r="X60" s="718">
        <v>0</v>
      </c>
      <c r="Y60" s="718">
        <v>0</v>
      </c>
      <c r="Z60" s="718">
        <v>0</v>
      </c>
      <c r="AA60" s="718">
        <v>0</v>
      </c>
      <c r="AB60" s="718">
        <v>0</v>
      </c>
      <c r="AC60" s="718">
        <v>0</v>
      </c>
      <c r="AD60" s="718">
        <v>0</v>
      </c>
      <c r="AE60" s="718">
        <v>0</v>
      </c>
      <c r="AF60" s="718">
        <v>0</v>
      </c>
      <c r="AG60" s="718">
        <v>0</v>
      </c>
      <c r="AH60" s="718">
        <v>0</v>
      </c>
      <c r="AI60" s="718">
        <v>0</v>
      </c>
      <c r="AJ60" s="718">
        <v>0</v>
      </c>
      <c r="AK60" s="718">
        <v>0</v>
      </c>
      <c r="AL60" s="718">
        <v>0</v>
      </c>
      <c r="AM60" s="718">
        <v>0</v>
      </c>
      <c r="AN60" s="718">
        <v>0</v>
      </c>
      <c r="AO60" s="718">
        <v>0</v>
      </c>
      <c r="AP60" s="718">
        <v>0</v>
      </c>
      <c r="AQ60" s="718">
        <v>0</v>
      </c>
      <c r="AR60" s="718">
        <v>0</v>
      </c>
      <c r="AS60" s="718">
        <v>0</v>
      </c>
      <c r="AT60" s="718">
        <v>0</v>
      </c>
      <c r="AU60" s="718">
        <v>0</v>
      </c>
      <c r="AV60" s="178"/>
      <c r="AW60" s="718">
        <v>0</v>
      </c>
      <c r="AX60" s="718">
        <v>0</v>
      </c>
      <c r="AY60" s="718">
        <v>0</v>
      </c>
      <c r="AZ60" s="718">
        <v>0</v>
      </c>
      <c r="BA60" s="718">
        <v>0</v>
      </c>
      <c r="BB60" s="718">
        <v>0</v>
      </c>
      <c r="BC60" s="718">
        <v>0</v>
      </c>
      <c r="BD60" s="718">
        <v>0</v>
      </c>
      <c r="BE60" s="718">
        <v>0</v>
      </c>
      <c r="BF60" s="718">
        <v>0</v>
      </c>
      <c r="BG60" s="718">
        <v>0</v>
      </c>
      <c r="BH60" s="718">
        <v>0</v>
      </c>
      <c r="BI60" s="718">
        <v>0</v>
      </c>
      <c r="BJ60" s="718">
        <v>0</v>
      </c>
      <c r="BK60" s="718">
        <v>0</v>
      </c>
      <c r="BL60" s="718">
        <v>0</v>
      </c>
      <c r="BM60" s="718">
        <v>0</v>
      </c>
      <c r="BN60" s="718">
        <v>0</v>
      </c>
      <c r="BO60" s="718">
        <v>0</v>
      </c>
      <c r="BP60" s="718">
        <v>0</v>
      </c>
      <c r="BQ60" s="718">
        <v>0</v>
      </c>
      <c r="BR60" s="718">
        <v>0</v>
      </c>
      <c r="BS60" s="718">
        <v>0</v>
      </c>
      <c r="BT60" s="718">
        <v>0</v>
      </c>
      <c r="BU60" s="718">
        <v>0</v>
      </c>
      <c r="BV60" s="718">
        <v>0</v>
      </c>
      <c r="BW60" s="718">
        <v>0</v>
      </c>
      <c r="BX60" s="718">
        <v>0</v>
      </c>
      <c r="BY60" s="718">
        <v>0</v>
      </c>
      <c r="BZ60" s="719">
        <v>0</v>
      </c>
      <c r="CA60" s="167"/>
    </row>
    <row r="61" spans="1:79" s="17" customFormat="1" ht="15.6">
      <c r="B61" s="273">
        <v>38</v>
      </c>
      <c r="C61" s="178" t="s">
        <v>668</v>
      </c>
      <c r="D61" s="178" t="s">
        <v>671</v>
      </c>
      <c r="E61" s="178" t="s">
        <v>723</v>
      </c>
      <c r="F61" s="178" t="s">
        <v>670</v>
      </c>
      <c r="G61" s="178" t="s">
        <v>720</v>
      </c>
      <c r="H61" s="178" t="s">
        <v>677</v>
      </c>
      <c r="I61" s="178">
        <v>2014</v>
      </c>
      <c r="J61" s="178" t="s">
        <v>711</v>
      </c>
      <c r="K61" s="178"/>
      <c r="L61" s="178" t="s">
        <v>726</v>
      </c>
      <c r="M61" s="178" t="s">
        <v>686</v>
      </c>
      <c r="N61" s="178">
        <v>432</v>
      </c>
      <c r="O61" s="718">
        <v>0</v>
      </c>
      <c r="P61" s="718">
        <v>0</v>
      </c>
      <c r="Q61" s="178"/>
      <c r="R61" s="718">
        <v>0</v>
      </c>
      <c r="S61" s="718">
        <v>0</v>
      </c>
      <c r="T61" s="718">
        <v>0</v>
      </c>
      <c r="U61" s="718">
        <v>242.75970000000001</v>
      </c>
      <c r="V61" s="718">
        <v>0</v>
      </c>
      <c r="W61" s="718">
        <v>0</v>
      </c>
      <c r="X61" s="718">
        <v>0</v>
      </c>
      <c r="Y61" s="718">
        <v>0</v>
      </c>
      <c r="Z61" s="718">
        <v>0</v>
      </c>
      <c r="AA61" s="718">
        <v>0</v>
      </c>
      <c r="AB61" s="718">
        <v>0</v>
      </c>
      <c r="AC61" s="718">
        <v>0</v>
      </c>
      <c r="AD61" s="718">
        <v>0</v>
      </c>
      <c r="AE61" s="718">
        <v>0</v>
      </c>
      <c r="AF61" s="718">
        <v>0</v>
      </c>
      <c r="AG61" s="718">
        <v>0</v>
      </c>
      <c r="AH61" s="718">
        <v>0</v>
      </c>
      <c r="AI61" s="718">
        <v>0</v>
      </c>
      <c r="AJ61" s="718">
        <v>0</v>
      </c>
      <c r="AK61" s="718">
        <v>0</v>
      </c>
      <c r="AL61" s="718">
        <v>0</v>
      </c>
      <c r="AM61" s="718">
        <v>0</v>
      </c>
      <c r="AN61" s="718">
        <v>0</v>
      </c>
      <c r="AO61" s="718">
        <v>0</v>
      </c>
      <c r="AP61" s="718">
        <v>0</v>
      </c>
      <c r="AQ61" s="718">
        <v>0</v>
      </c>
      <c r="AR61" s="718">
        <v>0</v>
      </c>
      <c r="AS61" s="718">
        <v>0</v>
      </c>
      <c r="AT61" s="718">
        <v>0</v>
      </c>
      <c r="AU61" s="718">
        <v>0</v>
      </c>
      <c r="AV61" s="178"/>
      <c r="AW61" s="718">
        <v>0</v>
      </c>
      <c r="AX61" s="718">
        <v>0</v>
      </c>
      <c r="AY61" s="718">
        <v>0</v>
      </c>
      <c r="AZ61" s="718">
        <v>0</v>
      </c>
      <c r="BA61" s="718">
        <v>0</v>
      </c>
      <c r="BB61" s="718">
        <v>0</v>
      </c>
      <c r="BC61" s="718">
        <v>0</v>
      </c>
      <c r="BD61" s="718">
        <v>0</v>
      </c>
      <c r="BE61" s="718">
        <v>0</v>
      </c>
      <c r="BF61" s="718">
        <v>0</v>
      </c>
      <c r="BG61" s="718">
        <v>0</v>
      </c>
      <c r="BH61" s="718">
        <v>0</v>
      </c>
      <c r="BI61" s="718">
        <v>0</v>
      </c>
      <c r="BJ61" s="718">
        <v>0</v>
      </c>
      <c r="BK61" s="718">
        <v>0</v>
      </c>
      <c r="BL61" s="718">
        <v>0</v>
      </c>
      <c r="BM61" s="718">
        <v>0</v>
      </c>
      <c r="BN61" s="718">
        <v>0</v>
      </c>
      <c r="BO61" s="718">
        <v>0</v>
      </c>
      <c r="BP61" s="718">
        <v>0</v>
      </c>
      <c r="BQ61" s="718">
        <v>0</v>
      </c>
      <c r="BR61" s="718">
        <v>0</v>
      </c>
      <c r="BS61" s="718">
        <v>0</v>
      </c>
      <c r="BT61" s="718">
        <v>0</v>
      </c>
      <c r="BU61" s="718">
        <v>0</v>
      </c>
      <c r="BV61" s="718">
        <v>0</v>
      </c>
      <c r="BW61" s="718">
        <v>0</v>
      </c>
      <c r="BX61" s="718">
        <v>0</v>
      </c>
      <c r="BY61" s="718">
        <v>0</v>
      </c>
      <c r="BZ61" s="719">
        <v>0</v>
      </c>
      <c r="CA61" s="167"/>
    </row>
    <row r="62" spans="1:79" s="17" customFormat="1" ht="15.6">
      <c r="B62" s="273">
        <v>39</v>
      </c>
      <c r="C62" s="178" t="s">
        <v>668</v>
      </c>
      <c r="D62" s="178" t="s">
        <v>669</v>
      </c>
      <c r="E62" s="178" t="s">
        <v>42</v>
      </c>
      <c r="F62" s="178" t="s">
        <v>670</v>
      </c>
      <c r="G62" s="178" t="s">
        <v>29</v>
      </c>
      <c r="H62" s="178" t="s">
        <v>677</v>
      </c>
      <c r="I62" s="178">
        <v>2006</v>
      </c>
      <c r="J62" s="178" t="s">
        <v>711</v>
      </c>
      <c r="K62" s="178"/>
      <c r="L62" s="178" t="s">
        <v>726</v>
      </c>
      <c r="M62" s="178" t="s">
        <v>686</v>
      </c>
      <c r="N62" s="178">
        <v>43</v>
      </c>
      <c r="O62" s="718">
        <v>0</v>
      </c>
      <c r="P62" s="718">
        <v>0</v>
      </c>
      <c r="Q62" s="178"/>
      <c r="R62" s="718">
        <v>0</v>
      </c>
      <c r="S62" s="718">
        <v>0</v>
      </c>
      <c r="T62" s="718">
        <v>0</v>
      </c>
      <c r="U62" s="718">
        <v>22.224599999999999</v>
      </c>
      <c r="V62" s="718">
        <v>0</v>
      </c>
      <c r="W62" s="718">
        <v>0</v>
      </c>
      <c r="X62" s="718">
        <v>0</v>
      </c>
      <c r="Y62" s="718">
        <v>0</v>
      </c>
      <c r="Z62" s="718">
        <v>0</v>
      </c>
      <c r="AA62" s="718">
        <v>0</v>
      </c>
      <c r="AB62" s="718">
        <v>0</v>
      </c>
      <c r="AC62" s="718">
        <v>0</v>
      </c>
      <c r="AD62" s="718">
        <v>0</v>
      </c>
      <c r="AE62" s="718">
        <v>0</v>
      </c>
      <c r="AF62" s="718">
        <v>0</v>
      </c>
      <c r="AG62" s="718">
        <v>0</v>
      </c>
      <c r="AH62" s="718">
        <v>0</v>
      </c>
      <c r="AI62" s="718">
        <v>0</v>
      </c>
      <c r="AJ62" s="718">
        <v>0</v>
      </c>
      <c r="AK62" s="718">
        <v>0</v>
      </c>
      <c r="AL62" s="718">
        <v>0</v>
      </c>
      <c r="AM62" s="718">
        <v>0</v>
      </c>
      <c r="AN62" s="718">
        <v>0</v>
      </c>
      <c r="AO62" s="718">
        <v>0</v>
      </c>
      <c r="AP62" s="718">
        <v>0</v>
      </c>
      <c r="AQ62" s="718">
        <v>0</v>
      </c>
      <c r="AR62" s="718">
        <v>0</v>
      </c>
      <c r="AS62" s="718">
        <v>0</v>
      </c>
      <c r="AT62" s="718">
        <v>0</v>
      </c>
      <c r="AU62" s="718">
        <v>0</v>
      </c>
      <c r="AV62" s="178"/>
      <c r="AW62" s="718">
        <v>0</v>
      </c>
      <c r="AX62" s="718">
        <v>0</v>
      </c>
      <c r="AY62" s="718">
        <v>0</v>
      </c>
      <c r="AZ62" s="718">
        <v>1.9624269999999999</v>
      </c>
      <c r="BA62" s="718">
        <v>0</v>
      </c>
      <c r="BB62" s="718">
        <v>0</v>
      </c>
      <c r="BC62" s="718">
        <v>0</v>
      </c>
      <c r="BD62" s="718">
        <v>0</v>
      </c>
      <c r="BE62" s="718">
        <v>0</v>
      </c>
      <c r="BF62" s="718">
        <v>0</v>
      </c>
      <c r="BG62" s="718">
        <v>0</v>
      </c>
      <c r="BH62" s="718">
        <v>0</v>
      </c>
      <c r="BI62" s="718">
        <v>0</v>
      </c>
      <c r="BJ62" s="718">
        <v>0</v>
      </c>
      <c r="BK62" s="718">
        <v>0</v>
      </c>
      <c r="BL62" s="718">
        <v>0</v>
      </c>
      <c r="BM62" s="718">
        <v>0</v>
      </c>
      <c r="BN62" s="718">
        <v>0</v>
      </c>
      <c r="BO62" s="718">
        <v>0</v>
      </c>
      <c r="BP62" s="718">
        <v>0</v>
      </c>
      <c r="BQ62" s="718">
        <v>0</v>
      </c>
      <c r="BR62" s="718">
        <v>0</v>
      </c>
      <c r="BS62" s="718">
        <v>0</v>
      </c>
      <c r="BT62" s="718">
        <v>0</v>
      </c>
      <c r="BU62" s="718">
        <v>0</v>
      </c>
      <c r="BV62" s="718">
        <v>0</v>
      </c>
      <c r="BW62" s="718">
        <v>0</v>
      </c>
      <c r="BX62" s="718">
        <v>0</v>
      </c>
      <c r="BY62" s="718">
        <v>0</v>
      </c>
      <c r="BZ62" s="719">
        <v>0</v>
      </c>
      <c r="CA62" s="167"/>
    </row>
    <row r="63" spans="1:79" s="17" customFormat="1" ht="15.6">
      <c r="B63" s="273">
        <v>40</v>
      </c>
      <c r="C63" s="178" t="s">
        <v>668</v>
      </c>
      <c r="D63" s="178" t="s">
        <v>669</v>
      </c>
      <c r="E63" s="178" t="s">
        <v>42</v>
      </c>
      <c r="F63" s="178" t="s">
        <v>670</v>
      </c>
      <c r="G63" s="178" t="s">
        <v>29</v>
      </c>
      <c r="H63" s="178" t="s">
        <v>677</v>
      </c>
      <c r="I63" s="178">
        <v>2007</v>
      </c>
      <c r="J63" s="178" t="s">
        <v>711</v>
      </c>
      <c r="K63" s="178"/>
      <c r="L63" s="178" t="s">
        <v>726</v>
      </c>
      <c r="M63" s="178" t="s">
        <v>686</v>
      </c>
      <c r="N63" s="178">
        <v>982</v>
      </c>
      <c r="O63" s="718">
        <v>0</v>
      </c>
      <c r="P63" s="718">
        <v>0</v>
      </c>
      <c r="Q63" s="178"/>
      <c r="R63" s="718">
        <v>0</v>
      </c>
      <c r="S63" s="718">
        <v>0</v>
      </c>
      <c r="T63" s="718">
        <v>0</v>
      </c>
      <c r="U63" s="718">
        <v>507.54790000000003</v>
      </c>
      <c r="V63" s="718">
        <v>0</v>
      </c>
      <c r="W63" s="718">
        <v>0</v>
      </c>
      <c r="X63" s="718">
        <v>0</v>
      </c>
      <c r="Y63" s="718">
        <v>0</v>
      </c>
      <c r="Z63" s="718">
        <v>0</v>
      </c>
      <c r="AA63" s="718">
        <v>0</v>
      </c>
      <c r="AB63" s="718">
        <v>0</v>
      </c>
      <c r="AC63" s="718">
        <v>0</v>
      </c>
      <c r="AD63" s="718">
        <v>0</v>
      </c>
      <c r="AE63" s="718">
        <v>0</v>
      </c>
      <c r="AF63" s="718">
        <v>0</v>
      </c>
      <c r="AG63" s="718">
        <v>0</v>
      </c>
      <c r="AH63" s="718">
        <v>0</v>
      </c>
      <c r="AI63" s="718">
        <v>0</v>
      </c>
      <c r="AJ63" s="718">
        <v>0</v>
      </c>
      <c r="AK63" s="718">
        <v>0</v>
      </c>
      <c r="AL63" s="718">
        <v>0</v>
      </c>
      <c r="AM63" s="718">
        <v>0</v>
      </c>
      <c r="AN63" s="718">
        <v>0</v>
      </c>
      <c r="AO63" s="718">
        <v>0</v>
      </c>
      <c r="AP63" s="718">
        <v>0</v>
      </c>
      <c r="AQ63" s="718">
        <v>0</v>
      </c>
      <c r="AR63" s="718">
        <v>0</v>
      </c>
      <c r="AS63" s="718">
        <v>0</v>
      </c>
      <c r="AT63" s="718">
        <v>0</v>
      </c>
      <c r="AU63" s="718">
        <v>0</v>
      </c>
      <c r="AV63" s="178"/>
      <c r="AW63" s="718">
        <v>0</v>
      </c>
      <c r="AX63" s="718">
        <v>0</v>
      </c>
      <c r="AY63" s="718">
        <v>0</v>
      </c>
      <c r="AZ63" s="718">
        <v>111.8583</v>
      </c>
      <c r="BA63" s="718">
        <v>0</v>
      </c>
      <c r="BB63" s="718">
        <v>0</v>
      </c>
      <c r="BC63" s="718">
        <v>0</v>
      </c>
      <c r="BD63" s="718">
        <v>0</v>
      </c>
      <c r="BE63" s="718">
        <v>0</v>
      </c>
      <c r="BF63" s="718">
        <v>0</v>
      </c>
      <c r="BG63" s="718">
        <v>0</v>
      </c>
      <c r="BH63" s="718">
        <v>0</v>
      </c>
      <c r="BI63" s="718">
        <v>0</v>
      </c>
      <c r="BJ63" s="718">
        <v>0</v>
      </c>
      <c r="BK63" s="718">
        <v>0</v>
      </c>
      <c r="BL63" s="718">
        <v>0</v>
      </c>
      <c r="BM63" s="718">
        <v>0</v>
      </c>
      <c r="BN63" s="718">
        <v>0</v>
      </c>
      <c r="BO63" s="718">
        <v>0</v>
      </c>
      <c r="BP63" s="718">
        <v>0</v>
      </c>
      <c r="BQ63" s="718">
        <v>0</v>
      </c>
      <c r="BR63" s="718">
        <v>0</v>
      </c>
      <c r="BS63" s="718">
        <v>0</v>
      </c>
      <c r="BT63" s="718">
        <v>0</v>
      </c>
      <c r="BU63" s="718">
        <v>0</v>
      </c>
      <c r="BV63" s="718">
        <v>0</v>
      </c>
      <c r="BW63" s="718">
        <v>0</v>
      </c>
      <c r="BX63" s="718">
        <v>0</v>
      </c>
      <c r="BY63" s="718">
        <v>0</v>
      </c>
      <c r="BZ63" s="719">
        <v>0</v>
      </c>
      <c r="CA63" s="167"/>
    </row>
    <row r="64" spans="1:79" s="17" customFormat="1" ht="15.6">
      <c r="B64" s="273">
        <v>41</v>
      </c>
      <c r="C64" s="178" t="s">
        <v>668</v>
      </c>
      <c r="D64" s="178" t="s">
        <v>669</v>
      </c>
      <c r="E64" s="178" t="s">
        <v>42</v>
      </c>
      <c r="F64" s="178" t="s">
        <v>670</v>
      </c>
      <c r="G64" s="178" t="s">
        <v>29</v>
      </c>
      <c r="H64" s="178" t="s">
        <v>677</v>
      </c>
      <c r="I64" s="178">
        <v>2008</v>
      </c>
      <c r="J64" s="178" t="s">
        <v>711</v>
      </c>
      <c r="K64" s="178"/>
      <c r="L64" s="178" t="s">
        <v>726</v>
      </c>
      <c r="M64" s="178" t="s">
        <v>686</v>
      </c>
      <c r="N64" s="178">
        <v>836</v>
      </c>
      <c r="O64" s="718">
        <v>0</v>
      </c>
      <c r="P64" s="718">
        <v>0</v>
      </c>
      <c r="Q64" s="178"/>
      <c r="R64" s="718">
        <v>0</v>
      </c>
      <c r="S64" s="718">
        <v>0</v>
      </c>
      <c r="T64" s="718">
        <v>0</v>
      </c>
      <c r="U64" s="718">
        <v>432.08760000000001</v>
      </c>
      <c r="V64" s="718">
        <v>0</v>
      </c>
      <c r="W64" s="718">
        <v>0</v>
      </c>
      <c r="X64" s="718">
        <v>0</v>
      </c>
      <c r="Y64" s="718">
        <v>0</v>
      </c>
      <c r="Z64" s="718">
        <v>0</v>
      </c>
      <c r="AA64" s="718">
        <v>0</v>
      </c>
      <c r="AB64" s="718">
        <v>0</v>
      </c>
      <c r="AC64" s="718">
        <v>0</v>
      </c>
      <c r="AD64" s="718">
        <v>0</v>
      </c>
      <c r="AE64" s="718">
        <v>0</v>
      </c>
      <c r="AF64" s="718">
        <v>0</v>
      </c>
      <c r="AG64" s="718">
        <v>0</v>
      </c>
      <c r="AH64" s="718">
        <v>0</v>
      </c>
      <c r="AI64" s="718">
        <v>0</v>
      </c>
      <c r="AJ64" s="718">
        <v>0</v>
      </c>
      <c r="AK64" s="718">
        <v>0</v>
      </c>
      <c r="AL64" s="718">
        <v>0</v>
      </c>
      <c r="AM64" s="718">
        <v>0</v>
      </c>
      <c r="AN64" s="718">
        <v>0</v>
      </c>
      <c r="AO64" s="718">
        <v>0</v>
      </c>
      <c r="AP64" s="718">
        <v>0</v>
      </c>
      <c r="AQ64" s="718">
        <v>0</v>
      </c>
      <c r="AR64" s="718">
        <v>0</v>
      </c>
      <c r="AS64" s="718">
        <v>0</v>
      </c>
      <c r="AT64" s="718">
        <v>0</v>
      </c>
      <c r="AU64" s="718">
        <v>0</v>
      </c>
      <c r="AV64" s="178"/>
      <c r="AW64" s="718">
        <v>0</v>
      </c>
      <c r="AX64" s="718">
        <v>0</v>
      </c>
      <c r="AY64" s="718">
        <v>0</v>
      </c>
      <c r="AZ64" s="718">
        <v>93.542360000000002</v>
      </c>
      <c r="BA64" s="718">
        <v>0</v>
      </c>
      <c r="BB64" s="718">
        <v>0</v>
      </c>
      <c r="BC64" s="718">
        <v>0</v>
      </c>
      <c r="BD64" s="718">
        <v>0</v>
      </c>
      <c r="BE64" s="718">
        <v>0</v>
      </c>
      <c r="BF64" s="718">
        <v>0</v>
      </c>
      <c r="BG64" s="718">
        <v>0</v>
      </c>
      <c r="BH64" s="718">
        <v>0</v>
      </c>
      <c r="BI64" s="718">
        <v>0</v>
      </c>
      <c r="BJ64" s="718">
        <v>0</v>
      </c>
      <c r="BK64" s="718">
        <v>0</v>
      </c>
      <c r="BL64" s="718">
        <v>0</v>
      </c>
      <c r="BM64" s="718">
        <v>0</v>
      </c>
      <c r="BN64" s="718">
        <v>0</v>
      </c>
      <c r="BO64" s="718">
        <v>0</v>
      </c>
      <c r="BP64" s="718">
        <v>0</v>
      </c>
      <c r="BQ64" s="718">
        <v>0</v>
      </c>
      <c r="BR64" s="718">
        <v>0</v>
      </c>
      <c r="BS64" s="718">
        <v>0</v>
      </c>
      <c r="BT64" s="718">
        <v>0</v>
      </c>
      <c r="BU64" s="718">
        <v>0</v>
      </c>
      <c r="BV64" s="718">
        <v>0</v>
      </c>
      <c r="BW64" s="718">
        <v>0</v>
      </c>
      <c r="BX64" s="718">
        <v>0</v>
      </c>
      <c r="BY64" s="718">
        <v>0</v>
      </c>
      <c r="BZ64" s="719">
        <v>0</v>
      </c>
      <c r="CA64" s="167"/>
    </row>
    <row r="65" spans="2:79" s="17" customFormat="1" ht="15.6">
      <c r="B65" s="273">
        <v>42</v>
      </c>
      <c r="C65" s="178" t="s">
        <v>668</v>
      </c>
      <c r="D65" s="178" t="s">
        <v>669</v>
      </c>
      <c r="E65" s="178" t="s">
        <v>42</v>
      </c>
      <c r="F65" s="178" t="s">
        <v>670</v>
      </c>
      <c r="G65" s="178" t="s">
        <v>29</v>
      </c>
      <c r="H65" s="178" t="s">
        <v>677</v>
      </c>
      <c r="I65" s="178">
        <v>2009</v>
      </c>
      <c r="J65" s="178" t="s">
        <v>711</v>
      </c>
      <c r="K65" s="178"/>
      <c r="L65" s="178" t="s">
        <v>726</v>
      </c>
      <c r="M65" s="178" t="s">
        <v>686</v>
      </c>
      <c r="N65" s="178">
        <v>1221</v>
      </c>
      <c r="O65" s="718">
        <v>0</v>
      </c>
      <c r="P65" s="718">
        <v>0</v>
      </c>
      <c r="Q65" s="178"/>
      <c r="R65" s="718">
        <v>0</v>
      </c>
      <c r="S65" s="718">
        <v>0</v>
      </c>
      <c r="T65" s="718">
        <v>0</v>
      </c>
      <c r="U65" s="718">
        <v>631.07529999999997</v>
      </c>
      <c r="V65" s="718">
        <v>0</v>
      </c>
      <c r="W65" s="718">
        <v>0</v>
      </c>
      <c r="X65" s="718">
        <v>0</v>
      </c>
      <c r="Y65" s="718">
        <v>0</v>
      </c>
      <c r="Z65" s="718">
        <v>0</v>
      </c>
      <c r="AA65" s="718">
        <v>0</v>
      </c>
      <c r="AB65" s="718">
        <v>0</v>
      </c>
      <c r="AC65" s="718">
        <v>0</v>
      </c>
      <c r="AD65" s="718">
        <v>0</v>
      </c>
      <c r="AE65" s="718">
        <v>0</v>
      </c>
      <c r="AF65" s="718">
        <v>0</v>
      </c>
      <c r="AG65" s="718">
        <v>0</v>
      </c>
      <c r="AH65" s="718">
        <v>0</v>
      </c>
      <c r="AI65" s="718">
        <v>0</v>
      </c>
      <c r="AJ65" s="718">
        <v>0</v>
      </c>
      <c r="AK65" s="718">
        <v>0</v>
      </c>
      <c r="AL65" s="718">
        <v>0</v>
      </c>
      <c r="AM65" s="718">
        <v>0</v>
      </c>
      <c r="AN65" s="718">
        <v>0</v>
      </c>
      <c r="AO65" s="718">
        <v>0</v>
      </c>
      <c r="AP65" s="718">
        <v>0</v>
      </c>
      <c r="AQ65" s="718">
        <v>0</v>
      </c>
      <c r="AR65" s="718">
        <v>0</v>
      </c>
      <c r="AS65" s="718">
        <v>0</v>
      </c>
      <c r="AT65" s="718">
        <v>0</v>
      </c>
      <c r="AU65" s="718">
        <v>0</v>
      </c>
      <c r="AV65" s="178"/>
      <c r="AW65" s="718">
        <v>0</v>
      </c>
      <c r="AX65" s="718">
        <v>0</v>
      </c>
      <c r="AY65" s="718">
        <v>0</v>
      </c>
      <c r="AZ65" s="718">
        <v>141.29480000000001</v>
      </c>
      <c r="BA65" s="718">
        <v>0</v>
      </c>
      <c r="BB65" s="718">
        <v>0</v>
      </c>
      <c r="BC65" s="718">
        <v>0</v>
      </c>
      <c r="BD65" s="718">
        <v>0</v>
      </c>
      <c r="BE65" s="718">
        <v>0</v>
      </c>
      <c r="BF65" s="718">
        <v>0</v>
      </c>
      <c r="BG65" s="718">
        <v>0</v>
      </c>
      <c r="BH65" s="718">
        <v>0</v>
      </c>
      <c r="BI65" s="718">
        <v>0</v>
      </c>
      <c r="BJ65" s="718">
        <v>0</v>
      </c>
      <c r="BK65" s="718">
        <v>0</v>
      </c>
      <c r="BL65" s="718">
        <v>0</v>
      </c>
      <c r="BM65" s="718">
        <v>0</v>
      </c>
      <c r="BN65" s="718">
        <v>0</v>
      </c>
      <c r="BO65" s="718">
        <v>0</v>
      </c>
      <c r="BP65" s="718">
        <v>0</v>
      </c>
      <c r="BQ65" s="718">
        <v>0</v>
      </c>
      <c r="BR65" s="718">
        <v>0</v>
      </c>
      <c r="BS65" s="718">
        <v>0</v>
      </c>
      <c r="BT65" s="718">
        <v>0</v>
      </c>
      <c r="BU65" s="718">
        <v>0</v>
      </c>
      <c r="BV65" s="718">
        <v>0</v>
      </c>
      <c r="BW65" s="718">
        <v>0</v>
      </c>
      <c r="BX65" s="718">
        <v>0</v>
      </c>
      <c r="BY65" s="718">
        <v>0</v>
      </c>
      <c r="BZ65" s="719">
        <v>0</v>
      </c>
      <c r="CA65" s="167"/>
    </row>
    <row r="66" spans="2:79" s="17" customFormat="1" ht="15.6">
      <c r="B66" s="273">
        <v>43</v>
      </c>
      <c r="C66" s="178" t="s">
        <v>668</v>
      </c>
      <c r="D66" s="178" t="s">
        <v>669</v>
      </c>
      <c r="E66" s="178" t="s">
        <v>42</v>
      </c>
      <c r="F66" s="178" t="s">
        <v>670</v>
      </c>
      <c r="G66" s="178" t="s">
        <v>29</v>
      </c>
      <c r="H66" s="178" t="s">
        <v>677</v>
      </c>
      <c r="I66" s="178">
        <v>2010</v>
      </c>
      <c r="J66" s="178" t="s">
        <v>711</v>
      </c>
      <c r="K66" s="178"/>
      <c r="L66" s="178" t="s">
        <v>726</v>
      </c>
      <c r="M66" s="178" t="s">
        <v>686</v>
      </c>
      <c r="N66" s="178">
        <v>1603</v>
      </c>
      <c r="O66" s="718">
        <v>0</v>
      </c>
      <c r="P66" s="718">
        <v>0</v>
      </c>
      <c r="Q66" s="178"/>
      <c r="R66" s="718">
        <v>0</v>
      </c>
      <c r="S66" s="718">
        <v>0</v>
      </c>
      <c r="T66" s="718">
        <v>0</v>
      </c>
      <c r="U66" s="718">
        <v>828.46680000000003</v>
      </c>
      <c r="V66" s="718">
        <v>0</v>
      </c>
      <c r="W66" s="718">
        <v>0</v>
      </c>
      <c r="X66" s="718">
        <v>0</v>
      </c>
      <c r="Y66" s="718">
        <v>0</v>
      </c>
      <c r="Z66" s="718">
        <v>0</v>
      </c>
      <c r="AA66" s="718">
        <v>0</v>
      </c>
      <c r="AB66" s="718">
        <v>0</v>
      </c>
      <c r="AC66" s="718">
        <v>0</v>
      </c>
      <c r="AD66" s="718">
        <v>0</v>
      </c>
      <c r="AE66" s="718">
        <v>0</v>
      </c>
      <c r="AF66" s="718">
        <v>0</v>
      </c>
      <c r="AG66" s="718">
        <v>0</v>
      </c>
      <c r="AH66" s="718">
        <v>0</v>
      </c>
      <c r="AI66" s="718">
        <v>0</v>
      </c>
      <c r="AJ66" s="718">
        <v>0</v>
      </c>
      <c r="AK66" s="718">
        <v>0</v>
      </c>
      <c r="AL66" s="718">
        <v>0</v>
      </c>
      <c r="AM66" s="718">
        <v>0</v>
      </c>
      <c r="AN66" s="718">
        <v>0</v>
      </c>
      <c r="AO66" s="718">
        <v>0</v>
      </c>
      <c r="AP66" s="718">
        <v>0</v>
      </c>
      <c r="AQ66" s="718">
        <v>0</v>
      </c>
      <c r="AR66" s="718">
        <v>0</v>
      </c>
      <c r="AS66" s="718">
        <v>0</v>
      </c>
      <c r="AT66" s="718">
        <v>0</v>
      </c>
      <c r="AU66" s="718">
        <v>0</v>
      </c>
      <c r="AV66" s="178"/>
      <c r="AW66" s="718">
        <v>0</v>
      </c>
      <c r="AX66" s="718">
        <v>0</v>
      </c>
      <c r="AY66" s="718">
        <v>0</v>
      </c>
      <c r="AZ66" s="718">
        <v>168.7687</v>
      </c>
      <c r="BA66" s="718">
        <v>0</v>
      </c>
      <c r="BB66" s="718">
        <v>0</v>
      </c>
      <c r="BC66" s="718">
        <v>0</v>
      </c>
      <c r="BD66" s="718">
        <v>0</v>
      </c>
      <c r="BE66" s="718">
        <v>0</v>
      </c>
      <c r="BF66" s="718">
        <v>0</v>
      </c>
      <c r="BG66" s="718">
        <v>0</v>
      </c>
      <c r="BH66" s="718">
        <v>0</v>
      </c>
      <c r="BI66" s="718">
        <v>0</v>
      </c>
      <c r="BJ66" s="718">
        <v>0</v>
      </c>
      <c r="BK66" s="718">
        <v>0</v>
      </c>
      <c r="BL66" s="718">
        <v>0</v>
      </c>
      <c r="BM66" s="718">
        <v>0</v>
      </c>
      <c r="BN66" s="718">
        <v>0</v>
      </c>
      <c r="BO66" s="718">
        <v>0</v>
      </c>
      <c r="BP66" s="718">
        <v>0</v>
      </c>
      <c r="BQ66" s="718">
        <v>0</v>
      </c>
      <c r="BR66" s="718">
        <v>0</v>
      </c>
      <c r="BS66" s="718">
        <v>0</v>
      </c>
      <c r="BT66" s="718">
        <v>0</v>
      </c>
      <c r="BU66" s="718">
        <v>0</v>
      </c>
      <c r="BV66" s="718">
        <v>0</v>
      </c>
      <c r="BW66" s="718">
        <v>0</v>
      </c>
      <c r="BX66" s="718">
        <v>0</v>
      </c>
      <c r="BY66" s="718">
        <v>0</v>
      </c>
      <c r="BZ66" s="719">
        <v>0</v>
      </c>
      <c r="CA66" s="167"/>
    </row>
    <row r="67" spans="2:79" s="17" customFormat="1" ht="15.6">
      <c r="B67" s="273">
        <v>44</v>
      </c>
      <c r="C67" s="178" t="s">
        <v>668</v>
      </c>
      <c r="D67" s="178" t="s">
        <v>669</v>
      </c>
      <c r="E67" s="178" t="s">
        <v>42</v>
      </c>
      <c r="F67" s="178" t="s">
        <v>670</v>
      </c>
      <c r="G67" s="178" t="s">
        <v>29</v>
      </c>
      <c r="H67" s="178" t="s">
        <v>677</v>
      </c>
      <c r="I67" s="178">
        <v>2011</v>
      </c>
      <c r="J67" s="178" t="s">
        <v>711</v>
      </c>
      <c r="K67" s="178"/>
      <c r="L67" s="178" t="s">
        <v>726</v>
      </c>
      <c r="M67" s="178" t="s">
        <v>686</v>
      </c>
      <c r="N67" s="178">
        <v>483</v>
      </c>
      <c r="O67" s="718">
        <v>0</v>
      </c>
      <c r="P67" s="718">
        <v>0</v>
      </c>
      <c r="Q67" s="178"/>
      <c r="R67" s="718">
        <v>0</v>
      </c>
      <c r="S67" s="718">
        <v>0</v>
      </c>
      <c r="T67" s="718">
        <v>0</v>
      </c>
      <c r="U67" s="718">
        <v>249.63910000000001</v>
      </c>
      <c r="V67" s="718">
        <v>0</v>
      </c>
      <c r="W67" s="718">
        <v>0</v>
      </c>
      <c r="X67" s="718">
        <v>0</v>
      </c>
      <c r="Y67" s="718">
        <v>0</v>
      </c>
      <c r="Z67" s="718">
        <v>0</v>
      </c>
      <c r="AA67" s="718">
        <v>0</v>
      </c>
      <c r="AB67" s="718">
        <v>0</v>
      </c>
      <c r="AC67" s="718">
        <v>0</v>
      </c>
      <c r="AD67" s="718">
        <v>0</v>
      </c>
      <c r="AE67" s="718">
        <v>0</v>
      </c>
      <c r="AF67" s="718">
        <v>0</v>
      </c>
      <c r="AG67" s="718">
        <v>0</v>
      </c>
      <c r="AH67" s="718">
        <v>0</v>
      </c>
      <c r="AI67" s="718">
        <v>0</v>
      </c>
      <c r="AJ67" s="718">
        <v>0</v>
      </c>
      <c r="AK67" s="718">
        <v>0</v>
      </c>
      <c r="AL67" s="718">
        <v>0</v>
      </c>
      <c r="AM67" s="718">
        <v>0</v>
      </c>
      <c r="AN67" s="718">
        <v>0</v>
      </c>
      <c r="AO67" s="718">
        <v>0</v>
      </c>
      <c r="AP67" s="718">
        <v>0</v>
      </c>
      <c r="AQ67" s="718">
        <v>0</v>
      </c>
      <c r="AR67" s="718">
        <v>0</v>
      </c>
      <c r="AS67" s="718">
        <v>0</v>
      </c>
      <c r="AT67" s="718">
        <v>0</v>
      </c>
      <c r="AU67" s="718">
        <v>0</v>
      </c>
      <c r="AV67" s="178"/>
      <c r="AW67" s="718">
        <v>0</v>
      </c>
      <c r="AX67" s="718">
        <v>0</v>
      </c>
      <c r="AY67" s="718">
        <v>0</v>
      </c>
      <c r="AZ67" s="718">
        <v>55.6021</v>
      </c>
      <c r="BA67" s="718">
        <v>0</v>
      </c>
      <c r="BB67" s="718">
        <v>0</v>
      </c>
      <c r="BC67" s="718">
        <v>0</v>
      </c>
      <c r="BD67" s="718">
        <v>0</v>
      </c>
      <c r="BE67" s="718">
        <v>0</v>
      </c>
      <c r="BF67" s="718">
        <v>0</v>
      </c>
      <c r="BG67" s="718">
        <v>0</v>
      </c>
      <c r="BH67" s="718">
        <v>0</v>
      </c>
      <c r="BI67" s="718">
        <v>0</v>
      </c>
      <c r="BJ67" s="718">
        <v>0</v>
      </c>
      <c r="BK67" s="718">
        <v>0</v>
      </c>
      <c r="BL67" s="718">
        <v>0</v>
      </c>
      <c r="BM67" s="718">
        <v>0</v>
      </c>
      <c r="BN67" s="718">
        <v>0</v>
      </c>
      <c r="BO67" s="718">
        <v>0</v>
      </c>
      <c r="BP67" s="718">
        <v>0</v>
      </c>
      <c r="BQ67" s="718">
        <v>0</v>
      </c>
      <c r="BR67" s="718">
        <v>0</v>
      </c>
      <c r="BS67" s="718">
        <v>0</v>
      </c>
      <c r="BT67" s="718">
        <v>0</v>
      </c>
      <c r="BU67" s="718">
        <v>0</v>
      </c>
      <c r="BV67" s="718">
        <v>0</v>
      </c>
      <c r="BW67" s="718">
        <v>0</v>
      </c>
      <c r="BX67" s="718">
        <v>0</v>
      </c>
      <c r="BY67" s="718">
        <v>0</v>
      </c>
      <c r="BZ67" s="719">
        <v>0</v>
      </c>
      <c r="CA67" s="167"/>
    </row>
    <row r="68" spans="2:79" s="17" customFormat="1" ht="15.6">
      <c r="B68" s="273">
        <v>45</v>
      </c>
      <c r="C68" s="178" t="s">
        <v>668</v>
      </c>
      <c r="D68" s="178" t="s">
        <v>669</v>
      </c>
      <c r="E68" s="178" t="s">
        <v>42</v>
      </c>
      <c r="F68" s="178" t="s">
        <v>670</v>
      </c>
      <c r="G68" s="178" t="s">
        <v>29</v>
      </c>
      <c r="H68" s="178" t="s">
        <v>677</v>
      </c>
      <c r="I68" s="178">
        <v>2012</v>
      </c>
      <c r="J68" s="178" t="s">
        <v>711</v>
      </c>
      <c r="K68" s="178"/>
      <c r="L68" s="178" t="s">
        <v>726</v>
      </c>
      <c r="M68" s="178" t="s">
        <v>686</v>
      </c>
      <c r="N68" s="178">
        <v>257</v>
      </c>
      <c r="O68" s="718">
        <v>0</v>
      </c>
      <c r="P68" s="718">
        <v>0</v>
      </c>
      <c r="Q68" s="178"/>
      <c r="R68" s="718">
        <v>0</v>
      </c>
      <c r="S68" s="718">
        <v>0</v>
      </c>
      <c r="T68" s="718">
        <v>0</v>
      </c>
      <c r="U68" s="718">
        <v>132.83070000000001</v>
      </c>
      <c r="V68" s="718">
        <v>0</v>
      </c>
      <c r="W68" s="718">
        <v>0</v>
      </c>
      <c r="X68" s="718">
        <v>0</v>
      </c>
      <c r="Y68" s="718">
        <v>0</v>
      </c>
      <c r="Z68" s="718">
        <v>0</v>
      </c>
      <c r="AA68" s="718">
        <v>0</v>
      </c>
      <c r="AB68" s="718">
        <v>0</v>
      </c>
      <c r="AC68" s="718">
        <v>0</v>
      </c>
      <c r="AD68" s="718">
        <v>0</v>
      </c>
      <c r="AE68" s="718">
        <v>0</v>
      </c>
      <c r="AF68" s="718">
        <v>0</v>
      </c>
      <c r="AG68" s="718">
        <v>0</v>
      </c>
      <c r="AH68" s="718">
        <v>0</v>
      </c>
      <c r="AI68" s="718">
        <v>0</v>
      </c>
      <c r="AJ68" s="718">
        <v>0</v>
      </c>
      <c r="AK68" s="718">
        <v>0</v>
      </c>
      <c r="AL68" s="718">
        <v>0</v>
      </c>
      <c r="AM68" s="718">
        <v>0</v>
      </c>
      <c r="AN68" s="718">
        <v>0</v>
      </c>
      <c r="AO68" s="718">
        <v>0</v>
      </c>
      <c r="AP68" s="718">
        <v>0</v>
      </c>
      <c r="AQ68" s="718">
        <v>0</v>
      </c>
      <c r="AR68" s="718">
        <v>0</v>
      </c>
      <c r="AS68" s="718">
        <v>0</v>
      </c>
      <c r="AT68" s="718">
        <v>0</v>
      </c>
      <c r="AU68" s="718">
        <v>0</v>
      </c>
      <c r="AV68" s="178"/>
      <c r="AW68" s="718">
        <v>0</v>
      </c>
      <c r="AX68" s="718">
        <v>0</v>
      </c>
      <c r="AY68" s="718">
        <v>0</v>
      </c>
      <c r="AZ68" s="718">
        <v>26.819839999999999</v>
      </c>
      <c r="BA68" s="718">
        <v>0</v>
      </c>
      <c r="BB68" s="718">
        <v>0</v>
      </c>
      <c r="BC68" s="718">
        <v>0</v>
      </c>
      <c r="BD68" s="718">
        <v>0</v>
      </c>
      <c r="BE68" s="718">
        <v>0</v>
      </c>
      <c r="BF68" s="718">
        <v>0</v>
      </c>
      <c r="BG68" s="718">
        <v>0</v>
      </c>
      <c r="BH68" s="718">
        <v>0</v>
      </c>
      <c r="BI68" s="718">
        <v>0</v>
      </c>
      <c r="BJ68" s="718">
        <v>0</v>
      </c>
      <c r="BK68" s="718">
        <v>0</v>
      </c>
      <c r="BL68" s="718">
        <v>0</v>
      </c>
      <c r="BM68" s="718">
        <v>0</v>
      </c>
      <c r="BN68" s="718">
        <v>0</v>
      </c>
      <c r="BO68" s="718">
        <v>0</v>
      </c>
      <c r="BP68" s="718">
        <v>0</v>
      </c>
      <c r="BQ68" s="718">
        <v>0</v>
      </c>
      <c r="BR68" s="718">
        <v>0</v>
      </c>
      <c r="BS68" s="718">
        <v>0</v>
      </c>
      <c r="BT68" s="718">
        <v>0</v>
      </c>
      <c r="BU68" s="718">
        <v>0</v>
      </c>
      <c r="BV68" s="718">
        <v>0</v>
      </c>
      <c r="BW68" s="718">
        <v>0</v>
      </c>
      <c r="BX68" s="718">
        <v>0</v>
      </c>
      <c r="BY68" s="718">
        <v>0</v>
      </c>
      <c r="BZ68" s="719">
        <v>0</v>
      </c>
      <c r="CA68" s="167"/>
    </row>
    <row r="69" spans="2:79" s="17" customFormat="1" ht="15.6">
      <c r="B69" s="273">
        <v>46</v>
      </c>
      <c r="C69" s="178" t="s">
        <v>668</v>
      </c>
      <c r="D69" s="178" t="s">
        <v>669</v>
      </c>
      <c r="E69" s="178" t="s">
        <v>42</v>
      </c>
      <c r="F69" s="178" t="s">
        <v>670</v>
      </c>
      <c r="G69" s="178" t="s">
        <v>29</v>
      </c>
      <c r="H69" s="178" t="s">
        <v>677</v>
      </c>
      <c r="I69" s="178">
        <v>2013</v>
      </c>
      <c r="J69" s="178" t="s">
        <v>711</v>
      </c>
      <c r="K69" s="178"/>
      <c r="L69" s="178" t="s">
        <v>726</v>
      </c>
      <c r="M69" s="178" t="s">
        <v>686</v>
      </c>
      <c r="N69" s="178">
        <v>6100</v>
      </c>
      <c r="O69" s="718">
        <v>0</v>
      </c>
      <c r="P69" s="718">
        <v>0</v>
      </c>
      <c r="Q69" s="178"/>
      <c r="R69" s="718">
        <v>0</v>
      </c>
      <c r="S69" s="718">
        <v>0</v>
      </c>
      <c r="T69" s="718">
        <v>0</v>
      </c>
      <c r="U69" s="718">
        <v>3152.6179999999999</v>
      </c>
      <c r="V69" s="718">
        <v>0</v>
      </c>
      <c r="W69" s="718">
        <v>0</v>
      </c>
      <c r="X69" s="718">
        <v>0</v>
      </c>
      <c r="Y69" s="718">
        <v>0</v>
      </c>
      <c r="Z69" s="718">
        <v>0</v>
      </c>
      <c r="AA69" s="718">
        <v>0</v>
      </c>
      <c r="AB69" s="718">
        <v>0</v>
      </c>
      <c r="AC69" s="718">
        <v>0</v>
      </c>
      <c r="AD69" s="718">
        <v>0</v>
      </c>
      <c r="AE69" s="718">
        <v>0</v>
      </c>
      <c r="AF69" s="718">
        <v>0</v>
      </c>
      <c r="AG69" s="718">
        <v>0</v>
      </c>
      <c r="AH69" s="718">
        <v>0</v>
      </c>
      <c r="AI69" s="718">
        <v>0</v>
      </c>
      <c r="AJ69" s="718">
        <v>0</v>
      </c>
      <c r="AK69" s="718">
        <v>0</v>
      </c>
      <c r="AL69" s="718">
        <v>0</v>
      </c>
      <c r="AM69" s="718">
        <v>0</v>
      </c>
      <c r="AN69" s="718">
        <v>0</v>
      </c>
      <c r="AO69" s="718">
        <v>0</v>
      </c>
      <c r="AP69" s="718">
        <v>0</v>
      </c>
      <c r="AQ69" s="718">
        <v>0</v>
      </c>
      <c r="AR69" s="718">
        <v>0</v>
      </c>
      <c r="AS69" s="718">
        <v>0</v>
      </c>
      <c r="AT69" s="718">
        <v>0</v>
      </c>
      <c r="AU69" s="718">
        <v>0</v>
      </c>
      <c r="AV69" s="178"/>
      <c r="AW69" s="718">
        <v>0</v>
      </c>
      <c r="AX69" s="718">
        <v>0</v>
      </c>
      <c r="AY69" s="718">
        <v>0</v>
      </c>
      <c r="AZ69" s="718">
        <v>646.94680000000005</v>
      </c>
      <c r="BA69" s="718">
        <v>0</v>
      </c>
      <c r="BB69" s="718">
        <v>0</v>
      </c>
      <c r="BC69" s="718">
        <v>0</v>
      </c>
      <c r="BD69" s="718">
        <v>0</v>
      </c>
      <c r="BE69" s="718">
        <v>0</v>
      </c>
      <c r="BF69" s="718">
        <v>0</v>
      </c>
      <c r="BG69" s="718">
        <v>0</v>
      </c>
      <c r="BH69" s="718">
        <v>0</v>
      </c>
      <c r="BI69" s="718">
        <v>0</v>
      </c>
      <c r="BJ69" s="718">
        <v>0</v>
      </c>
      <c r="BK69" s="718">
        <v>0</v>
      </c>
      <c r="BL69" s="718">
        <v>0</v>
      </c>
      <c r="BM69" s="718">
        <v>0</v>
      </c>
      <c r="BN69" s="718">
        <v>0</v>
      </c>
      <c r="BO69" s="718">
        <v>0</v>
      </c>
      <c r="BP69" s="718">
        <v>0</v>
      </c>
      <c r="BQ69" s="718">
        <v>0</v>
      </c>
      <c r="BR69" s="718">
        <v>0</v>
      </c>
      <c r="BS69" s="718">
        <v>0</v>
      </c>
      <c r="BT69" s="718">
        <v>0</v>
      </c>
      <c r="BU69" s="718">
        <v>0</v>
      </c>
      <c r="BV69" s="718">
        <v>0</v>
      </c>
      <c r="BW69" s="718">
        <v>0</v>
      </c>
      <c r="BX69" s="718">
        <v>0</v>
      </c>
      <c r="BY69" s="718">
        <v>0</v>
      </c>
      <c r="BZ69" s="719">
        <v>0</v>
      </c>
      <c r="CA69" s="167"/>
    </row>
    <row r="70" spans="2:79" s="17" customFormat="1" ht="15.6">
      <c r="B70" s="273">
        <v>47</v>
      </c>
      <c r="C70" s="178" t="s">
        <v>668</v>
      </c>
      <c r="D70" s="178" t="s">
        <v>669</v>
      </c>
      <c r="E70" s="178" t="s">
        <v>42</v>
      </c>
      <c r="F70" s="178" t="s">
        <v>670</v>
      </c>
      <c r="G70" s="178" t="s">
        <v>29</v>
      </c>
      <c r="H70" s="178" t="s">
        <v>677</v>
      </c>
      <c r="I70" s="178">
        <v>2014</v>
      </c>
      <c r="J70" s="178" t="s">
        <v>711</v>
      </c>
      <c r="K70" s="178"/>
      <c r="L70" s="178" t="s">
        <v>726</v>
      </c>
      <c r="M70" s="178" t="s">
        <v>686</v>
      </c>
      <c r="N70" s="178">
        <v>3209</v>
      </c>
      <c r="O70" s="718">
        <v>0</v>
      </c>
      <c r="P70" s="718">
        <v>0</v>
      </c>
      <c r="Q70" s="178"/>
      <c r="R70" s="718">
        <v>0</v>
      </c>
      <c r="S70" s="718">
        <v>0</v>
      </c>
      <c r="T70" s="718">
        <v>0</v>
      </c>
      <c r="U70" s="718">
        <v>1658.461</v>
      </c>
      <c r="V70" s="718">
        <v>0</v>
      </c>
      <c r="W70" s="718">
        <v>0</v>
      </c>
      <c r="X70" s="718">
        <v>0</v>
      </c>
      <c r="Y70" s="718">
        <v>0</v>
      </c>
      <c r="Z70" s="718">
        <v>0</v>
      </c>
      <c r="AA70" s="718">
        <v>0</v>
      </c>
      <c r="AB70" s="718">
        <v>0</v>
      </c>
      <c r="AC70" s="718">
        <v>0</v>
      </c>
      <c r="AD70" s="718">
        <v>0</v>
      </c>
      <c r="AE70" s="718">
        <v>0</v>
      </c>
      <c r="AF70" s="718">
        <v>0</v>
      </c>
      <c r="AG70" s="718">
        <v>0</v>
      </c>
      <c r="AH70" s="718">
        <v>0</v>
      </c>
      <c r="AI70" s="718">
        <v>0</v>
      </c>
      <c r="AJ70" s="718">
        <v>0</v>
      </c>
      <c r="AK70" s="718">
        <v>0</v>
      </c>
      <c r="AL70" s="718">
        <v>0</v>
      </c>
      <c r="AM70" s="718">
        <v>0</v>
      </c>
      <c r="AN70" s="718">
        <v>0</v>
      </c>
      <c r="AO70" s="718">
        <v>0</v>
      </c>
      <c r="AP70" s="718">
        <v>0</v>
      </c>
      <c r="AQ70" s="718">
        <v>0</v>
      </c>
      <c r="AR70" s="718">
        <v>0</v>
      </c>
      <c r="AS70" s="718">
        <v>0</v>
      </c>
      <c r="AT70" s="718">
        <v>0</v>
      </c>
      <c r="AU70" s="718">
        <v>0</v>
      </c>
      <c r="AV70" s="178"/>
      <c r="AW70" s="718">
        <v>0</v>
      </c>
      <c r="AX70" s="718">
        <v>0</v>
      </c>
      <c r="AY70" s="718">
        <v>0</v>
      </c>
      <c r="AZ70" s="718">
        <v>0</v>
      </c>
      <c r="BA70" s="718">
        <v>0</v>
      </c>
      <c r="BB70" s="718">
        <v>0</v>
      </c>
      <c r="BC70" s="718">
        <v>0</v>
      </c>
      <c r="BD70" s="718">
        <v>0</v>
      </c>
      <c r="BE70" s="718">
        <v>0</v>
      </c>
      <c r="BF70" s="718">
        <v>0</v>
      </c>
      <c r="BG70" s="718">
        <v>0</v>
      </c>
      <c r="BH70" s="718">
        <v>0</v>
      </c>
      <c r="BI70" s="718">
        <v>0</v>
      </c>
      <c r="BJ70" s="718">
        <v>0</v>
      </c>
      <c r="BK70" s="718">
        <v>0</v>
      </c>
      <c r="BL70" s="718">
        <v>0</v>
      </c>
      <c r="BM70" s="718">
        <v>0</v>
      </c>
      <c r="BN70" s="718">
        <v>0</v>
      </c>
      <c r="BO70" s="718">
        <v>0</v>
      </c>
      <c r="BP70" s="718">
        <v>0</v>
      </c>
      <c r="BQ70" s="718">
        <v>0</v>
      </c>
      <c r="BR70" s="718">
        <v>0</v>
      </c>
      <c r="BS70" s="718">
        <v>0</v>
      </c>
      <c r="BT70" s="718">
        <v>0</v>
      </c>
      <c r="BU70" s="718">
        <v>0</v>
      </c>
      <c r="BV70" s="718">
        <v>0</v>
      </c>
      <c r="BW70" s="718">
        <v>0</v>
      </c>
      <c r="BX70" s="718">
        <v>0</v>
      </c>
      <c r="BY70" s="718">
        <v>0</v>
      </c>
      <c r="BZ70" s="719">
        <v>0</v>
      </c>
      <c r="CA70" s="167"/>
    </row>
    <row r="71" spans="2:79" s="17" customFormat="1" ht="15.6">
      <c r="B71" s="273">
        <v>48</v>
      </c>
      <c r="C71" s="178" t="s">
        <v>668</v>
      </c>
      <c r="D71" s="178" t="s">
        <v>674</v>
      </c>
      <c r="E71" s="178" t="s">
        <v>9</v>
      </c>
      <c r="F71" s="178" t="s">
        <v>670</v>
      </c>
      <c r="G71" s="178" t="s">
        <v>674</v>
      </c>
      <c r="H71" s="178" t="s">
        <v>677</v>
      </c>
      <c r="I71" s="178">
        <v>2014</v>
      </c>
      <c r="J71" s="178" t="s">
        <v>711</v>
      </c>
      <c r="K71" s="178"/>
      <c r="L71" s="178" t="s">
        <v>726</v>
      </c>
      <c r="M71" s="178" t="s">
        <v>687</v>
      </c>
      <c r="N71" s="178">
        <v>22</v>
      </c>
      <c r="O71" s="718">
        <v>0</v>
      </c>
      <c r="P71" s="718">
        <v>0</v>
      </c>
      <c r="Q71" s="178"/>
      <c r="R71" s="718">
        <v>0</v>
      </c>
      <c r="S71" s="718">
        <v>0</v>
      </c>
      <c r="T71" s="718">
        <v>0</v>
      </c>
      <c r="U71" s="718">
        <v>17243.36</v>
      </c>
      <c r="V71" s="718">
        <v>0</v>
      </c>
      <c r="W71" s="718">
        <v>0</v>
      </c>
      <c r="X71" s="718">
        <v>0</v>
      </c>
      <c r="Y71" s="718">
        <v>0</v>
      </c>
      <c r="Z71" s="718">
        <v>0</v>
      </c>
      <c r="AA71" s="718">
        <v>0</v>
      </c>
      <c r="AB71" s="718">
        <v>0</v>
      </c>
      <c r="AC71" s="718">
        <v>0</v>
      </c>
      <c r="AD71" s="718">
        <v>0</v>
      </c>
      <c r="AE71" s="718">
        <v>0</v>
      </c>
      <c r="AF71" s="718">
        <v>0</v>
      </c>
      <c r="AG71" s="718">
        <v>0</v>
      </c>
      <c r="AH71" s="718">
        <v>0</v>
      </c>
      <c r="AI71" s="718">
        <v>0</v>
      </c>
      <c r="AJ71" s="718">
        <v>0</v>
      </c>
      <c r="AK71" s="718">
        <v>0</v>
      </c>
      <c r="AL71" s="718">
        <v>0</v>
      </c>
      <c r="AM71" s="718">
        <v>0</v>
      </c>
      <c r="AN71" s="718">
        <v>0</v>
      </c>
      <c r="AO71" s="718">
        <v>0</v>
      </c>
      <c r="AP71" s="718">
        <v>0</v>
      </c>
      <c r="AQ71" s="718">
        <v>0</v>
      </c>
      <c r="AR71" s="718">
        <v>0</v>
      </c>
      <c r="AS71" s="718">
        <v>0</v>
      </c>
      <c r="AT71" s="718">
        <v>0</v>
      </c>
      <c r="AU71" s="718">
        <v>0</v>
      </c>
      <c r="AV71" s="178"/>
      <c r="AW71" s="718">
        <v>0</v>
      </c>
      <c r="AX71" s="718">
        <v>0</v>
      </c>
      <c r="AY71" s="718">
        <v>0</v>
      </c>
      <c r="AZ71" s="718">
        <v>0</v>
      </c>
      <c r="BA71" s="718">
        <v>0</v>
      </c>
      <c r="BB71" s="718">
        <v>0</v>
      </c>
      <c r="BC71" s="718">
        <v>0</v>
      </c>
      <c r="BD71" s="718">
        <v>0</v>
      </c>
      <c r="BE71" s="718">
        <v>0</v>
      </c>
      <c r="BF71" s="718">
        <v>0</v>
      </c>
      <c r="BG71" s="718">
        <v>0</v>
      </c>
      <c r="BH71" s="718">
        <v>0</v>
      </c>
      <c r="BI71" s="718">
        <v>0</v>
      </c>
      <c r="BJ71" s="718">
        <v>0</v>
      </c>
      <c r="BK71" s="718">
        <v>0</v>
      </c>
      <c r="BL71" s="718">
        <v>0</v>
      </c>
      <c r="BM71" s="718">
        <v>0</v>
      </c>
      <c r="BN71" s="718">
        <v>0</v>
      </c>
      <c r="BO71" s="718">
        <v>0</v>
      </c>
      <c r="BP71" s="718">
        <v>0</v>
      </c>
      <c r="BQ71" s="718">
        <v>0</v>
      </c>
      <c r="BR71" s="718">
        <v>0</v>
      </c>
      <c r="BS71" s="718">
        <v>0</v>
      </c>
      <c r="BT71" s="718">
        <v>0</v>
      </c>
      <c r="BU71" s="718">
        <v>0</v>
      </c>
      <c r="BV71" s="718">
        <v>0</v>
      </c>
      <c r="BW71" s="718">
        <v>0</v>
      </c>
      <c r="BX71" s="718">
        <v>0</v>
      </c>
      <c r="BY71" s="718">
        <v>0</v>
      </c>
      <c r="BZ71" s="719">
        <v>0</v>
      </c>
      <c r="CA71" s="167"/>
    </row>
    <row r="72" spans="2:79" s="17" customFormat="1" ht="15.6">
      <c r="B72" s="273">
        <v>49</v>
      </c>
      <c r="C72" s="178" t="s">
        <v>668</v>
      </c>
      <c r="D72" s="178" t="s">
        <v>674</v>
      </c>
      <c r="E72" s="178" t="s">
        <v>725</v>
      </c>
      <c r="F72" s="178" t="s">
        <v>670</v>
      </c>
      <c r="G72" s="178" t="s">
        <v>674</v>
      </c>
      <c r="H72" s="178" t="s">
        <v>676</v>
      </c>
      <c r="I72" s="178">
        <v>2012</v>
      </c>
      <c r="J72" s="178" t="s">
        <v>711</v>
      </c>
      <c r="K72" s="178"/>
      <c r="L72" s="178" t="s">
        <v>726</v>
      </c>
      <c r="M72" s="178"/>
      <c r="N72" s="178">
        <v>0</v>
      </c>
      <c r="O72" s="718">
        <v>0</v>
      </c>
      <c r="P72" s="718">
        <v>0</v>
      </c>
      <c r="Q72" s="178"/>
      <c r="R72" s="718">
        <v>0</v>
      </c>
      <c r="S72" s="718">
        <v>0</v>
      </c>
      <c r="T72" s="718">
        <v>0</v>
      </c>
      <c r="U72" s="718">
        <v>0</v>
      </c>
      <c r="V72" s="718">
        <v>0</v>
      </c>
      <c r="W72" s="718">
        <v>0</v>
      </c>
      <c r="X72" s="718">
        <v>0</v>
      </c>
      <c r="Y72" s="718">
        <v>0</v>
      </c>
      <c r="Z72" s="718">
        <v>0</v>
      </c>
      <c r="AA72" s="718">
        <v>0</v>
      </c>
      <c r="AB72" s="718">
        <v>0</v>
      </c>
      <c r="AC72" s="718">
        <v>0</v>
      </c>
      <c r="AD72" s="718">
        <v>0</v>
      </c>
      <c r="AE72" s="718">
        <v>0</v>
      </c>
      <c r="AF72" s="718">
        <v>0</v>
      </c>
      <c r="AG72" s="718">
        <v>0</v>
      </c>
      <c r="AH72" s="718">
        <v>0</v>
      </c>
      <c r="AI72" s="718">
        <v>0</v>
      </c>
      <c r="AJ72" s="718">
        <v>0</v>
      </c>
      <c r="AK72" s="718">
        <v>0</v>
      </c>
      <c r="AL72" s="718">
        <v>0</v>
      </c>
      <c r="AM72" s="718">
        <v>0</v>
      </c>
      <c r="AN72" s="718">
        <v>0</v>
      </c>
      <c r="AO72" s="718">
        <v>0</v>
      </c>
      <c r="AP72" s="718">
        <v>0</v>
      </c>
      <c r="AQ72" s="718">
        <v>0</v>
      </c>
      <c r="AR72" s="718">
        <v>0</v>
      </c>
      <c r="AS72" s="718">
        <v>0</v>
      </c>
      <c r="AT72" s="718">
        <v>0</v>
      </c>
      <c r="AU72" s="718">
        <v>0</v>
      </c>
      <c r="AV72" s="178"/>
      <c r="AW72" s="718">
        <v>0</v>
      </c>
      <c r="AX72" s="718">
        <v>0</v>
      </c>
      <c r="AY72" s="718">
        <v>0</v>
      </c>
      <c r="AZ72" s="718">
        <v>0</v>
      </c>
      <c r="BA72" s="718">
        <v>0</v>
      </c>
      <c r="BB72" s="718">
        <v>0</v>
      </c>
      <c r="BC72" s="718">
        <v>0</v>
      </c>
      <c r="BD72" s="718">
        <v>0</v>
      </c>
      <c r="BE72" s="718">
        <v>0</v>
      </c>
      <c r="BF72" s="718">
        <v>0</v>
      </c>
      <c r="BG72" s="718">
        <v>0</v>
      </c>
      <c r="BH72" s="718">
        <v>0</v>
      </c>
      <c r="BI72" s="718">
        <v>0</v>
      </c>
      <c r="BJ72" s="718">
        <v>0</v>
      </c>
      <c r="BK72" s="718">
        <v>0</v>
      </c>
      <c r="BL72" s="718">
        <v>0</v>
      </c>
      <c r="BM72" s="718">
        <v>0</v>
      </c>
      <c r="BN72" s="718">
        <v>0</v>
      </c>
      <c r="BO72" s="718">
        <v>0</v>
      </c>
      <c r="BP72" s="718">
        <v>0</v>
      </c>
      <c r="BQ72" s="718">
        <v>0</v>
      </c>
      <c r="BR72" s="718">
        <v>0</v>
      </c>
      <c r="BS72" s="718">
        <v>0</v>
      </c>
      <c r="BT72" s="718">
        <v>0</v>
      </c>
      <c r="BU72" s="718">
        <v>0</v>
      </c>
      <c r="BV72" s="718">
        <v>0</v>
      </c>
      <c r="BW72" s="718">
        <v>0</v>
      </c>
      <c r="BX72" s="718">
        <v>0</v>
      </c>
      <c r="BY72" s="718">
        <v>0</v>
      </c>
      <c r="BZ72" s="719">
        <v>0</v>
      </c>
      <c r="CA72" s="167"/>
    </row>
    <row r="73" spans="2:79" s="17" customFormat="1" ht="15.6">
      <c r="B73" s="273">
        <v>50</v>
      </c>
      <c r="C73" s="178" t="s">
        <v>668</v>
      </c>
      <c r="D73" s="178" t="s">
        <v>674</v>
      </c>
      <c r="E73" s="178" t="s">
        <v>725</v>
      </c>
      <c r="F73" s="178" t="s">
        <v>670</v>
      </c>
      <c r="G73" s="178" t="s">
        <v>674</v>
      </c>
      <c r="H73" s="178" t="s">
        <v>676</v>
      </c>
      <c r="I73" s="178">
        <v>2013</v>
      </c>
      <c r="J73" s="178" t="s">
        <v>711</v>
      </c>
      <c r="K73" s="178"/>
      <c r="L73" s="178" t="s">
        <v>726</v>
      </c>
      <c r="M73" s="178"/>
      <c r="N73" s="178">
        <v>-4</v>
      </c>
      <c r="O73" s="718">
        <v>943573.5</v>
      </c>
      <c r="P73" s="718">
        <v>17970586860</v>
      </c>
      <c r="Q73" s="178"/>
      <c r="R73" s="718">
        <v>0</v>
      </c>
      <c r="S73" s="718">
        <v>0</v>
      </c>
      <c r="T73" s="718">
        <v>891.36270000000002</v>
      </c>
      <c r="U73" s="718">
        <v>943.57349999999997</v>
      </c>
      <c r="V73" s="718">
        <v>943.57349999999997</v>
      </c>
      <c r="W73" s="718">
        <v>943.40700000000004</v>
      </c>
      <c r="X73" s="718">
        <v>1096.047</v>
      </c>
      <c r="Y73" s="718">
        <v>1795.077</v>
      </c>
      <c r="Z73" s="718">
        <v>1795.077</v>
      </c>
      <c r="AA73" s="718">
        <v>1795.077</v>
      </c>
      <c r="AB73" s="718">
        <v>1795.077</v>
      </c>
      <c r="AC73" s="718">
        <v>1795.077</v>
      </c>
      <c r="AD73" s="718">
        <v>1719.4949999999999</v>
      </c>
      <c r="AE73" s="718">
        <v>1744.2</v>
      </c>
      <c r="AF73" s="718">
        <v>829.35</v>
      </c>
      <c r="AG73" s="718">
        <v>829.35</v>
      </c>
      <c r="AH73" s="718">
        <v>829.35</v>
      </c>
      <c r="AI73" s="718">
        <v>820.8</v>
      </c>
      <c r="AJ73" s="718">
        <v>820.8</v>
      </c>
      <c r="AK73" s="718">
        <v>820.8</v>
      </c>
      <c r="AL73" s="718">
        <v>820.8</v>
      </c>
      <c r="AM73" s="718">
        <v>820.8</v>
      </c>
      <c r="AN73" s="718">
        <v>0</v>
      </c>
      <c r="AO73" s="718">
        <v>0</v>
      </c>
      <c r="AP73" s="718">
        <v>0</v>
      </c>
      <c r="AQ73" s="718">
        <v>0</v>
      </c>
      <c r="AR73" s="718">
        <v>0</v>
      </c>
      <c r="AS73" s="718">
        <v>0</v>
      </c>
      <c r="AT73" s="718">
        <v>0</v>
      </c>
      <c r="AU73" s="718">
        <v>0</v>
      </c>
      <c r="AV73" s="178"/>
      <c r="AW73" s="718">
        <v>0</v>
      </c>
      <c r="AX73" s="718">
        <v>0</v>
      </c>
      <c r="AY73" s="718">
        <v>8343933</v>
      </c>
      <c r="AZ73" s="718">
        <v>9626653</v>
      </c>
      <c r="BA73" s="718">
        <v>9626653</v>
      </c>
      <c r="BB73" s="718">
        <v>9624763</v>
      </c>
      <c r="BC73" s="718">
        <v>10523554</v>
      </c>
      <c r="BD73" s="718">
        <v>11599054</v>
      </c>
      <c r="BE73" s="718">
        <v>11599054</v>
      </c>
      <c r="BF73" s="718">
        <v>11599054</v>
      </c>
      <c r="BG73" s="718">
        <v>11590954</v>
      </c>
      <c r="BH73" s="718">
        <v>11590954</v>
      </c>
      <c r="BI73" s="718">
        <v>10995300</v>
      </c>
      <c r="BJ73" s="718">
        <v>11021220</v>
      </c>
      <c r="BK73" s="718">
        <v>1666620</v>
      </c>
      <c r="BL73" s="718">
        <v>1666620</v>
      </c>
      <c r="BM73" s="718">
        <v>1666620</v>
      </c>
      <c r="BN73" s="718">
        <v>1521900</v>
      </c>
      <c r="BO73" s="718">
        <v>1521900</v>
      </c>
      <c r="BP73" s="718">
        <v>1521900</v>
      </c>
      <c r="BQ73" s="718">
        <v>1521900</v>
      </c>
      <c r="BR73" s="718">
        <v>1521900</v>
      </c>
      <c r="BS73" s="718">
        <v>0</v>
      </c>
      <c r="BT73" s="718">
        <v>0</v>
      </c>
      <c r="BU73" s="718">
        <v>0</v>
      </c>
      <c r="BV73" s="718">
        <v>0</v>
      </c>
      <c r="BW73" s="718">
        <v>0</v>
      </c>
      <c r="BX73" s="718">
        <v>0</v>
      </c>
      <c r="BY73" s="718">
        <v>0</v>
      </c>
      <c r="BZ73" s="719">
        <v>0</v>
      </c>
      <c r="CA73" s="167"/>
    </row>
    <row r="74" spans="2:79" s="17" customFormat="1" ht="15.6">
      <c r="B74" s="273">
        <v>51</v>
      </c>
      <c r="C74" s="178" t="s">
        <v>668</v>
      </c>
      <c r="D74" s="178" t="s">
        <v>674</v>
      </c>
      <c r="E74" s="178" t="s">
        <v>725</v>
      </c>
      <c r="F74" s="178" t="s">
        <v>670</v>
      </c>
      <c r="G74" s="178" t="s">
        <v>674</v>
      </c>
      <c r="H74" s="178" t="s">
        <v>676</v>
      </c>
      <c r="I74" s="178">
        <v>2014</v>
      </c>
      <c r="J74" s="178" t="s">
        <v>711</v>
      </c>
      <c r="K74" s="178"/>
      <c r="L74" s="178" t="s">
        <v>726</v>
      </c>
      <c r="M74" s="178"/>
      <c r="N74" s="178">
        <v>13</v>
      </c>
      <c r="O74" s="718">
        <v>477951.9</v>
      </c>
      <c r="P74" s="718">
        <v>3893879303</v>
      </c>
      <c r="Q74" s="178"/>
      <c r="R74" s="718">
        <v>0</v>
      </c>
      <c r="S74" s="718">
        <v>0</v>
      </c>
      <c r="T74" s="718">
        <v>0</v>
      </c>
      <c r="U74" s="718">
        <v>477.95190000000002</v>
      </c>
      <c r="V74" s="718">
        <v>385.4049</v>
      </c>
      <c r="W74" s="718">
        <v>289.51650000000001</v>
      </c>
      <c r="X74" s="718">
        <v>289.51650000000001</v>
      </c>
      <c r="Y74" s="718">
        <v>289.51650000000001</v>
      </c>
      <c r="Z74" s="718">
        <v>289.51650000000001</v>
      </c>
      <c r="AA74" s="718">
        <v>289.51650000000001</v>
      </c>
      <c r="AB74" s="718">
        <v>289.51650000000001</v>
      </c>
      <c r="AC74" s="718">
        <v>289.51650000000001</v>
      </c>
      <c r="AD74" s="718">
        <v>289.51650000000001</v>
      </c>
      <c r="AE74" s="718">
        <v>280.91699999999997</v>
      </c>
      <c r="AF74" s="718">
        <v>280.91699999999997</v>
      </c>
      <c r="AG74" s="718">
        <v>75.347999999999999</v>
      </c>
      <c r="AH74" s="718">
        <v>75.347999999999999</v>
      </c>
      <c r="AI74" s="718">
        <v>75.347999999999999</v>
      </c>
      <c r="AJ74" s="718">
        <v>0</v>
      </c>
      <c r="AK74" s="718">
        <v>0</v>
      </c>
      <c r="AL74" s="718">
        <v>0</v>
      </c>
      <c r="AM74" s="718">
        <v>0</v>
      </c>
      <c r="AN74" s="718">
        <v>0</v>
      </c>
      <c r="AO74" s="718">
        <v>0</v>
      </c>
      <c r="AP74" s="718">
        <v>0</v>
      </c>
      <c r="AQ74" s="718">
        <v>0</v>
      </c>
      <c r="AR74" s="718">
        <v>0</v>
      </c>
      <c r="AS74" s="718">
        <v>0</v>
      </c>
      <c r="AT74" s="718">
        <v>0</v>
      </c>
      <c r="AU74" s="718">
        <v>0</v>
      </c>
      <c r="AV74" s="178"/>
      <c r="AW74" s="718">
        <v>0</v>
      </c>
      <c r="AX74" s="718">
        <v>0</v>
      </c>
      <c r="AY74" s="718">
        <v>0</v>
      </c>
      <c r="AZ74" s="718">
        <v>3893879</v>
      </c>
      <c r="BA74" s="718">
        <v>2676503</v>
      </c>
      <c r="BB74" s="718">
        <v>2372464</v>
      </c>
      <c r="BC74" s="718">
        <v>2372464</v>
      </c>
      <c r="BD74" s="718">
        <v>2372464</v>
      </c>
      <c r="BE74" s="718">
        <v>2372464</v>
      </c>
      <c r="BF74" s="718">
        <v>2372464</v>
      </c>
      <c r="BG74" s="718">
        <v>2372464</v>
      </c>
      <c r="BH74" s="718">
        <v>2372464</v>
      </c>
      <c r="BI74" s="718">
        <v>2372464</v>
      </c>
      <c r="BJ74" s="718">
        <v>2130970</v>
      </c>
      <c r="BK74" s="718">
        <v>2130970</v>
      </c>
      <c r="BL74" s="718">
        <v>325728</v>
      </c>
      <c r="BM74" s="718">
        <v>325728</v>
      </c>
      <c r="BN74" s="718">
        <v>325728</v>
      </c>
      <c r="BO74" s="718">
        <v>0</v>
      </c>
      <c r="BP74" s="718">
        <v>0</v>
      </c>
      <c r="BQ74" s="718">
        <v>0</v>
      </c>
      <c r="BR74" s="718">
        <v>0</v>
      </c>
      <c r="BS74" s="718">
        <v>0</v>
      </c>
      <c r="BT74" s="718">
        <v>0</v>
      </c>
      <c r="BU74" s="718">
        <v>0</v>
      </c>
      <c r="BV74" s="718">
        <v>0</v>
      </c>
      <c r="BW74" s="718">
        <v>0</v>
      </c>
      <c r="BX74" s="718">
        <v>0</v>
      </c>
      <c r="BY74" s="718">
        <v>0</v>
      </c>
      <c r="BZ74" s="719">
        <v>0</v>
      </c>
      <c r="CA74" s="167"/>
    </row>
    <row r="75" spans="2:79" s="17" customFormat="1" ht="15.6">
      <c r="B75" s="274" t="s">
        <v>493</v>
      </c>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277"/>
      <c r="BC75" s="277"/>
      <c r="BD75" s="277"/>
      <c r="BE75" s="277"/>
      <c r="BF75" s="277"/>
      <c r="BG75" s="277"/>
      <c r="BH75" s="277"/>
      <c r="BI75" s="277"/>
      <c r="BJ75" s="277"/>
      <c r="BK75" s="277"/>
      <c r="BL75" s="277"/>
      <c r="BM75" s="277"/>
      <c r="BN75" s="277"/>
      <c r="BO75" s="277"/>
      <c r="BP75" s="277"/>
      <c r="BQ75" s="277"/>
      <c r="BR75" s="277"/>
      <c r="BS75" s="277"/>
      <c r="BT75" s="277"/>
      <c r="BU75" s="277"/>
      <c r="BV75" s="277"/>
      <c r="BW75" s="277"/>
      <c r="BX75" s="277"/>
      <c r="BY75" s="277"/>
      <c r="BZ75" s="278"/>
      <c r="CA75" s="167"/>
    </row>
  </sheetData>
  <mergeCells count="1">
    <mergeCell ref="B22:B23"/>
  </mergeCells>
  <hyperlinks>
    <hyperlink ref="H18" location="Table_4_d.__2014_Lost_Revenues_Work_Form" display="Go to Tab 4."/>
  </hyperlinks>
  <pageMargins left="0.70866141732283472" right="0.70866141732283472" top="0.74803149606299213" bottom="0.74803149606299213" header="0.31496062992125984" footer="0.31496062992125984"/>
  <pageSetup scale="43" fitToWidth="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1"/>
  <sheetViews>
    <sheetView topLeftCell="A13" zoomScale="80" zoomScaleNormal="80" workbookViewId="0">
      <pane xSplit="4" ySplit="11" topLeftCell="E24" activePane="bottomRight" state="frozen"/>
      <selection activeCell="A13" sqref="A13"/>
      <selection pane="topRight" activeCell="E13" sqref="E13"/>
      <selection pane="bottomLeft" activeCell="A24" sqref="A24"/>
      <selection pane="bottomRight" activeCell="B41" sqref="B10:BZ41"/>
    </sheetView>
  </sheetViews>
  <sheetFormatPr defaultColWidth="9.109375" defaultRowHeight="14.4"/>
  <cols>
    <col min="1" max="1" width="9.109375" style="12"/>
    <col min="2" max="2" width="13.33203125" style="12" customWidth="1"/>
    <col min="3" max="3" width="10.88671875" style="12" customWidth="1"/>
    <col min="4" max="4" width="80.88671875" style="12" bestFit="1"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21" width="9.109375" style="12"/>
    <col min="22" max="40" width="11.33203125" style="12" bestFit="1" customWidth="1"/>
    <col min="41" max="41" width="9.44140625" style="12" bestFit="1" customWidth="1"/>
    <col min="42" max="47" width="9.33203125" style="12" bestFit="1" customWidth="1"/>
    <col min="48" max="52" width="9.109375" style="12"/>
    <col min="53" max="64" width="17" style="12" bestFit="1" customWidth="1"/>
    <col min="65" max="72" width="15.6640625" style="12" bestFit="1" customWidth="1"/>
    <col min="73" max="73" width="11.33203125" style="12" bestFit="1" customWidth="1"/>
    <col min="74" max="78" width="9.33203125" style="12" bestFit="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0.25" customHeight="1">
      <c r="B18" s="196" t="s">
        <v>579</v>
      </c>
      <c r="D18" s="92"/>
      <c r="H18" s="625" t="s">
        <v>601</v>
      </c>
    </row>
    <row r="19" spans="2:79" ht="27.75" customHeight="1">
      <c r="B19" s="660" t="s">
        <v>529</v>
      </c>
      <c r="C19" s="649"/>
      <c r="D19" s="649"/>
      <c r="E19" s="649"/>
      <c r="F19" s="649"/>
      <c r="G19" s="649"/>
      <c r="H19" s="649"/>
      <c r="I19" s="649"/>
      <c r="J19" s="649"/>
      <c r="K19" s="649"/>
      <c r="L19" s="649"/>
      <c r="M19" s="649"/>
      <c r="N19" s="649"/>
      <c r="O19" s="649"/>
      <c r="P19" s="649"/>
    </row>
    <row r="20" spans="2:79" ht="24.75" customHeight="1">
      <c r="B20" s="660" t="s">
        <v>530</v>
      </c>
      <c r="C20" s="649"/>
      <c r="D20" s="649"/>
      <c r="E20" s="649"/>
      <c r="F20" s="649"/>
      <c r="G20" s="649"/>
      <c r="H20" s="649"/>
      <c r="I20" s="649"/>
      <c r="J20" s="649"/>
      <c r="K20" s="649"/>
      <c r="L20" s="649"/>
      <c r="M20" s="649"/>
      <c r="N20" s="649"/>
      <c r="O20" s="649"/>
      <c r="P20" s="649"/>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c r="D24" s="178" t="s">
        <v>95</v>
      </c>
      <c r="E24" s="178"/>
      <c r="F24" s="178"/>
      <c r="G24" s="178"/>
      <c r="H24" s="178"/>
      <c r="I24" s="178"/>
      <c r="J24" s="178"/>
      <c r="K24" s="178"/>
      <c r="L24" s="178"/>
      <c r="M24" s="178"/>
      <c r="N24" s="178"/>
      <c r="O24" s="178"/>
      <c r="P24" s="178"/>
      <c r="Q24" s="178"/>
      <c r="R24" s="178"/>
      <c r="S24" s="178"/>
      <c r="T24" s="178"/>
      <c r="U24" s="178"/>
      <c r="V24" s="718">
        <v>141</v>
      </c>
      <c r="W24" s="718">
        <v>140</v>
      </c>
      <c r="X24" s="718">
        <v>140</v>
      </c>
      <c r="Y24" s="718">
        <v>140</v>
      </c>
      <c r="Z24" s="718">
        <v>140</v>
      </c>
      <c r="AA24" s="718">
        <v>140</v>
      </c>
      <c r="AB24" s="718">
        <v>140</v>
      </c>
      <c r="AC24" s="718">
        <v>140</v>
      </c>
      <c r="AD24" s="718">
        <v>140</v>
      </c>
      <c r="AE24" s="718">
        <v>140</v>
      </c>
      <c r="AF24" s="718">
        <v>124</v>
      </c>
      <c r="AG24" s="718">
        <v>124</v>
      </c>
      <c r="AH24" s="718">
        <v>124</v>
      </c>
      <c r="AI24" s="718">
        <v>124</v>
      </c>
      <c r="AJ24" s="718">
        <v>124</v>
      </c>
      <c r="AK24" s="718">
        <v>124</v>
      </c>
      <c r="AL24" s="718">
        <v>46</v>
      </c>
      <c r="AM24" s="718">
        <v>46</v>
      </c>
      <c r="AN24" s="718">
        <v>46</v>
      </c>
      <c r="AO24" s="718">
        <v>46</v>
      </c>
      <c r="AP24" s="718">
        <v>0</v>
      </c>
      <c r="AQ24" s="718">
        <v>0</v>
      </c>
      <c r="AR24" s="718">
        <v>0</v>
      </c>
      <c r="AS24" s="718">
        <v>0</v>
      </c>
      <c r="AT24" s="718">
        <v>0</v>
      </c>
      <c r="AU24" s="718">
        <v>0</v>
      </c>
      <c r="AV24" s="178"/>
      <c r="AW24" s="178"/>
      <c r="AX24" s="178"/>
      <c r="AY24" s="178"/>
      <c r="AZ24" s="178"/>
      <c r="BA24" s="718">
        <v>2173737</v>
      </c>
      <c r="BB24" s="718">
        <v>2154375</v>
      </c>
      <c r="BC24" s="718">
        <v>2154375</v>
      </c>
      <c r="BD24" s="718">
        <v>2154375</v>
      </c>
      <c r="BE24" s="718">
        <v>2154375</v>
      </c>
      <c r="BF24" s="718">
        <v>2154375</v>
      </c>
      <c r="BG24" s="718">
        <v>2154375</v>
      </c>
      <c r="BH24" s="718">
        <v>2153946</v>
      </c>
      <c r="BI24" s="718">
        <v>2153946</v>
      </c>
      <c r="BJ24" s="718">
        <v>2153946</v>
      </c>
      <c r="BK24" s="718">
        <v>1988960</v>
      </c>
      <c r="BL24" s="718">
        <v>1982034</v>
      </c>
      <c r="BM24" s="718">
        <v>1982034</v>
      </c>
      <c r="BN24" s="718">
        <v>1974981</v>
      </c>
      <c r="BO24" s="718">
        <v>1974981</v>
      </c>
      <c r="BP24" s="718">
        <v>1974178</v>
      </c>
      <c r="BQ24" s="718">
        <v>740712</v>
      </c>
      <c r="BR24" s="718">
        <v>740712</v>
      </c>
      <c r="BS24" s="718">
        <v>740712</v>
      </c>
      <c r="BT24" s="718">
        <v>740712</v>
      </c>
      <c r="BU24" s="718">
        <v>0</v>
      </c>
      <c r="BV24" s="718">
        <v>0</v>
      </c>
      <c r="BW24" s="718">
        <v>0</v>
      </c>
      <c r="BX24" s="718">
        <v>0</v>
      </c>
      <c r="BY24" s="718">
        <v>0</v>
      </c>
      <c r="BZ24" s="719">
        <v>0</v>
      </c>
      <c r="CA24" s="167"/>
    </row>
    <row r="25" spans="2:79" s="17" customFormat="1" ht="15.6">
      <c r="B25" s="273">
        <v>2</v>
      </c>
      <c r="C25" s="178"/>
      <c r="D25" s="178" t="s">
        <v>96</v>
      </c>
      <c r="E25" s="178"/>
      <c r="F25" s="178"/>
      <c r="G25" s="178"/>
      <c r="H25" s="178"/>
      <c r="I25" s="178"/>
      <c r="J25" s="178"/>
      <c r="K25" s="178"/>
      <c r="L25" s="178"/>
      <c r="M25" s="178"/>
      <c r="N25" s="178"/>
      <c r="O25" s="178"/>
      <c r="P25" s="178"/>
      <c r="Q25" s="178"/>
      <c r="R25" s="178"/>
      <c r="S25" s="178"/>
      <c r="T25" s="178"/>
      <c r="U25" s="178"/>
      <c r="V25" s="718">
        <v>248</v>
      </c>
      <c r="W25" s="718">
        <v>244</v>
      </c>
      <c r="X25" s="718">
        <v>244</v>
      </c>
      <c r="Y25" s="718">
        <v>244</v>
      </c>
      <c r="Z25" s="718">
        <v>244</v>
      </c>
      <c r="AA25" s="718">
        <v>244</v>
      </c>
      <c r="AB25" s="718">
        <v>244</v>
      </c>
      <c r="AC25" s="718">
        <v>244</v>
      </c>
      <c r="AD25" s="718">
        <v>244</v>
      </c>
      <c r="AE25" s="718">
        <v>244</v>
      </c>
      <c r="AF25" s="718">
        <v>206</v>
      </c>
      <c r="AG25" s="718">
        <v>195</v>
      </c>
      <c r="AH25" s="718">
        <v>195</v>
      </c>
      <c r="AI25" s="718">
        <v>194</v>
      </c>
      <c r="AJ25" s="718">
        <v>194</v>
      </c>
      <c r="AK25" s="718">
        <v>194</v>
      </c>
      <c r="AL25" s="718">
        <v>72</v>
      </c>
      <c r="AM25" s="718">
        <v>72</v>
      </c>
      <c r="AN25" s="718">
        <v>72</v>
      </c>
      <c r="AO25" s="718">
        <v>72</v>
      </c>
      <c r="AP25" s="718">
        <v>0</v>
      </c>
      <c r="AQ25" s="718">
        <v>0</v>
      </c>
      <c r="AR25" s="718">
        <v>0</v>
      </c>
      <c r="AS25" s="718">
        <v>0</v>
      </c>
      <c r="AT25" s="718">
        <v>0</v>
      </c>
      <c r="AU25" s="718">
        <v>0</v>
      </c>
      <c r="AV25" s="178"/>
      <c r="AW25" s="178"/>
      <c r="AX25" s="178"/>
      <c r="AY25" s="178"/>
      <c r="AZ25" s="178"/>
      <c r="BA25" s="718">
        <v>3679485</v>
      </c>
      <c r="BB25" s="718">
        <v>3614091</v>
      </c>
      <c r="BC25" s="718">
        <v>3614091</v>
      </c>
      <c r="BD25" s="718">
        <v>3614091</v>
      </c>
      <c r="BE25" s="718">
        <v>3614091</v>
      </c>
      <c r="BF25" s="718">
        <v>3614091</v>
      </c>
      <c r="BG25" s="718">
        <v>3614091</v>
      </c>
      <c r="BH25" s="718">
        <v>3612200</v>
      </c>
      <c r="BI25" s="718">
        <v>3612200</v>
      </c>
      <c r="BJ25" s="718">
        <v>3612200</v>
      </c>
      <c r="BK25" s="718">
        <v>3330966</v>
      </c>
      <c r="BL25" s="718">
        <v>3159456</v>
      </c>
      <c r="BM25" s="718">
        <v>3159456</v>
      </c>
      <c r="BN25" s="718">
        <v>3091498</v>
      </c>
      <c r="BO25" s="718">
        <v>3091498</v>
      </c>
      <c r="BP25" s="718">
        <v>3084291</v>
      </c>
      <c r="BQ25" s="718">
        <v>1142616</v>
      </c>
      <c r="BR25" s="718">
        <v>1142616</v>
      </c>
      <c r="BS25" s="718">
        <v>1142616</v>
      </c>
      <c r="BT25" s="718">
        <v>1142616</v>
      </c>
      <c r="BU25" s="718">
        <v>0</v>
      </c>
      <c r="BV25" s="718">
        <v>0</v>
      </c>
      <c r="BW25" s="718">
        <v>0</v>
      </c>
      <c r="BX25" s="718">
        <v>0</v>
      </c>
      <c r="BY25" s="718">
        <v>0</v>
      </c>
      <c r="BZ25" s="719">
        <v>0</v>
      </c>
      <c r="CA25" s="167"/>
    </row>
    <row r="26" spans="2:79" s="17" customFormat="1" ht="16.5" customHeight="1">
      <c r="B26" s="273">
        <v>3</v>
      </c>
      <c r="C26" s="178"/>
      <c r="D26" s="178" t="s">
        <v>97</v>
      </c>
      <c r="E26" s="178"/>
      <c r="F26" s="178"/>
      <c r="G26" s="178"/>
      <c r="H26" s="178"/>
      <c r="I26" s="178"/>
      <c r="J26" s="178"/>
      <c r="K26" s="178"/>
      <c r="L26" s="178"/>
      <c r="M26" s="178"/>
      <c r="N26" s="178"/>
      <c r="O26" s="178"/>
      <c r="P26" s="178"/>
      <c r="Q26" s="178"/>
      <c r="R26" s="178"/>
      <c r="S26" s="178"/>
      <c r="T26" s="178"/>
      <c r="U26" s="178"/>
      <c r="V26" s="718">
        <v>9</v>
      </c>
      <c r="W26" s="718">
        <v>9</v>
      </c>
      <c r="X26" s="718">
        <v>9</v>
      </c>
      <c r="Y26" s="718">
        <v>9</v>
      </c>
      <c r="Z26" s="718">
        <v>5</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178"/>
      <c r="AX26" s="178"/>
      <c r="AY26" s="178"/>
      <c r="AZ26" s="178"/>
      <c r="BA26" s="718">
        <v>60261</v>
      </c>
      <c r="BB26" s="718">
        <v>60261</v>
      </c>
      <c r="BC26" s="718">
        <v>60261</v>
      </c>
      <c r="BD26" s="718">
        <v>60261</v>
      </c>
      <c r="BE26" s="718">
        <v>37035</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6">
      <c r="B27" s="273">
        <v>4</v>
      </c>
      <c r="C27" s="178"/>
      <c r="D27" s="178" t="s">
        <v>744</v>
      </c>
      <c r="E27" s="276"/>
      <c r="F27" s="178"/>
      <c r="G27" s="178"/>
      <c r="H27" s="178"/>
      <c r="I27" s="178"/>
      <c r="J27" s="178"/>
      <c r="K27" s="178"/>
      <c r="L27" s="178"/>
      <c r="M27" s="178"/>
      <c r="N27" s="178"/>
      <c r="O27" s="178"/>
      <c r="P27" s="178"/>
      <c r="Q27" s="178"/>
      <c r="R27" s="178"/>
      <c r="S27" s="178"/>
      <c r="T27" s="178"/>
      <c r="U27" s="178"/>
      <c r="V27" s="718">
        <v>1355</v>
      </c>
      <c r="W27" s="718">
        <v>1355</v>
      </c>
      <c r="X27" s="718">
        <v>1355</v>
      </c>
      <c r="Y27" s="718">
        <v>1355</v>
      </c>
      <c r="Z27" s="718">
        <v>1355</v>
      </c>
      <c r="AA27" s="718">
        <v>1355</v>
      </c>
      <c r="AB27" s="718">
        <v>1355</v>
      </c>
      <c r="AC27" s="718">
        <v>1355</v>
      </c>
      <c r="AD27" s="718">
        <v>1355</v>
      </c>
      <c r="AE27" s="718">
        <v>1355</v>
      </c>
      <c r="AF27" s="718">
        <v>1355</v>
      </c>
      <c r="AG27" s="718">
        <v>1355</v>
      </c>
      <c r="AH27" s="718">
        <v>1355</v>
      </c>
      <c r="AI27" s="718">
        <v>1355</v>
      </c>
      <c r="AJ27" s="718">
        <v>1355</v>
      </c>
      <c r="AK27" s="718">
        <v>1355</v>
      </c>
      <c r="AL27" s="718">
        <v>1355</v>
      </c>
      <c r="AM27" s="718">
        <v>1355</v>
      </c>
      <c r="AN27" s="718">
        <v>1229</v>
      </c>
      <c r="AO27" s="718">
        <v>0</v>
      </c>
      <c r="AP27" s="718">
        <v>0</v>
      </c>
      <c r="AQ27" s="718">
        <v>0</v>
      </c>
      <c r="AR27" s="718">
        <v>0</v>
      </c>
      <c r="AS27" s="718">
        <v>0</v>
      </c>
      <c r="AT27" s="718">
        <v>0</v>
      </c>
      <c r="AU27" s="718">
        <v>0</v>
      </c>
      <c r="AV27" s="178"/>
      <c r="AW27" s="178"/>
      <c r="AX27" s="178"/>
      <c r="AY27" s="178"/>
      <c r="AZ27" s="178"/>
      <c r="BA27" s="718">
        <v>2584003</v>
      </c>
      <c r="BB27" s="718">
        <v>2584003</v>
      </c>
      <c r="BC27" s="718">
        <v>2584003</v>
      </c>
      <c r="BD27" s="718">
        <v>2584003</v>
      </c>
      <c r="BE27" s="718">
        <v>2584003</v>
      </c>
      <c r="BF27" s="718">
        <v>2584003</v>
      </c>
      <c r="BG27" s="718">
        <v>2584003</v>
      </c>
      <c r="BH27" s="718">
        <v>2584003</v>
      </c>
      <c r="BI27" s="718">
        <v>2584003</v>
      </c>
      <c r="BJ27" s="718">
        <v>2584003</v>
      </c>
      <c r="BK27" s="718">
        <v>2584003</v>
      </c>
      <c r="BL27" s="718">
        <v>2584003</v>
      </c>
      <c r="BM27" s="718">
        <v>2584003</v>
      </c>
      <c r="BN27" s="718">
        <v>2584003</v>
      </c>
      <c r="BO27" s="718">
        <v>2584003</v>
      </c>
      <c r="BP27" s="718">
        <v>2584003</v>
      </c>
      <c r="BQ27" s="718">
        <v>2584003</v>
      </c>
      <c r="BR27" s="718">
        <v>2584003</v>
      </c>
      <c r="BS27" s="718">
        <v>2471373</v>
      </c>
      <c r="BT27" s="718">
        <v>0</v>
      </c>
      <c r="BU27" s="718">
        <v>0</v>
      </c>
      <c r="BV27" s="718">
        <v>0</v>
      </c>
      <c r="BW27" s="718">
        <v>0</v>
      </c>
      <c r="BX27" s="718">
        <v>0</v>
      </c>
      <c r="BY27" s="718">
        <v>0</v>
      </c>
      <c r="BZ27" s="719">
        <v>0</v>
      </c>
      <c r="CA27" s="167"/>
    </row>
    <row r="28" spans="2:79" s="17" customFormat="1" ht="15.6">
      <c r="B28" s="273">
        <v>5</v>
      </c>
      <c r="C28" s="178"/>
      <c r="D28" s="178" t="s">
        <v>99</v>
      </c>
      <c r="E28" s="178"/>
      <c r="F28" s="178"/>
      <c r="G28" s="178"/>
      <c r="H28" s="178"/>
      <c r="I28" s="178"/>
      <c r="J28" s="178"/>
      <c r="K28" s="178"/>
      <c r="L28" s="178"/>
      <c r="M28" s="178"/>
      <c r="N28" s="178"/>
      <c r="O28" s="178"/>
      <c r="P28" s="178"/>
      <c r="Q28" s="178"/>
      <c r="R28" s="178"/>
      <c r="S28" s="178"/>
      <c r="T28" s="178"/>
      <c r="U28" s="178"/>
      <c r="V28" s="718">
        <v>0</v>
      </c>
      <c r="W28" s="718">
        <v>0</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178"/>
      <c r="AX28" s="178"/>
      <c r="AY28" s="178"/>
      <c r="AZ28" s="178"/>
      <c r="BA28" s="718">
        <v>0</v>
      </c>
      <c r="BB28" s="718">
        <v>0</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6">
      <c r="B29" s="273">
        <v>6</v>
      </c>
      <c r="C29" s="178"/>
      <c r="D29" s="178" t="s">
        <v>100</v>
      </c>
      <c r="E29" s="178"/>
      <c r="F29" s="178"/>
      <c r="G29" s="178"/>
      <c r="H29" s="178"/>
      <c r="I29" s="178"/>
      <c r="J29" s="178"/>
      <c r="K29" s="178"/>
      <c r="L29" s="178"/>
      <c r="M29" s="178"/>
      <c r="N29" s="178"/>
      <c r="O29" s="178"/>
      <c r="P29" s="178"/>
      <c r="Q29" s="178"/>
      <c r="R29" s="178"/>
      <c r="S29" s="178"/>
      <c r="T29" s="178"/>
      <c r="U29" s="178"/>
      <c r="V29" s="718">
        <v>762</v>
      </c>
      <c r="W29" s="718">
        <v>762</v>
      </c>
      <c r="X29" s="718">
        <v>762</v>
      </c>
      <c r="Y29" s="718">
        <v>762</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178"/>
      <c r="AX29" s="178"/>
      <c r="AY29" s="178"/>
      <c r="AZ29" s="178"/>
      <c r="BA29" s="718">
        <v>3573385</v>
      </c>
      <c r="BB29" s="718">
        <v>3573385</v>
      </c>
      <c r="BC29" s="718">
        <v>3573385</v>
      </c>
      <c r="BD29" s="718">
        <v>3573385</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6">
      <c r="B30" s="273">
        <v>7</v>
      </c>
      <c r="C30" s="178"/>
      <c r="D30" s="178" t="s">
        <v>101</v>
      </c>
      <c r="E30" s="178"/>
      <c r="F30" s="178"/>
      <c r="G30" s="178"/>
      <c r="H30" s="178"/>
      <c r="I30" s="178"/>
      <c r="J30" s="178"/>
      <c r="K30" s="178"/>
      <c r="L30" s="178"/>
      <c r="M30" s="178"/>
      <c r="N30" s="178"/>
      <c r="O30" s="178"/>
      <c r="P30" s="178"/>
      <c r="Q30" s="178"/>
      <c r="R30" s="178"/>
      <c r="S30" s="178"/>
      <c r="T30" s="178"/>
      <c r="U30" s="178"/>
      <c r="V30" s="718">
        <v>6865</v>
      </c>
      <c r="W30" s="718">
        <v>6865</v>
      </c>
      <c r="X30" s="718">
        <v>6775</v>
      </c>
      <c r="Y30" s="718">
        <v>6775</v>
      </c>
      <c r="Z30" s="718">
        <v>6775</v>
      </c>
      <c r="AA30" s="718">
        <v>6715</v>
      </c>
      <c r="AB30" s="718">
        <v>6396</v>
      </c>
      <c r="AC30" s="718">
        <v>6396</v>
      </c>
      <c r="AD30" s="718">
        <v>6101</v>
      </c>
      <c r="AE30" s="718">
        <v>5063</v>
      </c>
      <c r="AF30" s="718">
        <v>2324</v>
      </c>
      <c r="AG30" s="718">
        <v>2148</v>
      </c>
      <c r="AH30" s="718">
        <v>1246</v>
      </c>
      <c r="AI30" s="718">
        <v>1244</v>
      </c>
      <c r="AJ30" s="718">
        <v>1244</v>
      </c>
      <c r="AK30" s="718">
        <v>939</v>
      </c>
      <c r="AL30" s="718">
        <v>327</v>
      </c>
      <c r="AM30" s="718">
        <v>327</v>
      </c>
      <c r="AN30" s="718">
        <v>327</v>
      </c>
      <c r="AO30" s="718">
        <v>327</v>
      </c>
      <c r="AP30" s="718">
        <v>0</v>
      </c>
      <c r="AQ30" s="718">
        <v>0</v>
      </c>
      <c r="AR30" s="718">
        <v>0</v>
      </c>
      <c r="AS30" s="718">
        <v>0</v>
      </c>
      <c r="AT30" s="718">
        <v>0</v>
      </c>
      <c r="AU30" s="718">
        <v>0</v>
      </c>
      <c r="AV30" s="178"/>
      <c r="AW30" s="178"/>
      <c r="AX30" s="178"/>
      <c r="AY30" s="178"/>
      <c r="AZ30" s="178"/>
      <c r="BA30" s="718">
        <v>45320196</v>
      </c>
      <c r="BB30" s="718">
        <v>45320196</v>
      </c>
      <c r="BC30" s="718">
        <v>45034080</v>
      </c>
      <c r="BD30" s="718">
        <v>45032593</v>
      </c>
      <c r="BE30" s="718">
        <v>45032593</v>
      </c>
      <c r="BF30" s="718">
        <v>44840465</v>
      </c>
      <c r="BG30" s="718">
        <v>42808250</v>
      </c>
      <c r="BH30" s="718">
        <v>42808250</v>
      </c>
      <c r="BI30" s="718">
        <v>41594868</v>
      </c>
      <c r="BJ30" s="718">
        <v>34763280</v>
      </c>
      <c r="BK30" s="718">
        <v>16782984</v>
      </c>
      <c r="BL30" s="718">
        <v>15335854</v>
      </c>
      <c r="BM30" s="718">
        <v>8714664</v>
      </c>
      <c r="BN30" s="718">
        <v>8708922</v>
      </c>
      <c r="BO30" s="718">
        <v>8708922</v>
      </c>
      <c r="BP30" s="718">
        <v>6135314</v>
      </c>
      <c r="BQ30" s="718">
        <v>855240</v>
      </c>
      <c r="BR30" s="718">
        <v>855240</v>
      </c>
      <c r="BS30" s="718">
        <v>855240</v>
      </c>
      <c r="BT30" s="718">
        <v>855240</v>
      </c>
      <c r="BU30" s="718">
        <v>0</v>
      </c>
      <c r="BV30" s="718">
        <v>0</v>
      </c>
      <c r="BW30" s="718">
        <v>0</v>
      </c>
      <c r="BX30" s="718">
        <v>0</v>
      </c>
      <c r="BY30" s="718">
        <v>0</v>
      </c>
      <c r="BZ30" s="719">
        <v>0</v>
      </c>
      <c r="CA30" s="167"/>
    </row>
    <row r="31" spans="2:79" s="17" customFormat="1" ht="15.6">
      <c r="B31" s="273">
        <v>8</v>
      </c>
      <c r="C31" s="178"/>
      <c r="D31" s="178" t="s">
        <v>102</v>
      </c>
      <c r="E31" s="178"/>
      <c r="F31" s="178"/>
      <c r="G31" s="178"/>
      <c r="H31" s="178"/>
      <c r="I31" s="178"/>
      <c r="J31" s="178"/>
      <c r="K31" s="178"/>
      <c r="L31" s="178"/>
      <c r="M31" s="178"/>
      <c r="N31" s="178"/>
      <c r="O31" s="178"/>
      <c r="P31" s="178"/>
      <c r="Q31" s="178"/>
      <c r="R31" s="178"/>
      <c r="S31" s="178"/>
      <c r="T31" s="178"/>
      <c r="U31" s="178"/>
      <c r="V31" s="718">
        <v>810</v>
      </c>
      <c r="W31" s="718">
        <v>778</v>
      </c>
      <c r="X31" s="718">
        <v>441</v>
      </c>
      <c r="Y31" s="718">
        <v>441</v>
      </c>
      <c r="Z31" s="718">
        <v>441</v>
      </c>
      <c r="AA31" s="718">
        <v>441</v>
      </c>
      <c r="AB31" s="718">
        <v>441</v>
      </c>
      <c r="AC31" s="718">
        <v>441</v>
      </c>
      <c r="AD31" s="718">
        <v>441</v>
      </c>
      <c r="AE31" s="718">
        <v>441</v>
      </c>
      <c r="AF31" s="718">
        <v>433</v>
      </c>
      <c r="AG31" s="718">
        <v>193</v>
      </c>
      <c r="AH31" s="718">
        <v>0</v>
      </c>
      <c r="AI31" s="718">
        <v>0</v>
      </c>
      <c r="AJ31" s="718">
        <v>0</v>
      </c>
      <c r="AK31" s="718">
        <v>0</v>
      </c>
      <c r="AL31" s="718">
        <v>0</v>
      </c>
      <c r="AM31" s="718">
        <v>0</v>
      </c>
      <c r="AN31" s="718">
        <v>0</v>
      </c>
      <c r="AO31" s="718">
        <v>0</v>
      </c>
      <c r="AP31" s="718">
        <v>0</v>
      </c>
      <c r="AQ31" s="718">
        <v>0</v>
      </c>
      <c r="AR31" s="718">
        <v>0</v>
      </c>
      <c r="AS31" s="718">
        <v>0</v>
      </c>
      <c r="AT31" s="718">
        <v>0</v>
      </c>
      <c r="AU31" s="718">
        <v>0</v>
      </c>
      <c r="AV31" s="178"/>
      <c r="AW31" s="178"/>
      <c r="AX31" s="178"/>
      <c r="AY31" s="178"/>
      <c r="AZ31" s="178"/>
      <c r="BA31" s="718">
        <v>3360796</v>
      </c>
      <c r="BB31" s="718">
        <v>3220399</v>
      </c>
      <c r="BC31" s="718">
        <v>1926026</v>
      </c>
      <c r="BD31" s="718">
        <v>1925910</v>
      </c>
      <c r="BE31" s="718">
        <v>1925910</v>
      </c>
      <c r="BF31" s="718">
        <v>1925910</v>
      </c>
      <c r="BG31" s="718">
        <v>1925910</v>
      </c>
      <c r="BH31" s="718">
        <v>1925910</v>
      </c>
      <c r="BI31" s="718">
        <v>1925910</v>
      </c>
      <c r="BJ31" s="718">
        <v>1925910</v>
      </c>
      <c r="BK31" s="718">
        <v>1847860</v>
      </c>
      <c r="BL31" s="718">
        <v>754172</v>
      </c>
      <c r="BM31" s="718">
        <v>0</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6">
      <c r="B32" s="273">
        <v>9</v>
      </c>
      <c r="C32" s="178"/>
      <c r="D32" s="178" t="s">
        <v>103</v>
      </c>
      <c r="E32" s="178"/>
      <c r="F32" s="178"/>
      <c r="G32" s="178"/>
      <c r="H32" s="178"/>
      <c r="I32" s="178"/>
      <c r="J32" s="178"/>
      <c r="K32" s="178"/>
      <c r="L32" s="178"/>
      <c r="M32" s="178"/>
      <c r="N32" s="178"/>
      <c r="O32" s="178"/>
      <c r="P32" s="178"/>
      <c r="Q32" s="178"/>
      <c r="R32" s="178"/>
      <c r="S32" s="178"/>
      <c r="T32" s="178"/>
      <c r="U32" s="178"/>
      <c r="V32" s="718">
        <v>305</v>
      </c>
      <c r="W32" s="718">
        <v>305</v>
      </c>
      <c r="X32" s="718">
        <v>305</v>
      </c>
      <c r="Y32" s="718">
        <v>305</v>
      </c>
      <c r="Z32" s="718">
        <v>305</v>
      </c>
      <c r="AA32" s="718">
        <v>305</v>
      </c>
      <c r="AB32" s="718">
        <v>305</v>
      </c>
      <c r="AC32" s="718">
        <v>305</v>
      </c>
      <c r="AD32" s="718">
        <v>305</v>
      </c>
      <c r="AE32" s="718">
        <v>305</v>
      </c>
      <c r="AF32" s="718">
        <v>305</v>
      </c>
      <c r="AG32" s="718">
        <v>305</v>
      </c>
      <c r="AH32" s="718">
        <v>305</v>
      </c>
      <c r="AI32" s="718">
        <v>305</v>
      </c>
      <c r="AJ32" s="718">
        <v>246</v>
      </c>
      <c r="AK32" s="718">
        <v>5</v>
      </c>
      <c r="AL32" s="718">
        <v>5</v>
      </c>
      <c r="AM32" s="718">
        <v>0</v>
      </c>
      <c r="AN32" s="718">
        <v>0</v>
      </c>
      <c r="AO32" s="718">
        <v>0</v>
      </c>
      <c r="AP32" s="718">
        <v>0</v>
      </c>
      <c r="AQ32" s="718">
        <v>0</v>
      </c>
      <c r="AR32" s="718">
        <v>0</v>
      </c>
      <c r="AS32" s="718">
        <v>0</v>
      </c>
      <c r="AT32" s="718">
        <v>0</v>
      </c>
      <c r="AU32" s="718">
        <v>0</v>
      </c>
      <c r="AV32" s="178"/>
      <c r="AW32" s="178"/>
      <c r="AX32" s="178"/>
      <c r="AY32" s="178"/>
      <c r="AZ32" s="178"/>
      <c r="BA32" s="718">
        <v>931231</v>
      </c>
      <c r="BB32" s="718">
        <v>931231</v>
      </c>
      <c r="BC32" s="718">
        <v>931231</v>
      </c>
      <c r="BD32" s="718">
        <v>931231</v>
      </c>
      <c r="BE32" s="718">
        <v>931231</v>
      </c>
      <c r="BF32" s="718">
        <v>931231</v>
      </c>
      <c r="BG32" s="718">
        <v>931231</v>
      </c>
      <c r="BH32" s="718">
        <v>931231</v>
      </c>
      <c r="BI32" s="718">
        <v>930086</v>
      </c>
      <c r="BJ32" s="718">
        <v>930086</v>
      </c>
      <c r="BK32" s="718">
        <v>930086</v>
      </c>
      <c r="BL32" s="718">
        <v>930086</v>
      </c>
      <c r="BM32" s="718">
        <v>930086</v>
      </c>
      <c r="BN32" s="718">
        <v>930086</v>
      </c>
      <c r="BO32" s="718">
        <v>601904</v>
      </c>
      <c r="BP32" s="718">
        <v>33362</v>
      </c>
      <c r="BQ32" s="718">
        <v>32934</v>
      </c>
      <c r="BR32" s="718">
        <v>0</v>
      </c>
      <c r="BS32" s="718">
        <v>0</v>
      </c>
      <c r="BT32" s="718">
        <v>0</v>
      </c>
      <c r="BU32" s="718">
        <v>0</v>
      </c>
      <c r="BV32" s="718">
        <v>0</v>
      </c>
      <c r="BW32" s="718">
        <v>0</v>
      </c>
      <c r="BX32" s="718">
        <v>0</v>
      </c>
      <c r="BY32" s="718">
        <v>0</v>
      </c>
      <c r="BZ32" s="719">
        <v>0</v>
      </c>
      <c r="CA32" s="167"/>
    </row>
    <row r="33" spans="2:79" s="17" customFormat="1" ht="15.6">
      <c r="B33" s="273">
        <v>10</v>
      </c>
      <c r="C33" s="178"/>
      <c r="D33" s="178" t="s">
        <v>104</v>
      </c>
      <c r="E33" s="178"/>
      <c r="F33" s="178"/>
      <c r="G33" s="178"/>
      <c r="H33" s="178"/>
      <c r="I33" s="178"/>
      <c r="J33" s="178"/>
      <c r="K33" s="178"/>
      <c r="L33" s="178"/>
      <c r="M33" s="178"/>
      <c r="N33" s="178"/>
      <c r="O33" s="178"/>
      <c r="P33" s="178"/>
      <c r="Q33" s="178"/>
      <c r="R33" s="178"/>
      <c r="S33" s="178"/>
      <c r="T33" s="178"/>
      <c r="U33" s="178"/>
      <c r="V33" s="718">
        <v>0</v>
      </c>
      <c r="W33" s="718">
        <v>0</v>
      </c>
      <c r="X33" s="718">
        <v>0</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178"/>
      <c r="AX33" s="178"/>
      <c r="AY33" s="178"/>
      <c r="AZ33" s="178"/>
      <c r="BA33" s="718">
        <v>0</v>
      </c>
      <c r="BB33" s="718">
        <v>0</v>
      </c>
      <c r="BC33" s="718">
        <v>0</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9">
        <v>0</v>
      </c>
      <c r="CA33" s="167"/>
    </row>
    <row r="34" spans="2:79" s="17" customFormat="1" ht="15.6">
      <c r="B34" s="273">
        <v>11</v>
      </c>
      <c r="C34" s="178"/>
      <c r="D34" s="178" t="s">
        <v>105</v>
      </c>
      <c r="E34" s="178"/>
      <c r="F34" s="178"/>
      <c r="G34" s="178"/>
      <c r="H34" s="178"/>
      <c r="I34" s="178"/>
      <c r="J34" s="178"/>
      <c r="K34" s="178"/>
      <c r="L34" s="178"/>
      <c r="M34" s="178"/>
      <c r="N34" s="178"/>
      <c r="O34" s="178"/>
      <c r="P34" s="178"/>
      <c r="Q34" s="178"/>
      <c r="R34" s="178"/>
      <c r="S34" s="178"/>
      <c r="T34" s="178"/>
      <c r="U34" s="178"/>
      <c r="V34" s="718">
        <v>0</v>
      </c>
      <c r="W34" s="718">
        <v>0</v>
      </c>
      <c r="X34" s="718">
        <v>0</v>
      </c>
      <c r="Y34" s="718">
        <v>0</v>
      </c>
      <c r="Z34" s="718">
        <v>0</v>
      </c>
      <c r="AA34" s="718">
        <v>0</v>
      </c>
      <c r="AB34" s="718">
        <v>0</v>
      </c>
      <c r="AC34" s="718">
        <v>0</v>
      </c>
      <c r="AD34" s="718">
        <v>0</v>
      </c>
      <c r="AE34" s="718">
        <v>0</v>
      </c>
      <c r="AF34" s="718">
        <v>0</v>
      </c>
      <c r="AG34" s="718">
        <v>0</v>
      </c>
      <c r="AH34" s="718">
        <v>0</v>
      </c>
      <c r="AI34" s="718">
        <v>0</v>
      </c>
      <c r="AJ34" s="718">
        <v>0</v>
      </c>
      <c r="AK34" s="718">
        <v>0</v>
      </c>
      <c r="AL34" s="718">
        <v>0</v>
      </c>
      <c r="AM34" s="718">
        <v>0</v>
      </c>
      <c r="AN34" s="718">
        <v>0</v>
      </c>
      <c r="AO34" s="718">
        <v>0</v>
      </c>
      <c r="AP34" s="718">
        <v>0</v>
      </c>
      <c r="AQ34" s="718">
        <v>0</v>
      </c>
      <c r="AR34" s="718">
        <v>0</v>
      </c>
      <c r="AS34" s="718">
        <v>0</v>
      </c>
      <c r="AT34" s="718">
        <v>0</v>
      </c>
      <c r="AU34" s="718">
        <v>0</v>
      </c>
      <c r="AV34" s="178"/>
      <c r="AW34" s="178"/>
      <c r="AX34" s="178"/>
      <c r="AY34" s="178"/>
      <c r="AZ34" s="178"/>
      <c r="BA34" s="718">
        <v>0</v>
      </c>
      <c r="BB34" s="718">
        <v>0</v>
      </c>
      <c r="BC34" s="718">
        <v>0</v>
      </c>
      <c r="BD34" s="718">
        <v>0</v>
      </c>
      <c r="BE34" s="718">
        <v>0</v>
      </c>
      <c r="BF34" s="718">
        <v>0</v>
      </c>
      <c r="BG34" s="718">
        <v>0</v>
      </c>
      <c r="BH34" s="718">
        <v>0</v>
      </c>
      <c r="BI34" s="718">
        <v>0</v>
      </c>
      <c r="BJ34" s="718">
        <v>0</v>
      </c>
      <c r="BK34" s="718">
        <v>0</v>
      </c>
      <c r="BL34" s="718">
        <v>0</v>
      </c>
      <c r="BM34" s="718">
        <v>0</v>
      </c>
      <c r="BN34" s="718">
        <v>0</v>
      </c>
      <c r="BO34" s="718">
        <v>0</v>
      </c>
      <c r="BP34" s="718">
        <v>0</v>
      </c>
      <c r="BQ34" s="718">
        <v>0</v>
      </c>
      <c r="BR34" s="718">
        <v>0</v>
      </c>
      <c r="BS34" s="718">
        <v>0</v>
      </c>
      <c r="BT34" s="718">
        <v>0</v>
      </c>
      <c r="BU34" s="718">
        <v>0</v>
      </c>
      <c r="BV34" s="718">
        <v>0</v>
      </c>
      <c r="BW34" s="718">
        <v>0</v>
      </c>
      <c r="BX34" s="718">
        <v>0</v>
      </c>
      <c r="BY34" s="718">
        <v>0</v>
      </c>
      <c r="BZ34" s="719">
        <v>0</v>
      </c>
      <c r="CA34" s="167"/>
    </row>
    <row r="35" spans="2:79" s="17" customFormat="1" ht="15.6">
      <c r="B35" s="273">
        <v>12</v>
      </c>
      <c r="C35" s="178"/>
      <c r="D35" s="178" t="s">
        <v>107</v>
      </c>
      <c r="E35" s="178"/>
      <c r="F35" s="178"/>
      <c r="G35" s="178"/>
      <c r="H35" s="178"/>
      <c r="I35" s="178"/>
      <c r="J35" s="178"/>
      <c r="K35" s="178"/>
      <c r="L35" s="178"/>
      <c r="M35" s="178"/>
      <c r="N35" s="178"/>
      <c r="O35" s="178"/>
      <c r="P35" s="178"/>
      <c r="Q35" s="178"/>
      <c r="R35" s="178"/>
      <c r="S35" s="178"/>
      <c r="T35" s="178"/>
      <c r="U35" s="178"/>
      <c r="V35" s="718">
        <v>1232</v>
      </c>
      <c r="W35" s="718">
        <v>1146</v>
      </c>
      <c r="X35" s="718">
        <v>1146</v>
      </c>
      <c r="Y35" s="718">
        <v>1146</v>
      </c>
      <c r="Z35" s="718">
        <v>1127</v>
      </c>
      <c r="AA35" s="718">
        <v>1127</v>
      </c>
      <c r="AB35" s="718">
        <v>1107</v>
      </c>
      <c r="AC35" s="718">
        <v>1089</v>
      </c>
      <c r="AD35" s="718">
        <v>1089</v>
      </c>
      <c r="AE35" s="718">
        <v>342</v>
      </c>
      <c r="AF35" s="718">
        <v>324</v>
      </c>
      <c r="AG35" s="718">
        <v>35</v>
      </c>
      <c r="AH35" s="718">
        <v>23</v>
      </c>
      <c r="AI35" s="718">
        <v>23</v>
      </c>
      <c r="AJ35" s="718">
        <v>23</v>
      </c>
      <c r="AK35" s="718">
        <v>23</v>
      </c>
      <c r="AL35" s="718">
        <v>23</v>
      </c>
      <c r="AM35" s="718">
        <v>23</v>
      </c>
      <c r="AN35" s="718">
        <v>0</v>
      </c>
      <c r="AO35" s="718">
        <v>0</v>
      </c>
      <c r="AP35" s="718">
        <v>0</v>
      </c>
      <c r="AQ35" s="718">
        <v>0</v>
      </c>
      <c r="AR35" s="718">
        <v>0</v>
      </c>
      <c r="AS35" s="718">
        <v>0</v>
      </c>
      <c r="AT35" s="718">
        <v>0</v>
      </c>
      <c r="AU35" s="718">
        <v>0</v>
      </c>
      <c r="AV35" s="178"/>
      <c r="AW35" s="178"/>
      <c r="AX35" s="178"/>
      <c r="AY35" s="178"/>
      <c r="AZ35" s="178"/>
      <c r="BA35" s="718">
        <v>4040545</v>
      </c>
      <c r="BB35" s="718">
        <v>3202504</v>
      </c>
      <c r="BC35" s="718">
        <v>3202504</v>
      </c>
      <c r="BD35" s="718">
        <v>3202504</v>
      </c>
      <c r="BE35" s="718">
        <v>3095771</v>
      </c>
      <c r="BF35" s="718">
        <v>3095771</v>
      </c>
      <c r="BG35" s="718">
        <v>3013834</v>
      </c>
      <c r="BH35" s="718">
        <v>2972509</v>
      </c>
      <c r="BI35" s="718">
        <v>2972509</v>
      </c>
      <c r="BJ35" s="718">
        <v>1392934</v>
      </c>
      <c r="BK35" s="718">
        <v>1330725</v>
      </c>
      <c r="BL35" s="718">
        <v>475013</v>
      </c>
      <c r="BM35" s="718">
        <v>58425</v>
      </c>
      <c r="BN35" s="718">
        <v>58425</v>
      </c>
      <c r="BO35" s="718">
        <v>58425</v>
      </c>
      <c r="BP35" s="718">
        <v>58425</v>
      </c>
      <c r="BQ35" s="718">
        <v>58425</v>
      </c>
      <c r="BR35" s="718">
        <v>58425</v>
      </c>
      <c r="BS35" s="718">
        <v>0</v>
      </c>
      <c r="BT35" s="718">
        <v>0</v>
      </c>
      <c r="BU35" s="718">
        <v>0</v>
      </c>
      <c r="BV35" s="718">
        <v>0</v>
      </c>
      <c r="BW35" s="718">
        <v>0</v>
      </c>
      <c r="BX35" s="718">
        <v>0</v>
      </c>
      <c r="BY35" s="718">
        <v>0</v>
      </c>
      <c r="BZ35" s="719">
        <v>0</v>
      </c>
      <c r="CA35" s="167"/>
    </row>
    <row r="36" spans="2:79" s="17" customFormat="1" ht="15.6">
      <c r="B36" s="273">
        <v>13</v>
      </c>
      <c r="C36" s="178"/>
      <c r="D36" s="178" t="s">
        <v>106</v>
      </c>
      <c r="E36" s="178"/>
      <c r="F36" s="178"/>
      <c r="G36" s="178"/>
      <c r="H36" s="178"/>
      <c r="I36" s="178"/>
      <c r="J36" s="178"/>
      <c r="K36" s="178"/>
      <c r="L36" s="178"/>
      <c r="M36" s="178"/>
      <c r="N36" s="178"/>
      <c r="O36" s="178"/>
      <c r="P36" s="178"/>
      <c r="Q36" s="178"/>
      <c r="R36" s="178"/>
      <c r="S36" s="178"/>
      <c r="T36" s="178"/>
      <c r="U36" s="178"/>
      <c r="V36" s="718">
        <v>0</v>
      </c>
      <c r="W36" s="718">
        <v>0</v>
      </c>
      <c r="X36" s="718">
        <v>0</v>
      </c>
      <c r="Y36" s="718">
        <v>0</v>
      </c>
      <c r="Z36" s="718">
        <v>0</v>
      </c>
      <c r="AA36" s="718">
        <v>0</v>
      </c>
      <c r="AB36" s="718">
        <v>0</v>
      </c>
      <c r="AC36" s="718">
        <v>0</v>
      </c>
      <c r="AD36" s="718">
        <v>0</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178"/>
      <c r="AX36" s="178"/>
      <c r="AY36" s="178"/>
      <c r="AZ36" s="178"/>
      <c r="BA36" s="718">
        <v>0</v>
      </c>
      <c r="BB36" s="718">
        <v>0</v>
      </c>
      <c r="BC36" s="718">
        <v>0</v>
      </c>
      <c r="BD36" s="718">
        <v>0</v>
      </c>
      <c r="BE36" s="718">
        <v>0</v>
      </c>
      <c r="BF36" s="718">
        <v>0</v>
      </c>
      <c r="BG36" s="718">
        <v>0</v>
      </c>
      <c r="BH36" s="718">
        <v>0</v>
      </c>
      <c r="BI36" s="718">
        <v>0</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2:79" s="17" customFormat="1" ht="15.6">
      <c r="B37" s="273">
        <v>14</v>
      </c>
      <c r="C37" s="178"/>
      <c r="D37" s="178" t="s">
        <v>109</v>
      </c>
      <c r="E37" s="178"/>
      <c r="F37" s="178"/>
      <c r="G37" s="178"/>
      <c r="H37" s="178"/>
      <c r="I37" s="178"/>
      <c r="J37" s="178"/>
      <c r="K37" s="178"/>
      <c r="L37" s="178"/>
      <c r="M37" s="178"/>
      <c r="N37" s="178"/>
      <c r="O37" s="178"/>
      <c r="P37" s="178"/>
      <c r="Q37" s="178"/>
      <c r="R37" s="178"/>
      <c r="S37" s="178"/>
      <c r="T37" s="178"/>
      <c r="U37" s="178"/>
      <c r="V37" s="718">
        <v>30</v>
      </c>
      <c r="W37" s="718">
        <v>26</v>
      </c>
      <c r="X37" s="718">
        <v>26</v>
      </c>
      <c r="Y37" s="718">
        <v>25</v>
      </c>
      <c r="Z37" s="718">
        <v>25</v>
      </c>
      <c r="AA37" s="718">
        <v>25</v>
      </c>
      <c r="AB37" s="718">
        <v>25</v>
      </c>
      <c r="AC37" s="718">
        <v>25</v>
      </c>
      <c r="AD37" s="718">
        <v>19</v>
      </c>
      <c r="AE37" s="718">
        <v>19</v>
      </c>
      <c r="AF37" s="718">
        <v>19</v>
      </c>
      <c r="AG37" s="718">
        <v>19</v>
      </c>
      <c r="AH37" s="718">
        <v>18</v>
      </c>
      <c r="AI37" s="718">
        <v>18</v>
      </c>
      <c r="AJ37" s="718">
        <v>2</v>
      </c>
      <c r="AK37" s="718">
        <v>2</v>
      </c>
      <c r="AL37" s="718">
        <v>2</v>
      </c>
      <c r="AM37" s="718">
        <v>2</v>
      </c>
      <c r="AN37" s="718">
        <v>2</v>
      </c>
      <c r="AO37" s="718">
        <v>2</v>
      </c>
      <c r="AP37" s="718">
        <v>1</v>
      </c>
      <c r="AQ37" s="718">
        <v>0</v>
      </c>
      <c r="AR37" s="718">
        <v>0</v>
      </c>
      <c r="AS37" s="718">
        <v>0</v>
      </c>
      <c r="AT37" s="718">
        <v>0</v>
      </c>
      <c r="AU37" s="718">
        <v>0</v>
      </c>
      <c r="AV37" s="178"/>
      <c r="AW37" s="178"/>
      <c r="AX37" s="178"/>
      <c r="AY37" s="178"/>
      <c r="AZ37" s="178"/>
      <c r="BA37" s="718">
        <v>343883</v>
      </c>
      <c r="BB37" s="718">
        <v>274624</v>
      </c>
      <c r="BC37" s="718">
        <v>264686</v>
      </c>
      <c r="BD37" s="718">
        <v>254747</v>
      </c>
      <c r="BE37" s="718">
        <v>253557</v>
      </c>
      <c r="BF37" s="718">
        <v>253557</v>
      </c>
      <c r="BG37" s="718">
        <v>249106</v>
      </c>
      <c r="BH37" s="718">
        <v>248306</v>
      </c>
      <c r="BI37" s="718">
        <v>141134</v>
      </c>
      <c r="BJ37" s="718">
        <v>140918</v>
      </c>
      <c r="BK37" s="718">
        <v>139103</v>
      </c>
      <c r="BL37" s="718">
        <v>139103</v>
      </c>
      <c r="BM37" s="718">
        <v>136443</v>
      </c>
      <c r="BN37" s="718">
        <v>136443</v>
      </c>
      <c r="BO37" s="718">
        <v>7880</v>
      </c>
      <c r="BP37" s="718">
        <v>7612</v>
      </c>
      <c r="BQ37" s="718">
        <v>7612</v>
      </c>
      <c r="BR37" s="718">
        <v>7612</v>
      </c>
      <c r="BS37" s="718">
        <v>7612</v>
      </c>
      <c r="BT37" s="718">
        <v>7612</v>
      </c>
      <c r="BU37" s="718">
        <v>5465</v>
      </c>
      <c r="BV37" s="718">
        <v>0</v>
      </c>
      <c r="BW37" s="718">
        <v>0</v>
      </c>
      <c r="BX37" s="718">
        <v>0</v>
      </c>
      <c r="BY37" s="718">
        <v>0</v>
      </c>
      <c r="BZ37" s="719">
        <v>0</v>
      </c>
      <c r="CA37" s="167"/>
    </row>
    <row r="38" spans="2:79" s="17" customFormat="1" ht="15.6">
      <c r="B38" s="273">
        <v>15</v>
      </c>
      <c r="C38" s="178"/>
      <c r="D38" s="178" t="s">
        <v>110</v>
      </c>
      <c r="E38" s="178"/>
      <c r="F38" s="178"/>
      <c r="G38" s="178"/>
      <c r="H38" s="178"/>
      <c r="I38" s="178"/>
      <c r="J38" s="178"/>
      <c r="K38" s="178"/>
      <c r="L38" s="178"/>
      <c r="M38" s="178"/>
      <c r="N38" s="178"/>
      <c r="O38" s="178"/>
      <c r="P38" s="178"/>
      <c r="Q38" s="178"/>
      <c r="R38" s="178"/>
      <c r="S38" s="178"/>
      <c r="T38" s="178"/>
      <c r="U38" s="178"/>
      <c r="V38" s="718">
        <v>14</v>
      </c>
      <c r="W38" s="718">
        <v>14</v>
      </c>
      <c r="X38" s="718">
        <v>14</v>
      </c>
      <c r="Y38" s="718">
        <v>14</v>
      </c>
      <c r="Z38" s="718">
        <v>14</v>
      </c>
      <c r="AA38" s="718">
        <v>14</v>
      </c>
      <c r="AB38" s="718">
        <v>14</v>
      </c>
      <c r="AC38" s="718">
        <v>14</v>
      </c>
      <c r="AD38" s="718">
        <v>14</v>
      </c>
      <c r="AE38" s="718">
        <v>14</v>
      </c>
      <c r="AF38" s="718">
        <v>0</v>
      </c>
      <c r="AG38" s="718">
        <v>0</v>
      </c>
      <c r="AH38" s="718">
        <v>0</v>
      </c>
      <c r="AI38" s="718">
        <v>0</v>
      </c>
      <c r="AJ38" s="718">
        <v>0</v>
      </c>
      <c r="AK38" s="718">
        <v>0</v>
      </c>
      <c r="AL38" s="718">
        <v>0</v>
      </c>
      <c r="AM38" s="718">
        <v>0</v>
      </c>
      <c r="AN38" s="718">
        <v>0</v>
      </c>
      <c r="AO38" s="718">
        <v>0</v>
      </c>
      <c r="AP38" s="718">
        <v>0</v>
      </c>
      <c r="AQ38" s="718">
        <v>0</v>
      </c>
      <c r="AR38" s="718">
        <v>0</v>
      </c>
      <c r="AS38" s="718">
        <v>0</v>
      </c>
      <c r="AT38" s="718">
        <v>0</v>
      </c>
      <c r="AU38" s="718">
        <v>0</v>
      </c>
      <c r="AV38" s="178"/>
      <c r="AW38" s="178"/>
      <c r="AX38" s="178"/>
      <c r="AY38" s="178"/>
      <c r="AZ38" s="178"/>
      <c r="BA38" s="718">
        <v>183513</v>
      </c>
      <c r="BB38" s="718">
        <v>183513</v>
      </c>
      <c r="BC38" s="718">
        <v>183513</v>
      </c>
      <c r="BD38" s="718">
        <v>183513</v>
      </c>
      <c r="BE38" s="718">
        <v>183513</v>
      </c>
      <c r="BF38" s="718">
        <v>183513</v>
      </c>
      <c r="BG38" s="718">
        <v>183513</v>
      </c>
      <c r="BH38" s="718">
        <v>183513</v>
      </c>
      <c r="BI38" s="718">
        <v>183513</v>
      </c>
      <c r="BJ38" s="718">
        <v>183513</v>
      </c>
      <c r="BK38" s="718">
        <v>0</v>
      </c>
      <c r="BL38" s="718">
        <v>0</v>
      </c>
      <c r="BM38" s="718">
        <v>0</v>
      </c>
      <c r="BN38" s="718">
        <v>0</v>
      </c>
      <c r="BO38" s="718">
        <v>0</v>
      </c>
      <c r="BP38" s="718">
        <v>0</v>
      </c>
      <c r="BQ38" s="718">
        <v>0</v>
      </c>
      <c r="BR38" s="718">
        <v>0</v>
      </c>
      <c r="BS38" s="718">
        <v>0</v>
      </c>
      <c r="BT38" s="718">
        <v>0</v>
      </c>
      <c r="BU38" s="718">
        <v>0</v>
      </c>
      <c r="BV38" s="718">
        <v>0</v>
      </c>
      <c r="BW38" s="718">
        <v>0</v>
      </c>
      <c r="BX38" s="718">
        <v>0</v>
      </c>
      <c r="BY38" s="718">
        <v>0</v>
      </c>
      <c r="BZ38" s="719">
        <v>0</v>
      </c>
      <c r="CA38" s="167"/>
    </row>
    <row r="39" spans="2:79" s="17" customFormat="1" ht="15.6">
      <c r="B39" s="273">
        <v>16</v>
      </c>
      <c r="C39" s="178"/>
      <c r="D39" s="178" t="s">
        <v>111</v>
      </c>
      <c r="E39" s="178"/>
      <c r="F39" s="178"/>
      <c r="G39" s="178"/>
      <c r="H39" s="178"/>
      <c r="I39" s="178"/>
      <c r="J39" s="178"/>
      <c r="K39" s="178"/>
      <c r="L39" s="178"/>
      <c r="M39" s="178"/>
      <c r="N39" s="178"/>
      <c r="O39" s="178"/>
      <c r="P39" s="178"/>
      <c r="Q39" s="178"/>
      <c r="R39" s="178"/>
      <c r="S39" s="178"/>
      <c r="T39" s="178"/>
      <c r="U39" s="178"/>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178"/>
      <c r="AX39" s="178"/>
      <c r="AY39" s="178"/>
      <c r="AZ39" s="178"/>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2:79" s="17" customFormat="1" ht="15.6">
      <c r="B40" s="273">
        <v>17</v>
      </c>
      <c r="C40" s="178"/>
      <c r="D40" s="178" t="s">
        <v>112</v>
      </c>
      <c r="E40" s="178"/>
      <c r="F40" s="178"/>
      <c r="G40" s="178"/>
      <c r="H40" s="178"/>
      <c r="I40" s="178"/>
      <c r="J40" s="178"/>
      <c r="K40" s="178"/>
      <c r="L40" s="178"/>
      <c r="M40" s="178"/>
      <c r="N40" s="178"/>
      <c r="O40" s="178"/>
      <c r="P40" s="178"/>
      <c r="Q40" s="178"/>
      <c r="R40" s="178"/>
      <c r="S40" s="178"/>
      <c r="T40" s="178"/>
      <c r="U40" s="178"/>
      <c r="V40" s="718">
        <v>499</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178"/>
      <c r="AX40" s="178"/>
      <c r="AY40" s="178"/>
      <c r="AZ40" s="178"/>
      <c r="BA40" s="718">
        <v>6899972</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2:79" s="17" customFormat="1" ht="15.6">
      <c r="B41" s="274" t="s">
        <v>493</v>
      </c>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77"/>
      <c r="BQ41" s="277"/>
      <c r="BR41" s="277"/>
      <c r="BS41" s="277"/>
      <c r="BT41" s="277"/>
      <c r="BU41" s="277"/>
      <c r="BV41" s="277"/>
      <c r="BW41" s="277"/>
      <c r="BX41" s="277"/>
      <c r="BY41" s="277"/>
      <c r="BZ41" s="278"/>
      <c r="CA41" s="167"/>
    </row>
  </sheetData>
  <mergeCells count="1">
    <mergeCell ref="B22:B23"/>
  </mergeCells>
  <hyperlinks>
    <hyperlink ref="H18" location="Table_5_a.__2015_Lost_Revenues_Work_Form" display="Go to Tab 5."/>
  </hyperlinks>
  <pageMargins left="0.70866141732283472" right="0.70866141732283472" top="0.74803149606299213" bottom="0.74803149606299213" header="0.31496062992125984" footer="0.31496062992125984"/>
  <pageSetup scale="70"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5"/>
  <sheetViews>
    <sheetView topLeftCell="A19" zoomScale="80" zoomScaleNormal="80" workbookViewId="0">
      <pane xSplit="21" ySplit="5" topLeftCell="BT24" activePane="bottomRight" state="frozen"/>
      <selection activeCell="A19" sqref="A19"/>
      <selection pane="topRight" activeCell="V19" sqref="V19"/>
      <selection pane="bottomLeft" activeCell="A24" sqref="A24"/>
      <selection pane="bottomRight" activeCell="B45" sqref="B17:BZ45"/>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62.44140625" style="12" bestFit="1" customWidth="1"/>
    <col min="6" max="7" width="0" style="12" hidden="1" customWidth="1"/>
    <col min="8" max="8" width="14.5546875" style="12" hidden="1" customWidth="1"/>
    <col min="9" max="9" width="19.44140625" style="12" customWidth="1"/>
    <col min="10" max="10" width="16.109375" style="12" hidden="1" customWidth="1"/>
    <col min="11" max="13" width="0" style="12" hidden="1" customWidth="1"/>
    <col min="14" max="14" width="13.5546875" style="12" hidden="1" customWidth="1"/>
    <col min="15" max="15" width="15.6640625" style="12" hidden="1" customWidth="1"/>
    <col min="16" max="16" width="12" style="12" hidden="1" customWidth="1"/>
    <col min="17" max="21" width="0" style="12" hidden="1" customWidth="1"/>
    <col min="22" max="42" width="11.33203125" style="12" bestFit="1" customWidth="1"/>
    <col min="43" max="47" width="9.44140625" style="12" bestFit="1" customWidth="1"/>
    <col min="48" max="52" width="9.109375" style="12"/>
    <col min="53" max="69" width="17.109375" style="12" bestFit="1" customWidth="1"/>
    <col min="70" max="73" width="15.88671875" style="12" bestFit="1" customWidth="1"/>
    <col min="74" max="78" width="13.88671875" style="12" bestFit="1" customWidth="1"/>
    <col min="79" max="79" width="9.109375" style="16"/>
    <col min="80" max="16384" width="9.109375" style="12"/>
  </cols>
  <sheetData>
    <row r="14" spans="2:79" ht="15" thickBot="1">
      <c r="CA14" s="12"/>
    </row>
    <row r="15" spans="2:79" s="9" customFormat="1" ht="30.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1.75" customHeight="1">
      <c r="B18" s="196" t="s">
        <v>580</v>
      </c>
      <c r="D18" s="92"/>
      <c r="G18" s="625" t="s">
        <v>601</v>
      </c>
    </row>
    <row r="19" spans="2:79" ht="21.75" customHeight="1">
      <c r="B19" s="660" t="s">
        <v>531</v>
      </c>
      <c r="C19" s="649"/>
      <c r="D19" s="649"/>
      <c r="E19" s="649"/>
      <c r="F19" s="649"/>
      <c r="G19" s="649"/>
      <c r="H19" s="649"/>
      <c r="I19" s="649"/>
      <c r="J19" s="649"/>
      <c r="K19" s="649"/>
      <c r="L19" s="649"/>
      <c r="M19" s="649"/>
      <c r="N19" s="649"/>
      <c r="O19" s="649"/>
      <c r="P19" s="649"/>
    </row>
    <row r="20" spans="2:79" ht="21.75" customHeight="1">
      <c r="B20" s="660" t="s">
        <v>532</v>
      </c>
      <c r="C20" s="649"/>
      <c r="D20" s="649"/>
      <c r="E20" s="649"/>
      <c r="F20" s="649"/>
      <c r="G20" s="649"/>
      <c r="H20" s="649"/>
      <c r="I20" s="649"/>
      <c r="J20" s="649"/>
      <c r="K20" s="649"/>
      <c r="L20" s="649"/>
      <c r="M20" s="649"/>
      <c r="N20" s="649"/>
      <c r="O20" s="649"/>
      <c r="P20" s="649"/>
    </row>
    <row r="21" spans="2:79" ht="15.6">
      <c r="B21" s="92"/>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c r="D24" s="178"/>
      <c r="E24" s="178" t="s">
        <v>118</v>
      </c>
      <c r="F24" s="178"/>
      <c r="G24" s="178"/>
      <c r="H24" s="178"/>
      <c r="I24" s="178" t="s">
        <v>756</v>
      </c>
      <c r="J24" s="178"/>
      <c r="K24" s="178"/>
      <c r="L24" s="178"/>
      <c r="M24" s="178"/>
      <c r="N24" s="178"/>
      <c r="O24" s="178"/>
      <c r="P24" s="178"/>
      <c r="Q24" s="178"/>
      <c r="R24" s="178"/>
      <c r="S24" s="178"/>
      <c r="T24" s="178"/>
      <c r="U24" s="178"/>
      <c r="V24" s="718">
        <v>17</v>
      </c>
      <c r="W24" s="718">
        <v>17</v>
      </c>
      <c r="X24" s="718">
        <v>17</v>
      </c>
      <c r="Y24" s="718">
        <v>17</v>
      </c>
      <c r="Z24" s="718">
        <v>17</v>
      </c>
      <c r="AA24" s="718">
        <v>17</v>
      </c>
      <c r="AB24" s="718">
        <v>17</v>
      </c>
      <c r="AC24" s="718">
        <v>17</v>
      </c>
      <c r="AD24" s="718">
        <v>17</v>
      </c>
      <c r="AE24" s="718">
        <v>17</v>
      </c>
      <c r="AF24" s="718">
        <v>17</v>
      </c>
      <c r="AG24" s="718">
        <v>17</v>
      </c>
      <c r="AH24" s="718">
        <v>17</v>
      </c>
      <c r="AI24" s="718">
        <v>12</v>
      </c>
      <c r="AJ24" s="718">
        <v>0</v>
      </c>
      <c r="AK24" s="718">
        <v>0</v>
      </c>
      <c r="AL24" s="718">
        <v>0</v>
      </c>
      <c r="AM24" s="718">
        <v>0</v>
      </c>
      <c r="AN24" s="718">
        <v>0</v>
      </c>
      <c r="AO24" s="718">
        <v>0</v>
      </c>
      <c r="AP24" s="718">
        <v>0</v>
      </c>
      <c r="AQ24" s="718">
        <v>0</v>
      </c>
      <c r="AR24" s="718">
        <v>0</v>
      </c>
      <c r="AS24" s="718">
        <v>0</v>
      </c>
      <c r="AT24" s="718">
        <v>0</v>
      </c>
      <c r="AU24" s="718">
        <v>0</v>
      </c>
      <c r="AV24" s="718"/>
      <c r="AW24" s="718"/>
      <c r="AX24" s="718"/>
      <c r="AY24" s="718"/>
      <c r="AZ24" s="718"/>
      <c r="BA24" s="718">
        <v>77834</v>
      </c>
      <c r="BB24" s="718">
        <v>77834</v>
      </c>
      <c r="BC24" s="718">
        <v>77834</v>
      </c>
      <c r="BD24" s="718">
        <v>77834</v>
      </c>
      <c r="BE24" s="718">
        <v>77834</v>
      </c>
      <c r="BF24" s="718">
        <v>77834</v>
      </c>
      <c r="BG24" s="718">
        <v>77834</v>
      </c>
      <c r="BH24" s="718">
        <v>77834</v>
      </c>
      <c r="BI24" s="718">
        <v>77834</v>
      </c>
      <c r="BJ24" s="718">
        <v>77834</v>
      </c>
      <c r="BK24" s="718">
        <v>77834</v>
      </c>
      <c r="BL24" s="718">
        <v>77834</v>
      </c>
      <c r="BM24" s="718">
        <v>77834</v>
      </c>
      <c r="BN24" s="718">
        <v>54484</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6">
      <c r="B25" s="273">
        <v>2</v>
      </c>
      <c r="C25" s="178"/>
      <c r="D25" s="178"/>
      <c r="E25" s="178" t="s">
        <v>119</v>
      </c>
      <c r="F25" s="178"/>
      <c r="G25" s="178"/>
      <c r="H25" s="178"/>
      <c r="I25" s="178" t="s">
        <v>756</v>
      </c>
      <c r="J25" s="178"/>
      <c r="K25" s="178"/>
      <c r="L25" s="178"/>
      <c r="M25" s="178"/>
      <c r="N25" s="178"/>
      <c r="O25" s="178"/>
      <c r="P25" s="178"/>
      <c r="Q25" s="178"/>
      <c r="R25" s="178"/>
      <c r="S25" s="178"/>
      <c r="T25" s="178"/>
      <c r="U25" s="178"/>
      <c r="V25" s="718">
        <v>45</v>
      </c>
      <c r="W25" s="718">
        <v>45</v>
      </c>
      <c r="X25" s="718">
        <v>45</v>
      </c>
      <c r="Y25" s="718">
        <v>45</v>
      </c>
      <c r="Z25" s="718">
        <v>45</v>
      </c>
      <c r="AA25" s="718">
        <v>45</v>
      </c>
      <c r="AB25" s="718">
        <v>41</v>
      </c>
      <c r="AC25" s="718">
        <v>41</v>
      </c>
      <c r="AD25" s="718">
        <v>41</v>
      </c>
      <c r="AE25" s="718">
        <v>29</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718"/>
      <c r="AW25" s="718"/>
      <c r="AX25" s="718"/>
      <c r="AY25" s="718"/>
      <c r="AZ25" s="718"/>
      <c r="BA25" s="718">
        <v>210218</v>
      </c>
      <c r="BB25" s="718">
        <v>210218</v>
      </c>
      <c r="BC25" s="718">
        <v>210218</v>
      </c>
      <c r="BD25" s="718">
        <v>210218</v>
      </c>
      <c r="BE25" s="718">
        <v>210218</v>
      </c>
      <c r="BF25" s="718">
        <v>210218</v>
      </c>
      <c r="BG25" s="718">
        <v>192248</v>
      </c>
      <c r="BH25" s="718">
        <v>192248</v>
      </c>
      <c r="BI25" s="718">
        <v>192248</v>
      </c>
      <c r="BJ25" s="718">
        <v>135499</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9">
        <v>0</v>
      </c>
      <c r="CA25" s="167"/>
    </row>
    <row r="26" spans="2:79" s="17" customFormat="1" ht="15.6">
      <c r="B26" s="273">
        <v>3</v>
      </c>
      <c r="C26" s="178"/>
      <c r="D26" s="178"/>
      <c r="E26" s="178" t="s">
        <v>752</v>
      </c>
      <c r="F26" s="178"/>
      <c r="G26" s="178"/>
      <c r="H26" s="178"/>
      <c r="I26" s="178" t="s">
        <v>756</v>
      </c>
      <c r="J26" s="178"/>
      <c r="K26" s="178"/>
      <c r="L26" s="178"/>
      <c r="M26" s="178"/>
      <c r="N26" s="178"/>
      <c r="O26" s="178"/>
      <c r="P26" s="178"/>
      <c r="Q26" s="178"/>
      <c r="R26" s="178"/>
      <c r="S26" s="178"/>
      <c r="T26" s="178"/>
      <c r="U26" s="178"/>
      <c r="V26" s="718">
        <v>341</v>
      </c>
      <c r="W26" s="718">
        <v>296</v>
      </c>
      <c r="X26" s="718">
        <v>296</v>
      </c>
      <c r="Y26" s="718">
        <v>296</v>
      </c>
      <c r="Z26" s="718">
        <v>296</v>
      </c>
      <c r="AA26" s="718">
        <v>296</v>
      </c>
      <c r="AB26" s="718">
        <v>296</v>
      </c>
      <c r="AC26" s="718">
        <v>296</v>
      </c>
      <c r="AD26" s="718">
        <v>286</v>
      </c>
      <c r="AE26" s="718">
        <v>286</v>
      </c>
      <c r="AF26" s="718">
        <v>286</v>
      </c>
      <c r="AG26" s="718">
        <v>286</v>
      </c>
      <c r="AH26" s="718">
        <v>48</v>
      </c>
      <c r="AI26" s="718">
        <v>48</v>
      </c>
      <c r="AJ26" s="718">
        <v>48</v>
      </c>
      <c r="AK26" s="718">
        <v>25</v>
      </c>
      <c r="AL26" s="718">
        <v>25</v>
      </c>
      <c r="AM26" s="718">
        <v>25</v>
      </c>
      <c r="AN26" s="718">
        <v>25</v>
      </c>
      <c r="AO26" s="718">
        <v>25</v>
      </c>
      <c r="AP26" s="718">
        <v>0</v>
      </c>
      <c r="AQ26" s="718">
        <v>0</v>
      </c>
      <c r="AR26" s="718">
        <v>0</v>
      </c>
      <c r="AS26" s="718">
        <v>0</v>
      </c>
      <c r="AT26" s="718">
        <v>0</v>
      </c>
      <c r="AU26" s="718">
        <v>0</v>
      </c>
      <c r="AV26" s="718"/>
      <c r="AW26" s="718"/>
      <c r="AX26" s="718"/>
      <c r="AY26" s="718"/>
      <c r="AZ26" s="718"/>
      <c r="BA26" s="718">
        <v>1731152</v>
      </c>
      <c r="BB26" s="718">
        <v>1567230</v>
      </c>
      <c r="BC26" s="718">
        <v>1567230</v>
      </c>
      <c r="BD26" s="718">
        <v>1567230</v>
      </c>
      <c r="BE26" s="718">
        <v>1567230</v>
      </c>
      <c r="BF26" s="718">
        <v>1567230</v>
      </c>
      <c r="BG26" s="718">
        <v>1567230</v>
      </c>
      <c r="BH26" s="718">
        <v>1567230</v>
      </c>
      <c r="BI26" s="718">
        <v>1504817</v>
      </c>
      <c r="BJ26" s="718">
        <v>1504817</v>
      </c>
      <c r="BK26" s="718">
        <v>1504817</v>
      </c>
      <c r="BL26" s="718">
        <v>1504817</v>
      </c>
      <c r="BM26" s="718">
        <v>127333</v>
      </c>
      <c r="BN26" s="718">
        <v>127333</v>
      </c>
      <c r="BO26" s="718">
        <v>127333</v>
      </c>
      <c r="BP26" s="718">
        <v>19592</v>
      </c>
      <c r="BQ26" s="718">
        <v>19592</v>
      </c>
      <c r="BR26" s="718">
        <v>19592</v>
      </c>
      <c r="BS26" s="718">
        <v>19592</v>
      </c>
      <c r="BT26" s="718">
        <v>19592</v>
      </c>
      <c r="BU26" s="718">
        <v>0</v>
      </c>
      <c r="BV26" s="718">
        <v>0</v>
      </c>
      <c r="BW26" s="718">
        <v>0</v>
      </c>
      <c r="BX26" s="718">
        <v>0</v>
      </c>
      <c r="BY26" s="718">
        <v>0</v>
      </c>
      <c r="BZ26" s="719">
        <v>0</v>
      </c>
      <c r="CA26" s="167"/>
    </row>
    <row r="27" spans="2:79" s="17" customFormat="1" ht="15.6">
      <c r="B27" s="273">
        <v>4</v>
      </c>
      <c r="C27" s="178"/>
      <c r="D27" s="178"/>
      <c r="E27" s="178" t="s">
        <v>95</v>
      </c>
      <c r="F27" s="178"/>
      <c r="G27" s="178"/>
      <c r="H27" s="178"/>
      <c r="I27" s="178" t="s">
        <v>756</v>
      </c>
      <c r="J27" s="178"/>
      <c r="K27" s="178"/>
      <c r="L27" s="178"/>
      <c r="M27" s="178"/>
      <c r="N27" s="178"/>
      <c r="O27" s="178"/>
      <c r="P27" s="178"/>
      <c r="Q27" s="178"/>
      <c r="R27" s="178"/>
      <c r="S27" s="178"/>
      <c r="T27" s="178"/>
      <c r="U27" s="178"/>
      <c r="V27" s="718">
        <v>32</v>
      </c>
      <c r="W27" s="718">
        <v>32</v>
      </c>
      <c r="X27" s="718">
        <v>32</v>
      </c>
      <c r="Y27" s="718">
        <v>32</v>
      </c>
      <c r="Z27" s="718">
        <v>32</v>
      </c>
      <c r="AA27" s="718">
        <v>32</v>
      </c>
      <c r="AB27" s="718">
        <v>32</v>
      </c>
      <c r="AC27" s="718">
        <v>32</v>
      </c>
      <c r="AD27" s="718">
        <v>32</v>
      </c>
      <c r="AE27" s="718">
        <v>32</v>
      </c>
      <c r="AF27" s="718">
        <v>30</v>
      </c>
      <c r="AG27" s="718">
        <v>30</v>
      </c>
      <c r="AH27" s="718">
        <v>30</v>
      </c>
      <c r="AI27" s="718">
        <v>30</v>
      </c>
      <c r="AJ27" s="718">
        <v>30</v>
      </c>
      <c r="AK27" s="718">
        <v>30</v>
      </c>
      <c r="AL27" s="718">
        <v>13</v>
      </c>
      <c r="AM27" s="718">
        <v>13</v>
      </c>
      <c r="AN27" s="718">
        <v>13</v>
      </c>
      <c r="AO27" s="718">
        <v>13</v>
      </c>
      <c r="AP27" s="718">
        <v>0</v>
      </c>
      <c r="AQ27" s="718">
        <v>0</v>
      </c>
      <c r="AR27" s="718">
        <v>0</v>
      </c>
      <c r="AS27" s="718">
        <v>0</v>
      </c>
      <c r="AT27" s="718">
        <v>0</v>
      </c>
      <c r="AU27" s="718">
        <v>0</v>
      </c>
      <c r="AV27" s="718"/>
      <c r="AW27" s="718"/>
      <c r="AX27" s="718"/>
      <c r="AY27" s="718"/>
      <c r="AZ27" s="718"/>
      <c r="BA27" s="718">
        <v>502885</v>
      </c>
      <c r="BB27" s="718">
        <v>497119</v>
      </c>
      <c r="BC27" s="718">
        <v>497119</v>
      </c>
      <c r="BD27" s="718">
        <v>497119</v>
      </c>
      <c r="BE27" s="718">
        <v>497119</v>
      </c>
      <c r="BF27" s="718">
        <v>497119</v>
      </c>
      <c r="BG27" s="718">
        <v>497119</v>
      </c>
      <c r="BH27" s="718">
        <v>496860</v>
      </c>
      <c r="BI27" s="718">
        <v>496860</v>
      </c>
      <c r="BJ27" s="718">
        <v>496860</v>
      </c>
      <c r="BK27" s="718">
        <v>481598</v>
      </c>
      <c r="BL27" s="718">
        <v>480609</v>
      </c>
      <c r="BM27" s="718">
        <v>480609</v>
      </c>
      <c r="BN27" s="718">
        <v>478775</v>
      </c>
      <c r="BO27" s="718">
        <v>478775</v>
      </c>
      <c r="BP27" s="718">
        <v>478122</v>
      </c>
      <c r="BQ27" s="718">
        <v>212459</v>
      </c>
      <c r="BR27" s="718">
        <v>212459</v>
      </c>
      <c r="BS27" s="718">
        <v>212459</v>
      </c>
      <c r="BT27" s="718">
        <v>212459</v>
      </c>
      <c r="BU27" s="718">
        <v>0</v>
      </c>
      <c r="BV27" s="718">
        <v>0</v>
      </c>
      <c r="BW27" s="718">
        <v>0</v>
      </c>
      <c r="BX27" s="718">
        <v>0</v>
      </c>
      <c r="BY27" s="718">
        <v>0</v>
      </c>
      <c r="BZ27" s="719">
        <v>0</v>
      </c>
      <c r="CA27" s="167"/>
    </row>
    <row r="28" spans="2:79" s="17" customFormat="1" ht="15.6">
      <c r="B28" s="273">
        <v>5</v>
      </c>
      <c r="C28" s="178"/>
      <c r="D28" s="178"/>
      <c r="E28" s="178" t="s">
        <v>96</v>
      </c>
      <c r="F28" s="178"/>
      <c r="G28" s="178"/>
      <c r="H28" s="178"/>
      <c r="I28" s="178" t="s">
        <v>756</v>
      </c>
      <c r="J28" s="178"/>
      <c r="K28" s="178"/>
      <c r="L28" s="178"/>
      <c r="M28" s="178"/>
      <c r="N28" s="178"/>
      <c r="O28" s="178"/>
      <c r="P28" s="178"/>
      <c r="Q28" s="178"/>
      <c r="R28" s="178"/>
      <c r="S28" s="178"/>
      <c r="T28" s="178"/>
      <c r="U28" s="178"/>
      <c r="V28" s="718">
        <v>2</v>
      </c>
      <c r="W28" s="718">
        <v>2</v>
      </c>
      <c r="X28" s="718">
        <v>2</v>
      </c>
      <c r="Y28" s="718">
        <v>2</v>
      </c>
      <c r="Z28" s="718">
        <v>2</v>
      </c>
      <c r="AA28" s="718">
        <v>2</v>
      </c>
      <c r="AB28" s="718">
        <v>2</v>
      </c>
      <c r="AC28" s="718">
        <v>2</v>
      </c>
      <c r="AD28" s="718">
        <v>2</v>
      </c>
      <c r="AE28" s="718">
        <v>2</v>
      </c>
      <c r="AF28" s="718">
        <v>2</v>
      </c>
      <c r="AG28" s="718">
        <v>2</v>
      </c>
      <c r="AH28" s="718">
        <v>2</v>
      </c>
      <c r="AI28" s="718">
        <v>2</v>
      </c>
      <c r="AJ28" s="718">
        <v>2</v>
      </c>
      <c r="AK28" s="718">
        <v>2</v>
      </c>
      <c r="AL28" s="718">
        <v>1</v>
      </c>
      <c r="AM28" s="718">
        <v>1</v>
      </c>
      <c r="AN28" s="718">
        <v>1</v>
      </c>
      <c r="AO28" s="718">
        <v>1</v>
      </c>
      <c r="AP28" s="718">
        <v>0</v>
      </c>
      <c r="AQ28" s="718">
        <v>0</v>
      </c>
      <c r="AR28" s="718">
        <v>0</v>
      </c>
      <c r="AS28" s="718">
        <v>0</v>
      </c>
      <c r="AT28" s="718">
        <v>0</v>
      </c>
      <c r="AU28" s="718">
        <v>0</v>
      </c>
      <c r="AV28" s="718"/>
      <c r="AW28" s="718"/>
      <c r="AX28" s="718"/>
      <c r="AY28" s="718"/>
      <c r="AZ28" s="718"/>
      <c r="BA28" s="718">
        <v>38059</v>
      </c>
      <c r="BB28" s="718">
        <v>37613</v>
      </c>
      <c r="BC28" s="718">
        <v>37613</v>
      </c>
      <c r="BD28" s="718">
        <v>37613</v>
      </c>
      <c r="BE28" s="718">
        <v>37613</v>
      </c>
      <c r="BF28" s="718">
        <v>37613</v>
      </c>
      <c r="BG28" s="718">
        <v>37613</v>
      </c>
      <c r="BH28" s="718">
        <v>37519</v>
      </c>
      <c r="BI28" s="718">
        <v>37519</v>
      </c>
      <c r="BJ28" s="718">
        <v>37519</v>
      </c>
      <c r="BK28" s="718">
        <v>31820</v>
      </c>
      <c r="BL28" s="718">
        <v>31560</v>
      </c>
      <c r="BM28" s="718">
        <v>31560</v>
      </c>
      <c r="BN28" s="718">
        <v>30589</v>
      </c>
      <c r="BO28" s="718">
        <v>30589</v>
      </c>
      <c r="BP28" s="718">
        <v>30476</v>
      </c>
      <c r="BQ28" s="718">
        <v>12734</v>
      </c>
      <c r="BR28" s="718">
        <v>12734</v>
      </c>
      <c r="BS28" s="718">
        <v>12734</v>
      </c>
      <c r="BT28" s="718">
        <v>12734</v>
      </c>
      <c r="BU28" s="718">
        <v>0</v>
      </c>
      <c r="BV28" s="718">
        <v>0</v>
      </c>
      <c r="BW28" s="718">
        <v>0</v>
      </c>
      <c r="BX28" s="718">
        <v>0</v>
      </c>
      <c r="BY28" s="718">
        <v>0</v>
      </c>
      <c r="BZ28" s="719">
        <v>0</v>
      </c>
      <c r="CA28" s="167"/>
    </row>
    <row r="29" spans="2:79" s="17" customFormat="1" ht="15.6">
      <c r="B29" s="273">
        <v>6</v>
      </c>
      <c r="C29" s="178"/>
      <c r="D29" s="178"/>
      <c r="E29" s="178" t="s">
        <v>744</v>
      </c>
      <c r="F29" s="178"/>
      <c r="G29" s="178"/>
      <c r="H29" s="178"/>
      <c r="I29" s="178" t="s">
        <v>756</v>
      </c>
      <c r="J29" s="178"/>
      <c r="K29" s="178"/>
      <c r="L29" s="178"/>
      <c r="M29" s="178"/>
      <c r="N29" s="178"/>
      <c r="O29" s="178"/>
      <c r="P29" s="178"/>
      <c r="Q29" s="178"/>
      <c r="R29" s="178"/>
      <c r="S29" s="178"/>
      <c r="T29" s="178"/>
      <c r="U29" s="178"/>
      <c r="V29" s="718">
        <v>57</v>
      </c>
      <c r="W29" s="718">
        <v>57</v>
      </c>
      <c r="X29" s="718">
        <v>57</v>
      </c>
      <c r="Y29" s="718">
        <v>57</v>
      </c>
      <c r="Z29" s="718">
        <v>57</v>
      </c>
      <c r="AA29" s="718">
        <v>57</v>
      </c>
      <c r="AB29" s="718">
        <v>57</v>
      </c>
      <c r="AC29" s="718">
        <v>57</v>
      </c>
      <c r="AD29" s="718">
        <v>57</v>
      </c>
      <c r="AE29" s="718">
        <v>57</v>
      </c>
      <c r="AF29" s="718">
        <v>57</v>
      </c>
      <c r="AG29" s="718">
        <v>57</v>
      </c>
      <c r="AH29" s="718">
        <v>57</v>
      </c>
      <c r="AI29" s="718">
        <v>57</v>
      </c>
      <c r="AJ29" s="718">
        <v>57</v>
      </c>
      <c r="AK29" s="718">
        <v>57</v>
      </c>
      <c r="AL29" s="718">
        <v>57</v>
      </c>
      <c r="AM29" s="718">
        <v>57</v>
      </c>
      <c r="AN29" s="718">
        <v>54</v>
      </c>
      <c r="AO29" s="718">
        <v>0</v>
      </c>
      <c r="AP29" s="718">
        <v>0</v>
      </c>
      <c r="AQ29" s="718">
        <v>0</v>
      </c>
      <c r="AR29" s="718">
        <v>0</v>
      </c>
      <c r="AS29" s="718">
        <v>0</v>
      </c>
      <c r="AT29" s="718">
        <v>0</v>
      </c>
      <c r="AU29" s="718">
        <v>0</v>
      </c>
      <c r="AV29" s="718"/>
      <c r="AW29" s="718"/>
      <c r="AX29" s="718"/>
      <c r="AY29" s="718"/>
      <c r="AZ29" s="718"/>
      <c r="BA29" s="718">
        <v>110951</v>
      </c>
      <c r="BB29" s="718">
        <v>110951</v>
      </c>
      <c r="BC29" s="718">
        <v>110951</v>
      </c>
      <c r="BD29" s="718">
        <v>110951</v>
      </c>
      <c r="BE29" s="718">
        <v>110951</v>
      </c>
      <c r="BF29" s="718">
        <v>110951</v>
      </c>
      <c r="BG29" s="718">
        <v>110951</v>
      </c>
      <c r="BH29" s="718">
        <v>110951</v>
      </c>
      <c r="BI29" s="718">
        <v>110951</v>
      </c>
      <c r="BJ29" s="718">
        <v>110951</v>
      </c>
      <c r="BK29" s="718">
        <v>110951</v>
      </c>
      <c r="BL29" s="718">
        <v>110951</v>
      </c>
      <c r="BM29" s="718">
        <v>110951</v>
      </c>
      <c r="BN29" s="718">
        <v>110951</v>
      </c>
      <c r="BO29" s="718">
        <v>110951</v>
      </c>
      <c r="BP29" s="718">
        <v>110951</v>
      </c>
      <c r="BQ29" s="718">
        <v>110951</v>
      </c>
      <c r="BR29" s="718">
        <v>110951</v>
      </c>
      <c r="BS29" s="718">
        <v>108110</v>
      </c>
      <c r="BT29" s="718">
        <v>0</v>
      </c>
      <c r="BU29" s="718">
        <v>0</v>
      </c>
      <c r="BV29" s="718">
        <v>0</v>
      </c>
      <c r="BW29" s="718">
        <v>0</v>
      </c>
      <c r="BX29" s="718">
        <v>0</v>
      </c>
      <c r="BY29" s="718">
        <v>0</v>
      </c>
      <c r="BZ29" s="719">
        <v>0</v>
      </c>
      <c r="CA29" s="167"/>
    </row>
    <row r="30" spans="2:79" s="17" customFormat="1" ht="15.6">
      <c r="B30" s="273">
        <v>7</v>
      </c>
      <c r="C30" s="178"/>
      <c r="D30" s="178"/>
      <c r="E30" s="178" t="s">
        <v>100</v>
      </c>
      <c r="F30" s="178"/>
      <c r="G30" s="178"/>
      <c r="H30" s="178"/>
      <c r="I30" s="178" t="s">
        <v>756</v>
      </c>
      <c r="J30" s="178"/>
      <c r="K30" s="178"/>
      <c r="L30" s="178"/>
      <c r="M30" s="178"/>
      <c r="N30" s="178"/>
      <c r="O30" s="178"/>
      <c r="P30" s="178"/>
      <c r="Q30" s="178"/>
      <c r="R30" s="178"/>
      <c r="S30" s="178"/>
      <c r="T30" s="178"/>
      <c r="U30" s="178"/>
      <c r="V30" s="718">
        <v>1229</v>
      </c>
      <c r="W30" s="718">
        <v>1229</v>
      </c>
      <c r="X30" s="718">
        <v>1229</v>
      </c>
      <c r="Y30" s="718">
        <v>1229</v>
      </c>
      <c r="Z30" s="718">
        <v>2127</v>
      </c>
      <c r="AA30" s="718">
        <v>2127</v>
      </c>
      <c r="AB30" s="718">
        <v>2127</v>
      </c>
      <c r="AC30" s="718">
        <v>2127</v>
      </c>
      <c r="AD30" s="718">
        <v>2127</v>
      </c>
      <c r="AE30" s="718">
        <v>2127</v>
      </c>
      <c r="AF30" s="718">
        <v>2127</v>
      </c>
      <c r="AG30" s="718">
        <v>2127</v>
      </c>
      <c r="AH30" s="718">
        <v>2127</v>
      </c>
      <c r="AI30" s="718">
        <v>1489</v>
      </c>
      <c r="AJ30" s="718">
        <v>0</v>
      </c>
      <c r="AK30" s="718">
        <v>0</v>
      </c>
      <c r="AL30" s="718">
        <v>0</v>
      </c>
      <c r="AM30" s="718">
        <v>0</v>
      </c>
      <c r="AN30" s="718">
        <v>0</v>
      </c>
      <c r="AO30" s="718">
        <v>0</v>
      </c>
      <c r="AP30" s="718">
        <v>0</v>
      </c>
      <c r="AQ30" s="718">
        <v>0</v>
      </c>
      <c r="AR30" s="718">
        <v>0</v>
      </c>
      <c r="AS30" s="718">
        <v>0</v>
      </c>
      <c r="AT30" s="718">
        <v>0</v>
      </c>
      <c r="AU30" s="718">
        <v>0</v>
      </c>
      <c r="AV30" s="718"/>
      <c r="AW30" s="718"/>
      <c r="AX30" s="718"/>
      <c r="AY30" s="718"/>
      <c r="AZ30" s="718"/>
      <c r="BA30" s="718">
        <v>5766646</v>
      </c>
      <c r="BB30" s="718">
        <v>5766646</v>
      </c>
      <c r="BC30" s="718">
        <v>5766646</v>
      </c>
      <c r="BD30" s="718">
        <v>5766646</v>
      </c>
      <c r="BE30" s="718">
        <v>9340038</v>
      </c>
      <c r="BF30" s="718">
        <v>9340038</v>
      </c>
      <c r="BG30" s="718">
        <v>9340038</v>
      </c>
      <c r="BH30" s="718">
        <v>9340038</v>
      </c>
      <c r="BI30" s="718">
        <v>9340038</v>
      </c>
      <c r="BJ30" s="718">
        <v>9340038</v>
      </c>
      <c r="BK30" s="718">
        <v>9340038</v>
      </c>
      <c r="BL30" s="718">
        <v>9340038</v>
      </c>
      <c r="BM30" s="718">
        <v>9340038</v>
      </c>
      <c r="BN30" s="718">
        <v>6538026</v>
      </c>
      <c r="BO30" s="718">
        <v>0</v>
      </c>
      <c r="BP30" s="718">
        <v>0</v>
      </c>
      <c r="BQ30" s="718">
        <v>0</v>
      </c>
      <c r="BR30" s="718">
        <v>0</v>
      </c>
      <c r="BS30" s="718">
        <v>0</v>
      </c>
      <c r="BT30" s="718">
        <v>0</v>
      </c>
      <c r="BU30" s="718">
        <v>0</v>
      </c>
      <c r="BV30" s="718">
        <v>0</v>
      </c>
      <c r="BW30" s="718">
        <v>0</v>
      </c>
      <c r="BX30" s="718">
        <v>0</v>
      </c>
      <c r="BY30" s="718">
        <v>0</v>
      </c>
      <c r="BZ30" s="719">
        <v>0</v>
      </c>
      <c r="CA30" s="167"/>
    </row>
    <row r="31" spans="2:79" s="17" customFormat="1" ht="15.6">
      <c r="B31" s="273">
        <v>8</v>
      </c>
      <c r="C31" s="178"/>
      <c r="D31" s="178"/>
      <c r="E31" s="178" t="s">
        <v>101</v>
      </c>
      <c r="F31" s="178"/>
      <c r="G31" s="178"/>
      <c r="H31" s="178"/>
      <c r="I31" s="178" t="s">
        <v>756</v>
      </c>
      <c r="J31" s="178"/>
      <c r="K31" s="178"/>
      <c r="L31" s="178"/>
      <c r="M31" s="178"/>
      <c r="N31" s="178"/>
      <c r="O31" s="178"/>
      <c r="P31" s="178"/>
      <c r="Q31" s="178"/>
      <c r="R31" s="178"/>
      <c r="S31" s="178"/>
      <c r="T31" s="178"/>
      <c r="U31" s="178"/>
      <c r="V31" s="718">
        <v>462</v>
      </c>
      <c r="W31" s="718">
        <v>462</v>
      </c>
      <c r="X31" s="718">
        <v>460</v>
      </c>
      <c r="Y31" s="718">
        <v>458</v>
      </c>
      <c r="Z31" s="718">
        <v>458</v>
      </c>
      <c r="AA31" s="718">
        <v>458</v>
      </c>
      <c r="AB31" s="718">
        <v>419</v>
      </c>
      <c r="AC31" s="718">
        <v>419</v>
      </c>
      <c r="AD31" s="718">
        <v>409</v>
      </c>
      <c r="AE31" s="718">
        <v>247</v>
      </c>
      <c r="AF31" s="718">
        <v>67</v>
      </c>
      <c r="AG31" s="718">
        <v>67</v>
      </c>
      <c r="AH31" s="718">
        <v>60</v>
      </c>
      <c r="AI31" s="718">
        <v>60</v>
      </c>
      <c r="AJ31" s="718">
        <v>60</v>
      </c>
      <c r="AK31" s="718">
        <v>50</v>
      </c>
      <c r="AL31" s="718">
        <v>19</v>
      </c>
      <c r="AM31" s="718">
        <v>19</v>
      </c>
      <c r="AN31" s="718">
        <v>19</v>
      </c>
      <c r="AO31" s="718">
        <v>19</v>
      </c>
      <c r="AP31" s="718">
        <v>0</v>
      </c>
      <c r="AQ31" s="718">
        <v>0</v>
      </c>
      <c r="AR31" s="718">
        <v>0</v>
      </c>
      <c r="AS31" s="718">
        <v>0</v>
      </c>
      <c r="AT31" s="718">
        <v>0</v>
      </c>
      <c r="AU31" s="718">
        <v>0</v>
      </c>
      <c r="AV31" s="718"/>
      <c r="AW31" s="718"/>
      <c r="AX31" s="718"/>
      <c r="AY31" s="718"/>
      <c r="AZ31" s="718"/>
      <c r="BA31" s="718">
        <v>2784592</v>
      </c>
      <c r="BB31" s="718">
        <v>2784592</v>
      </c>
      <c r="BC31" s="718">
        <v>2777671</v>
      </c>
      <c r="BD31" s="718">
        <v>2771791</v>
      </c>
      <c r="BE31" s="718">
        <v>2771791</v>
      </c>
      <c r="BF31" s="718">
        <v>2771791</v>
      </c>
      <c r="BG31" s="718">
        <v>2533149</v>
      </c>
      <c r="BH31" s="718">
        <v>2533149</v>
      </c>
      <c r="BI31" s="718">
        <v>2502350</v>
      </c>
      <c r="BJ31" s="718">
        <v>1509208</v>
      </c>
      <c r="BK31" s="718">
        <v>425834</v>
      </c>
      <c r="BL31" s="718">
        <v>424191</v>
      </c>
      <c r="BM31" s="718">
        <v>258684</v>
      </c>
      <c r="BN31" s="718">
        <v>258684</v>
      </c>
      <c r="BO31" s="718">
        <v>258684</v>
      </c>
      <c r="BP31" s="718">
        <v>203789</v>
      </c>
      <c r="BQ31" s="718">
        <v>19073</v>
      </c>
      <c r="BR31" s="718">
        <v>19073</v>
      </c>
      <c r="BS31" s="718">
        <v>19073</v>
      </c>
      <c r="BT31" s="718">
        <v>19073</v>
      </c>
      <c r="BU31" s="718">
        <v>0</v>
      </c>
      <c r="BV31" s="718">
        <v>0</v>
      </c>
      <c r="BW31" s="718">
        <v>0</v>
      </c>
      <c r="BX31" s="718">
        <v>0</v>
      </c>
      <c r="BY31" s="718">
        <v>0</v>
      </c>
      <c r="BZ31" s="719">
        <v>0</v>
      </c>
      <c r="CA31" s="167"/>
    </row>
    <row r="32" spans="2:79" s="17" customFormat="1" ht="15.6">
      <c r="B32" s="273">
        <v>9</v>
      </c>
      <c r="C32" s="178"/>
      <c r="D32" s="178"/>
      <c r="E32" s="178" t="s">
        <v>103</v>
      </c>
      <c r="F32" s="178"/>
      <c r="G32" s="178"/>
      <c r="H32" s="178"/>
      <c r="I32" s="178" t="s">
        <v>756</v>
      </c>
      <c r="J32" s="178"/>
      <c r="K32" s="178"/>
      <c r="L32" s="178"/>
      <c r="M32" s="178"/>
      <c r="N32" s="178"/>
      <c r="O32" s="178"/>
      <c r="P32" s="178"/>
      <c r="Q32" s="178"/>
      <c r="R32" s="178"/>
      <c r="S32" s="178"/>
      <c r="T32" s="178"/>
      <c r="U32" s="178"/>
      <c r="V32" s="718">
        <v>200</v>
      </c>
      <c r="W32" s="718">
        <v>200</v>
      </c>
      <c r="X32" s="718">
        <v>200</v>
      </c>
      <c r="Y32" s="718">
        <v>200</v>
      </c>
      <c r="Z32" s="718">
        <v>200</v>
      </c>
      <c r="AA32" s="718">
        <v>200</v>
      </c>
      <c r="AB32" s="718">
        <v>200</v>
      </c>
      <c r="AC32" s="718">
        <v>200</v>
      </c>
      <c r="AD32" s="718">
        <v>200</v>
      </c>
      <c r="AE32" s="718">
        <v>200</v>
      </c>
      <c r="AF32" s="718">
        <v>200</v>
      </c>
      <c r="AG32" s="718">
        <v>200</v>
      </c>
      <c r="AH32" s="718">
        <v>200</v>
      </c>
      <c r="AI32" s="718">
        <v>200</v>
      </c>
      <c r="AJ32" s="718">
        <v>87</v>
      </c>
      <c r="AK32" s="718">
        <v>0</v>
      </c>
      <c r="AL32" s="718">
        <v>0</v>
      </c>
      <c r="AM32" s="718">
        <v>0</v>
      </c>
      <c r="AN32" s="718">
        <v>0</v>
      </c>
      <c r="AO32" s="718">
        <v>0</v>
      </c>
      <c r="AP32" s="718">
        <v>0</v>
      </c>
      <c r="AQ32" s="718">
        <v>0</v>
      </c>
      <c r="AR32" s="718">
        <v>0</v>
      </c>
      <c r="AS32" s="718">
        <v>0</v>
      </c>
      <c r="AT32" s="718">
        <v>0</v>
      </c>
      <c r="AU32" s="718">
        <v>0</v>
      </c>
      <c r="AV32" s="718"/>
      <c r="AW32" s="718"/>
      <c r="AX32" s="718"/>
      <c r="AY32" s="718"/>
      <c r="AZ32" s="718"/>
      <c r="BA32" s="718">
        <v>573307</v>
      </c>
      <c r="BB32" s="718">
        <v>573307</v>
      </c>
      <c r="BC32" s="718">
        <v>573307</v>
      </c>
      <c r="BD32" s="718">
        <v>573307</v>
      </c>
      <c r="BE32" s="718">
        <v>573307</v>
      </c>
      <c r="BF32" s="718">
        <v>573307</v>
      </c>
      <c r="BG32" s="718">
        <v>573307</v>
      </c>
      <c r="BH32" s="718">
        <v>573307</v>
      </c>
      <c r="BI32" s="718">
        <v>573307</v>
      </c>
      <c r="BJ32" s="718">
        <v>573307</v>
      </c>
      <c r="BK32" s="718">
        <v>573307</v>
      </c>
      <c r="BL32" s="718">
        <v>573307</v>
      </c>
      <c r="BM32" s="718">
        <v>573307</v>
      </c>
      <c r="BN32" s="718">
        <v>573307</v>
      </c>
      <c r="BO32" s="718">
        <v>248762</v>
      </c>
      <c r="BP32" s="718">
        <v>0</v>
      </c>
      <c r="BQ32" s="718">
        <v>0</v>
      </c>
      <c r="BR32" s="718">
        <v>0</v>
      </c>
      <c r="BS32" s="718">
        <v>0</v>
      </c>
      <c r="BT32" s="718">
        <v>0</v>
      </c>
      <c r="BU32" s="718">
        <v>0</v>
      </c>
      <c r="BV32" s="718">
        <v>0</v>
      </c>
      <c r="BW32" s="718">
        <v>0</v>
      </c>
      <c r="BX32" s="718">
        <v>0</v>
      </c>
      <c r="BY32" s="718">
        <v>0</v>
      </c>
      <c r="BZ32" s="719">
        <v>0</v>
      </c>
      <c r="CA32" s="167"/>
    </row>
    <row r="33" spans="2:79" s="17" customFormat="1" ht="15.6">
      <c r="B33" s="273">
        <v>10</v>
      </c>
      <c r="C33" s="178"/>
      <c r="D33" s="178"/>
      <c r="E33" s="178" t="s">
        <v>105</v>
      </c>
      <c r="F33" s="178"/>
      <c r="G33" s="178"/>
      <c r="H33" s="178"/>
      <c r="I33" s="178" t="s">
        <v>756</v>
      </c>
      <c r="J33" s="178"/>
      <c r="K33" s="178"/>
      <c r="L33" s="178"/>
      <c r="M33" s="178"/>
      <c r="N33" s="178"/>
      <c r="O33" s="178"/>
      <c r="P33" s="178"/>
      <c r="Q33" s="178"/>
      <c r="R33" s="178"/>
      <c r="S33" s="178"/>
      <c r="T33" s="178"/>
      <c r="U33" s="178"/>
      <c r="V33" s="718">
        <v>272</v>
      </c>
      <c r="W33" s="718">
        <v>272</v>
      </c>
      <c r="X33" s="718">
        <v>61</v>
      </c>
      <c r="Y33" s="718">
        <v>61</v>
      </c>
      <c r="Z33" s="718">
        <v>61</v>
      </c>
      <c r="AA33" s="718">
        <v>61</v>
      </c>
      <c r="AB33" s="718">
        <v>61</v>
      </c>
      <c r="AC33" s="718">
        <v>61</v>
      </c>
      <c r="AD33" s="718">
        <v>61</v>
      </c>
      <c r="AE33" s="718">
        <v>61</v>
      </c>
      <c r="AF33" s="718">
        <v>61</v>
      </c>
      <c r="AG33" s="718">
        <v>61</v>
      </c>
      <c r="AH33" s="718">
        <v>61</v>
      </c>
      <c r="AI33" s="718">
        <v>61</v>
      </c>
      <c r="AJ33" s="718">
        <v>61</v>
      </c>
      <c r="AK33" s="718">
        <v>61</v>
      </c>
      <c r="AL33" s="718">
        <v>61</v>
      </c>
      <c r="AM33" s="718">
        <v>61</v>
      </c>
      <c r="AN33" s="718">
        <v>61</v>
      </c>
      <c r="AO33" s="718">
        <v>61</v>
      </c>
      <c r="AP33" s="718">
        <v>0</v>
      </c>
      <c r="AQ33" s="718">
        <v>0</v>
      </c>
      <c r="AR33" s="718">
        <v>0</v>
      </c>
      <c r="AS33" s="718">
        <v>0</v>
      </c>
      <c r="AT33" s="718">
        <v>0</v>
      </c>
      <c r="AU33" s="718">
        <v>0</v>
      </c>
      <c r="AV33" s="718"/>
      <c r="AW33" s="718"/>
      <c r="AX33" s="718"/>
      <c r="AY33" s="718"/>
      <c r="AZ33" s="718"/>
      <c r="BA33" s="718">
        <v>2462181</v>
      </c>
      <c r="BB33" s="718">
        <v>2462181</v>
      </c>
      <c r="BC33" s="718">
        <v>515382</v>
      </c>
      <c r="BD33" s="718">
        <v>515382</v>
      </c>
      <c r="BE33" s="718">
        <v>515382</v>
      </c>
      <c r="BF33" s="718">
        <v>515382</v>
      </c>
      <c r="BG33" s="718">
        <v>515382</v>
      </c>
      <c r="BH33" s="718">
        <v>515382</v>
      </c>
      <c r="BI33" s="718">
        <v>515382</v>
      </c>
      <c r="BJ33" s="718">
        <v>515382</v>
      </c>
      <c r="BK33" s="718">
        <v>515382</v>
      </c>
      <c r="BL33" s="718">
        <v>515382</v>
      </c>
      <c r="BM33" s="718">
        <v>515382</v>
      </c>
      <c r="BN33" s="718">
        <v>515382</v>
      </c>
      <c r="BO33" s="718">
        <v>515382</v>
      </c>
      <c r="BP33" s="718">
        <v>515382</v>
      </c>
      <c r="BQ33" s="718">
        <v>515382</v>
      </c>
      <c r="BR33" s="718">
        <v>515382</v>
      </c>
      <c r="BS33" s="718">
        <v>515382</v>
      </c>
      <c r="BT33" s="718">
        <v>515382</v>
      </c>
      <c r="BU33" s="718">
        <v>0</v>
      </c>
      <c r="BV33" s="718">
        <v>0</v>
      </c>
      <c r="BW33" s="718">
        <v>0</v>
      </c>
      <c r="BX33" s="718">
        <v>0</v>
      </c>
      <c r="BY33" s="718">
        <v>0</v>
      </c>
      <c r="BZ33" s="719">
        <v>0</v>
      </c>
      <c r="CA33" s="167"/>
    </row>
    <row r="34" spans="2:79" s="17" customFormat="1" ht="15.6">
      <c r="B34" s="273">
        <v>11</v>
      </c>
      <c r="C34" s="178"/>
      <c r="D34" s="178"/>
      <c r="E34" s="178" t="s">
        <v>114</v>
      </c>
      <c r="F34" s="178"/>
      <c r="G34" s="178"/>
      <c r="H34" s="178"/>
      <c r="I34" s="742">
        <v>2016</v>
      </c>
      <c r="J34" s="178"/>
      <c r="K34" s="178"/>
      <c r="L34" s="178"/>
      <c r="M34" s="178"/>
      <c r="N34" s="178"/>
      <c r="O34" s="178"/>
      <c r="P34" s="178"/>
      <c r="Q34" s="178"/>
      <c r="R34" s="178"/>
      <c r="S34" s="178"/>
      <c r="T34" s="178"/>
      <c r="U34" s="178"/>
      <c r="V34" s="718"/>
      <c r="W34" s="718">
        <v>1258</v>
      </c>
      <c r="X34" s="718">
        <v>1258</v>
      </c>
      <c r="Y34" s="718">
        <v>1258</v>
      </c>
      <c r="Z34" s="718">
        <v>1258</v>
      </c>
      <c r="AA34" s="718">
        <v>1258</v>
      </c>
      <c r="AB34" s="718">
        <v>1258</v>
      </c>
      <c r="AC34" s="718">
        <v>1258</v>
      </c>
      <c r="AD34" s="718">
        <v>1258</v>
      </c>
      <c r="AE34" s="718">
        <v>1258</v>
      </c>
      <c r="AF34" s="718">
        <v>1253</v>
      </c>
      <c r="AG34" s="718">
        <v>1215</v>
      </c>
      <c r="AH34" s="718">
        <v>1215</v>
      </c>
      <c r="AI34" s="718">
        <v>1215</v>
      </c>
      <c r="AJ34" s="718">
        <v>1214</v>
      </c>
      <c r="AK34" s="718">
        <v>1075</v>
      </c>
      <c r="AL34" s="718">
        <v>1075</v>
      </c>
      <c r="AM34" s="718">
        <v>402</v>
      </c>
      <c r="AN34" s="718">
        <v>0</v>
      </c>
      <c r="AO34" s="718">
        <v>0</v>
      </c>
      <c r="AP34" s="718">
        <v>0</v>
      </c>
      <c r="AQ34" s="718">
        <v>0</v>
      </c>
      <c r="AR34" s="718">
        <v>0</v>
      </c>
      <c r="AS34" s="718">
        <v>0</v>
      </c>
      <c r="AT34" s="718">
        <v>0</v>
      </c>
      <c r="AU34" s="718">
        <v>0</v>
      </c>
      <c r="AV34" s="718"/>
      <c r="AW34" s="718"/>
      <c r="AX34" s="718"/>
      <c r="AY34" s="718"/>
      <c r="AZ34" s="718"/>
      <c r="BA34" s="718"/>
      <c r="BB34" s="718">
        <v>19370627</v>
      </c>
      <c r="BC34" s="718">
        <v>19370627</v>
      </c>
      <c r="BD34" s="718">
        <v>19370627</v>
      </c>
      <c r="BE34" s="718">
        <v>19370627</v>
      </c>
      <c r="BF34" s="718">
        <v>19370627</v>
      </c>
      <c r="BG34" s="718">
        <v>19370627</v>
      </c>
      <c r="BH34" s="718">
        <v>19370627</v>
      </c>
      <c r="BI34" s="718">
        <v>19368117</v>
      </c>
      <c r="BJ34" s="718">
        <v>19368117</v>
      </c>
      <c r="BK34" s="718">
        <v>19289639</v>
      </c>
      <c r="BL34" s="718">
        <v>19085447</v>
      </c>
      <c r="BM34" s="718">
        <v>19075538</v>
      </c>
      <c r="BN34" s="718">
        <v>19075538</v>
      </c>
      <c r="BO34" s="718">
        <v>18984666</v>
      </c>
      <c r="BP34" s="718">
        <v>16768121</v>
      </c>
      <c r="BQ34" s="718">
        <v>16768121</v>
      </c>
      <c r="BR34" s="718">
        <v>6409685</v>
      </c>
      <c r="BS34" s="718">
        <v>0</v>
      </c>
      <c r="BT34" s="718">
        <v>0</v>
      </c>
      <c r="BU34" s="718">
        <v>0</v>
      </c>
      <c r="BV34" s="718">
        <v>0</v>
      </c>
      <c r="BW34" s="718">
        <v>0</v>
      </c>
      <c r="BX34" s="718">
        <v>0</v>
      </c>
      <c r="BY34" s="718">
        <v>0</v>
      </c>
      <c r="BZ34" s="719">
        <v>0</v>
      </c>
      <c r="CA34" s="167"/>
    </row>
    <row r="35" spans="2:79" s="17" customFormat="1" ht="15.6">
      <c r="B35" s="273">
        <v>12</v>
      </c>
      <c r="C35" s="178"/>
      <c r="D35" s="178"/>
      <c r="E35" s="178" t="s">
        <v>751</v>
      </c>
      <c r="F35" s="178"/>
      <c r="G35" s="178"/>
      <c r="H35" s="178"/>
      <c r="I35" s="742">
        <v>2016</v>
      </c>
      <c r="J35" s="178"/>
      <c r="K35" s="178"/>
      <c r="L35" s="178"/>
      <c r="M35" s="178"/>
      <c r="N35" s="178"/>
      <c r="O35" s="178"/>
      <c r="P35" s="178"/>
      <c r="Q35" s="178"/>
      <c r="R35" s="178"/>
      <c r="S35" s="178"/>
      <c r="T35" s="178"/>
      <c r="U35" s="178"/>
      <c r="V35" s="718"/>
      <c r="W35" s="718">
        <v>1255</v>
      </c>
      <c r="X35" s="718">
        <v>1255</v>
      </c>
      <c r="Y35" s="718">
        <v>1255</v>
      </c>
      <c r="Z35" s="718">
        <v>1255</v>
      </c>
      <c r="AA35" s="718">
        <v>1255</v>
      </c>
      <c r="AB35" s="718">
        <v>1255</v>
      </c>
      <c r="AC35" s="718">
        <v>1255</v>
      </c>
      <c r="AD35" s="718">
        <v>1255</v>
      </c>
      <c r="AE35" s="718">
        <v>1255</v>
      </c>
      <c r="AF35" s="718">
        <v>1255</v>
      </c>
      <c r="AG35" s="718">
        <v>1255</v>
      </c>
      <c r="AH35" s="718">
        <v>1255</v>
      </c>
      <c r="AI35" s="718">
        <v>1255</v>
      </c>
      <c r="AJ35" s="718">
        <v>1255</v>
      </c>
      <c r="AK35" s="718">
        <v>1255</v>
      </c>
      <c r="AL35" s="718">
        <v>1255</v>
      </c>
      <c r="AM35" s="718">
        <v>1255</v>
      </c>
      <c r="AN35" s="718">
        <v>1255</v>
      </c>
      <c r="AO35" s="718">
        <v>1143</v>
      </c>
      <c r="AP35" s="718">
        <v>0</v>
      </c>
      <c r="AQ35" s="718">
        <v>0</v>
      </c>
      <c r="AR35" s="718">
        <v>0</v>
      </c>
      <c r="AS35" s="718">
        <v>0</v>
      </c>
      <c r="AT35" s="718">
        <v>0</v>
      </c>
      <c r="AU35" s="718">
        <v>0</v>
      </c>
      <c r="AV35" s="718"/>
      <c r="AW35" s="718"/>
      <c r="AX35" s="718"/>
      <c r="AY35" s="718"/>
      <c r="AZ35" s="718"/>
      <c r="BA35" s="718"/>
      <c r="BB35" s="718">
        <v>4246239</v>
      </c>
      <c r="BC35" s="718">
        <v>4246239</v>
      </c>
      <c r="BD35" s="718">
        <v>4246239</v>
      </c>
      <c r="BE35" s="718">
        <v>4246239</v>
      </c>
      <c r="BF35" s="718">
        <v>4246239</v>
      </c>
      <c r="BG35" s="718">
        <v>4246239</v>
      </c>
      <c r="BH35" s="718">
        <v>4246239</v>
      </c>
      <c r="BI35" s="718">
        <v>4246239</v>
      </c>
      <c r="BJ35" s="718">
        <v>4246239</v>
      </c>
      <c r="BK35" s="718">
        <v>4246239</v>
      </c>
      <c r="BL35" s="718">
        <v>4246239</v>
      </c>
      <c r="BM35" s="718">
        <v>4246239</v>
      </c>
      <c r="BN35" s="718">
        <v>4246239</v>
      </c>
      <c r="BO35" s="718">
        <v>4246239</v>
      </c>
      <c r="BP35" s="718">
        <v>4246239</v>
      </c>
      <c r="BQ35" s="718">
        <v>4246239</v>
      </c>
      <c r="BR35" s="718">
        <v>4246239</v>
      </c>
      <c r="BS35" s="718">
        <v>4246239</v>
      </c>
      <c r="BT35" s="718">
        <v>4145814</v>
      </c>
      <c r="BU35" s="718">
        <v>0</v>
      </c>
      <c r="BV35" s="718">
        <v>0</v>
      </c>
      <c r="BW35" s="718">
        <v>0</v>
      </c>
      <c r="BX35" s="718">
        <v>0</v>
      </c>
      <c r="BY35" s="718">
        <v>0</v>
      </c>
      <c r="BZ35" s="719">
        <v>0</v>
      </c>
      <c r="CA35" s="167"/>
    </row>
    <row r="36" spans="2:79" s="17" customFormat="1" ht="15.6">
      <c r="B36" s="273">
        <v>13</v>
      </c>
      <c r="C36" s="178"/>
      <c r="D36" s="178"/>
      <c r="E36" s="178" t="s">
        <v>117</v>
      </c>
      <c r="F36" s="178"/>
      <c r="G36" s="178"/>
      <c r="H36" s="178"/>
      <c r="I36" s="742">
        <v>2016</v>
      </c>
      <c r="J36" s="178"/>
      <c r="K36" s="178"/>
      <c r="L36" s="178"/>
      <c r="M36" s="178"/>
      <c r="N36" s="178"/>
      <c r="O36" s="178"/>
      <c r="P36" s="178"/>
      <c r="Q36" s="178"/>
      <c r="R36" s="178"/>
      <c r="S36" s="178"/>
      <c r="T36" s="178"/>
      <c r="U36" s="178"/>
      <c r="V36" s="718"/>
      <c r="W36" s="718">
        <v>26</v>
      </c>
      <c r="X36" s="718">
        <v>26</v>
      </c>
      <c r="Y36" s="718">
        <v>26</v>
      </c>
      <c r="Z36" s="718">
        <v>26</v>
      </c>
      <c r="AA36" s="718">
        <v>26</v>
      </c>
      <c r="AB36" s="718">
        <v>25</v>
      </c>
      <c r="AC36" s="718">
        <v>25</v>
      </c>
      <c r="AD36" s="718">
        <v>25</v>
      </c>
      <c r="AE36" s="718">
        <v>25</v>
      </c>
      <c r="AF36" s="718">
        <v>23</v>
      </c>
      <c r="AG36" s="718">
        <v>10</v>
      </c>
      <c r="AH36" s="718">
        <v>10</v>
      </c>
      <c r="AI36" s="718">
        <v>9</v>
      </c>
      <c r="AJ36" s="718">
        <v>9</v>
      </c>
      <c r="AK36" s="718">
        <v>9</v>
      </c>
      <c r="AL36" s="718">
        <v>9</v>
      </c>
      <c r="AM36" s="718">
        <v>9</v>
      </c>
      <c r="AN36" s="718">
        <v>9</v>
      </c>
      <c r="AO36" s="718">
        <v>9</v>
      </c>
      <c r="AP36" s="718">
        <v>9</v>
      </c>
      <c r="AQ36" s="718">
        <v>0</v>
      </c>
      <c r="AR36" s="718">
        <v>0</v>
      </c>
      <c r="AS36" s="718">
        <v>0</v>
      </c>
      <c r="AT36" s="718">
        <v>0</v>
      </c>
      <c r="AU36" s="718">
        <v>0</v>
      </c>
      <c r="AV36" s="718"/>
      <c r="AW36" s="718"/>
      <c r="AX36" s="718"/>
      <c r="AY36" s="718"/>
      <c r="AZ36" s="718"/>
      <c r="BA36" s="718"/>
      <c r="BB36" s="718">
        <v>181241</v>
      </c>
      <c r="BC36" s="718">
        <v>181241</v>
      </c>
      <c r="BD36" s="718">
        <v>181241</v>
      </c>
      <c r="BE36" s="718">
        <v>181241</v>
      </c>
      <c r="BF36" s="718">
        <v>181241</v>
      </c>
      <c r="BG36" s="718">
        <v>181095</v>
      </c>
      <c r="BH36" s="718">
        <v>181095</v>
      </c>
      <c r="BI36" s="718">
        <v>181095</v>
      </c>
      <c r="BJ36" s="718">
        <v>181095</v>
      </c>
      <c r="BK36" s="718">
        <v>159165</v>
      </c>
      <c r="BL36" s="718">
        <v>138594</v>
      </c>
      <c r="BM36" s="718">
        <v>138594</v>
      </c>
      <c r="BN36" s="718">
        <v>137445</v>
      </c>
      <c r="BO36" s="718">
        <v>137445</v>
      </c>
      <c r="BP36" s="718">
        <v>137445</v>
      </c>
      <c r="BQ36" s="718">
        <v>137445</v>
      </c>
      <c r="BR36" s="718">
        <v>137445</v>
      </c>
      <c r="BS36" s="718">
        <v>137445</v>
      </c>
      <c r="BT36" s="718">
        <v>137445</v>
      </c>
      <c r="BU36" s="718">
        <v>137445</v>
      </c>
      <c r="BV36" s="718">
        <v>0</v>
      </c>
      <c r="BW36" s="718">
        <v>0</v>
      </c>
      <c r="BX36" s="718">
        <v>0</v>
      </c>
      <c r="BY36" s="718">
        <v>0</v>
      </c>
      <c r="BZ36" s="719">
        <v>0</v>
      </c>
      <c r="CA36" s="167"/>
    </row>
    <row r="37" spans="2:79" s="17" customFormat="1" ht="15.6">
      <c r="B37" s="273">
        <v>14</v>
      </c>
      <c r="C37" s="178"/>
      <c r="D37" s="178"/>
      <c r="E37" s="178" t="s">
        <v>118</v>
      </c>
      <c r="F37" s="178"/>
      <c r="G37" s="178"/>
      <c r="H37" s="178"/>
      <c r="I37" s="742">
        <v>2016</v>
      </c>
      <c r="J37" s="178"/>
      <c r="K37" s="178"/>
      <c r="L37" s="178"/>
      <c r="M37" s="178"/>
      <c r="N37" s="178"/>
      <c r="O37" s="178"/>
      <c r="P37" s="178"/>
      <c r="Q37" s="178"/>
      <c r="R37" s="178"/>
      <c r="S37" s="178"/>
      <c r="T37" s="178"/>
      <c r="U37" s="178"/>
      <c r="V37" s="718"/>
      <c r="W37" s="718">
        <v>27</v>
      </c>
      <c r="X37" s="718">
        <v>27</v>
      </c>
      <c r="Y37" s="718">
        <v>27</v>
      </c>
      <c r="Z37" s="718">
        <v>27</v>
      </c>
      <c r="AA37" s="718">
        <v>27</v>
      </c>
      <c r="AB37" s="718">
        <v>27</v>
      </c>
      <c r="AC37" s="718">
        <v>27</v>
      </c>
      <c r="AD37" s="718">
        <v>27</v>
      </c>
      <c r="AE37" s="718">
        <v>27</v>
      </c>
      <c r="AF37" s="718">
        <v>27</v>
      </c>
      <c r="AG37" s="718">
        <v>7</v>
      </c>
      <c r="AH37" s="718">
        <v>0</v>
      </c>
      <c r="AI37" s="718">
        <v>0</v>
      </c>
      <c r="AJ37" s="718">
        <v>0</v>
      </c>
      <c r="AK37" s="718">
        <v>0</v>
      </c>
      <c r="AL37" s="718">
        <v>0</v>
      </c>
      <c r="AM37" s="718">
        <v>0</v>
      </c>
      <c r="AN37" s="718">
        <v>0</v>
      </c>
      <c r="AO37" s="718">
        <v>0</v>
      </c>
      <c r="AP37" s="718">
        <v>0</v>
      </c>
      <c r="AQ37" s="718">
        <v>0</v>
      </c>
      <c r="AR37" s="718">
        <v>0</v>
      </c>
      <c r="AS37" s="718">
        <v>0</v>
      </c>
      <c r="AT37" s="718">
        <v>0</v>
      </c>
      <c r="AU37" s="718">
        <v>0</v>
      </c>
      <c r="AV37" s="718"/>
      <c r="AW37" s="718"/>
      <c r="AX37" s="718"/>
      <c r="AY37" s="718"/>
      <c r="AZ37" s="718"/>
      <c r="BA37" s="718"/>
      <c r="BB37" s="718">
        <v>210282</v>
      </c>
      <c r="BC37" s="718">
        <v>210282</v>
      </c>
      <c r="BD37" s="718">
        <v>210282</v>
      </c>
      <c r="BE37" s="718">
        <v>210282</v>
      </c>
      <c r="BF37" s="718">
        <v>210282</v>
      </c>
      <c r="BG37" s="718">
        <v>210282</v>
      </c>
      <c r="BH37" s="718">
        <v>210282</v>
      </c>
      <c r="BI37" s="718">
        <v>210282</v>
      </c>
      <c r="BJ37" s="718">
        <v>210282</v>
      </c>
      <c r="BK37" s="718">
        <v>210282</v>
      </c>
      <c r="BL37" s="718">
        <v>51916</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2:79" s="17" customFormat="1" ht="15.6">
      <c r="B38" s="273">
        <v>15</v>
      </c>
      <c r="C38" s="178"/>
      <c r="D38" s="178"/>
      <c r="E38" s="178" t="s">
        <v>119</v>
      </c>
      <c r="F38" s="178"/>
      <c r="G38" s="178"/>
      <c r="H38" s="178"/>
      <c r="I38" s="742">
        <v>2016</v>
      </c>
      <c r="J38" s="178"/>
      <c r="K38" s="178"/>
      <c r="L38" s="178"/>
      <c r="M38" s="178"/>
      <c r="N38" s="178"/>
      <c r="O38" s="178"/>
      <c r="P38" s="178"/>
      <c r="Q38" s="178"/>
      <c r="R38" s="178"/>
      <c r="S38" s="178"/>
      <c r="T38" s="178"/>
      <c r="U38" s="178"/>
      <c r="V38" s="718"/>
      <c r="W38" s="718">
        <v>533</v>
      </c>
      <c r="X38" s="718">
        <v>510</v>
      </c>
      <c r="Y38" s="718">
        <v>510</v>
      </c>
      <c r="Z38" s="718">
        <v>510</v>
      </c>
      <c r="AA38" s="718">
        <v>510</v>
      </c>
      <c r="AB38" s="718">
        <v>510</v>
      </c>
      <c r="AC38" s="718">
        <v>510</v>
      </c>
      <c r="AD38" s="718">
        <v>510</v>
      </c>
      <c r="AE38" s="718">
        <v>510</v>
      </c>
      <c r="AF38" s="718">
        <v>510</v>
      </c>
      <c r="AG38" s="718">
        <v>510</v>
      </c>
      <c r="AH38" s="718">
        <v>314</v>
      </c>
      <c r="AI38" s="718">
        <v>11</v>
      </c>
      <c r="AJ38" s="718">
        <v>11</v>
      </c>
      <c r="AK38" s="718">
        <v>1</v>
      </c>
      <c r="AL38" s="718">
        <v>0</v>
      </c>
      <c r="AM38" s="718">
        <v>0</v>
      </c>
      <c r="AN38" s="718">
        <v>0</v>
      </c>
      <c r="AO38" s="718">
        <v>0</v>
      </c>
      <c r="AP38" s="718">
        <v>0</v>
      </c>
      <c r="AQ38" s="718">
        <v>0</v>
      </c>
      <c r="AR38" s="718">
        <v>0</v>
      </c>
      <c r="AS38" s="718">
        <v>0</v>
      </c>
      <c r="AT38" s="718">
        <v>0</v>
      </c>
      <c r="AU38" s="718">
        <v>0</v>
      </c>
      <c r="AV38" s="718"/>
      <c r="AW38" s="718"/>
      <c r="AX38" s="718"/>
      <c r="AY38" s="718"/>
      <c r="AZ38" s="718"/>
      <c r="BA38" s="718"/>
      <c r="BB38" s="718">
        <v>3976883</v>
      </c>
      <c r="BC38" s="718">
        <v>3812817</v>
      </c>
      <c r="BD38" s="718">
        <v>3812817</v>
      </c>
      <c r="BE38" s="718">
        <v>3812817</v>
      </c>
      <c r="BF38" s="718">
        <v>3812817</v>
      </c>
      <c r="BG38" s="718">
        <v>3812817</v>
      </c>
      <c r="BH38" s="718">
        <v>3812817</v>
      </c>
      <c r="BI38" s="718">
        <v>3812817</v>
      </c>
      <c r="BJ38" s="718">
        <v>3812817</v>
      </c>
      <c r="BK38" s="718">
        <v>3812817</v>
      </c>
      <c r="BL38" s="718">
        <v>3810062</v>
      </c>
      <c r="BM38" s="718">
        <v>2345955</v>
      </c>
      <c r="BN38" s="718">
        <v>75816</v>
      </c>
      <c r="BO38" s="718">
        <v>75816</v>
      </c>
      <c r="BP38" s="718">
        <v>5229</v>
      </c>
      <c r="BQ38" s="718">
        <v>0</v>
      </c>
      <c r="BR38" s="718">
        <v>0</v>
      </c>
      <c r="BS38" s="718">
        <v>0</v>
      </c>
      <c r="BT38" s="718">
        <v>0</v>
      </c>
      <c r="BU38" s="718">
        <v>0</v>
      </c>
      <c r="BV38" s="718">
        <v>0</v>
      </c>
      <c r="BW38" s="718">
        <v>0</v>
      </c>
      <c r="BX38" s="718">
        <v>0</v>
      </c>
      <c r="BY38" s="718">
        <v>0</v>
      </c>
      <c r="BZ38" s="719">
        <v>0</v>
      </c>
      <c r="CA38" s="167"/>
    </row>
    <row r="39" spans="2:79" s="17" customFormat="1" ht="15.6">
      <c r="B39" s="273">
        <v>16</v>
      </c>
      <c r="C39" s="178"/>
      <c r="D39" s="178"/>
      <c r="E39" s="178" t="s">
        <v>121</v>
      </c>
      <c r="F39" s="178"/>
      <c r="G39" s="178"/>
      <c r="H39" s="178"/>
      <c r="I39" s="742">
        <v>2016</v>
      </c>
      <c r="J39" s="178"/>
      <c r="K39" s="178"/>
      <c r="L39" s="178"/>
      <c r="M39" s="178"/>
      <c r="N39" s="178"/>
      <c r="O39" s="178"/>
      <c r="P39" s="178"/>
      <c r="Q39" s="178"/>
      <c r="R39" s="178"/>
      <c r="S39" s="178"/>
      <c r="T39" s="178"/>
      <c r="U39" s="178"/>
      <c r="V39" s="718"/>
      <c r="W39" s="718">
        <v>15</v>
      </c>
      <c r="X39" s="718">
        <v>15</v>
      </c>
      <c r="Y39" s="718">
        <v>15</v>
      </c>
      <c r="Z39" s="718">
        <v>15</v>
      </c>
      <c r="AA39" s="718">
        <v>15</v>
      </c>
      <c r="AB39" s="718">
        <v>15</v>
      </c>
      <c r="AC39" s="718">
        <v>15</v>
      </c>
      <c r="AD39" s="718">
        <v>15</v>
      </c>
      <c r="AE39" s="718">
        <v>15</v>
      </c>
      <c r="AF39" s="718">
        <v>15</v>
      </c>
      <c r="AG39" s="718">
        <v>15</v>
      </c>
      <c r="AH39" s="718">
        <v>15</v>
      </c>
      <c r="AI39" s="718">
        <v>15</v>
      </c>
      <c r="AJ39" s="718">
        <v>15</v>
      </c>
      <c r="AK39" s="718">
        <v>15</v>
      </c>
      <c r="AL39" s="718">
        <v>5</v>
      </c>
      <c r="AM39" s="718">
        <v>0</v>
      </c>
      <c r="AN39" s="718">
        <v>0</v>
      </c>
      <c r="AO39" s="718">
        <v>0</v>
      </c>
      <c r="AP39" s="718">
        <v>0</v>
      </c>
      <c r="AQ39" s="718">
        <v>0</v>
      </c>
      <c r="AR39" s="718">
        <v>0</v>
      </c>
      <c r="AS39" s="718">
        <v>0</v>
      </c>
      <c r="AT39" s="718">
        <v>0</v>
      </c>
      <c r="AU39" s="718">
        <v>0</v>
      </c>
      <c r="AV39" s="718"/>
      <c r="AW39" s="718"/>
      <c r="AX39" s="718"/>
      <c r="AY39" s="718"/>
      <c r="AZ39" s="718"/>
      <c r="BA39" s="718"/>
      <c r="BB39" s="718">
        <v>82648</v>
      </c>
      <c r="BC39" s="718">
        <v>82648</v>
      </c>
      <c r="BD39" s="718">
        <v>82648</v>
      </c>
      <c r="BE39" s="718">
        <v>82648</v>
      </c>
      <c r="BF39" s="718">
        <v>82648</v>
      </c>
      <c r="BG39" s="718">
        <v>82648</v>
      </c>
      <c r="BH39" s="718">
        <v>82648</v>
      </c>
      <c r="BI39" s="718">
        <v>82648</v>
      </c>
      <c r="BJ39" s="718">
        <v>82648</v>
      </c>
      <c r="BK39" s="718">
        <v>82648</v>
      </c>
      <c r="BL39" s="718">
        <v>82648</v>
      </c>
      <c r="BM39" s="718">
        <v>82648</v>
      </c>
      <c r="BN39" s="718">
        <v>82648</v>
      </c>
      <c r="BO39" s="718">
        <v>82648</v>
      </c>
      <c r="BP39" s="718">
        <v>82648</v>
      </c>
      <c r="BQ39" s="718">
        <v>29696</v>
      </c>
      <c r="BR39" s="718">
        <v>0</v>
      </c>
      <c r="BS39" s="718">
        <v>0</v>
      </c>
      <c r="BT39" s="718">
        <v>0</v>
      </c>
      <c r="BU39" s="718">
        <v>0</v>
      </c>
      <c r="BV39" s="718">
        <v>0</v>
      </c>
      <c r="BW39" s="718">
        <v>0</v>
      </c>
      <c r="BX39" s="718">
        <v>0</v>
      </c>
      <c r="BY39" s="718">
        <v>0</v>
      </c>
      <c r="BZ39" s="719">
        <v>0</v>
      </c>
      <c r="CA39" s="167"/>
    </row>
    <row r="40" spans="2:79" s="17" customFormat="1" ht="15.6">
      <c r="B40" s="273">
        <v>17</v>
      </c>
      <c r="C40" s="178"/>
      <c r="D40" s="178"/>
      <c r="E40" s="178" t="s">
        <v>125</v>
      </c>
      <c r="F40" s="178"/>
      <c r="G40" s="178"/>
      <c r="H40" s="178"/>
      <c r="I40" s="742">
        <v>2016</v>
      </c>
      <c r="J40" s="178"/>
      <c r="K40" s="178"/>
      <c r="L40" s="178"/>
      <c r="M40" s="178"/>
      <c r="N40" s="178"/>
      <c r="O40" s="178"/>
      <c r="P40" s="178"/>
      <c r="Q40" s="178"/>
      <c r="R40" s="178"/>
      <c r="S40" s="178"/>
      <c r="T40" s="178"/>
      <c r="U40" s="178"/>
      <c r="V40" s="718"/>
      <c r="W40" s="718">
        <v>53</v>
      </c>
      <c r="X40" s="718">
        <v>53</v>
      </c>
      <c r="Y40" s="718">
        <v>10</v>
      </c>
      <c r="Z40" s="718">
        <v>10</v>
      </c>
      <c r="AA40" s="718">
        <v>10</v>
      </c>
      <c r="AB40" s="718">
        <v>10</v>
      </c>
      <c r="AC40" s="718">
        <v>10</v>
      </c>
      <c r="AD40" s="718">
        <v>10</v>
      </c>
      <c r="AE40" s="718">
        <v>10</v>
      </c>
      <c r="AF40" s="718">
        <v>10</v>
      </c>
      <c r="AG40" s="718">
        <v>10</v>
      </c>
      <c r="AH40" s="718">
        <v>10</v>
      </c>
      <c r="AI40" s="718">
        <v>1</v>
      </c>
      <c r="AJ40" s="718">
        <v>1</v>
      </c>
      <c r="AK40" s="718">
        <v>1</v>
      </c>
      <c r="AL40" s="718">
        <v>0</v>
      </c>
      <c r="AM40" s="718">
        <v>0</v>
      </c>
      <c r="AN40" s="718">
        <v>0</v>
      </c>
      <c r="AO40" s="718">
        <v>0</v>
      </c>
      <c r="AP40" s="718">
        <v>0</v>
      </c>
      <c r="AQ40" s="718">
        <v>0</v>
      </c>
      <c r="AR40" s="718">
        <v>0</v>
      </c>
      <c r="AS40" s="718">
        <v>0</v>
      </c>
      <c r="AT40" s="718">
        <v>0</v>
      </c>
      <c r="AU40" s="718">
        <v>0</v>
      </c>
      <c r="AV40" s="718"/>
      <c r="AW40" s="718"/>
      <c r="AX40" s="718"/>
      <c r="AY40" s="718"/>
      <c r="AZ40" s="718"/>
      <c r="BA40" s="718"/>
      <c r="BB40" s="718">
        <v>388603</v>
      </c>
      <c r="BC40" s="718">
        <v>388603</v>
      </c>
      <c r="BD40" s="718">
        <v>123933</v>
      </c>
      <c r="BE40" s="718">
        <v>123933</v>
      </c>
      <c r="BF40" s="718">
        <v>123933</v>
      </c>
      <c r="BG40" s="718">
        <v>123933</v>
      </c>
      <c r="BH40" s="718">
        <v>123933</v>
      </c>
      <c r="BI40" s="718">
        <v>123933</v>
      </c>
      <c r="BJ40" s="718">
        <v>123933</v>
      </c>
      <c r="BK40" s="718">
        <v>123933</v>
      </c>
      <c r="BL40" s="718">
        <v>123933</v>
      </c>
      <c r="BM40" s="718">
        <v>123933</v>
      </c>
      <c r="BN40" s="718">
        <v>4177</v>
      </c>
      <c r="BO40" s="718">
        <v>4177</v>
      </c>
      <c r="BP40" s="718">
        <v>4177</v>
      </c>
      <c r="BQ40" s="718">
        <v>0</v>
      </c>
      <c r="BR40" s="718">
        <v>0</v>
      </c>
      <c r="BS40" s="718">
        <v>0</v>
      </c>
      <c r="BT40" s="718">
        <v>0</v>
      </c>
      <c r="BU40" s="718">
        <v>0</v>
      </c>
      <c r="BV40" s="718">
        <v>0</v>
      </c>
      <c r="BW40" s="718">
        <v>0</v>
      </c>
      <c r="BX40" s="718">
        <v>0</v>
      </c>
      <c r="BY40" s="718">
        <v>0</v>
      </c>
      <c r="BZ40" s="719">
        <v>0</v>
      </c>
      <c r="CA40" s="167"/>
    </row>
    <row r="41" spans="2:79" s="17" customFormat="1" ht="15.6">
      <c r="B41" s="273">
        <v>18</v>
      </c>
      <c r="C41" s="178"/>
      <c r="D41" s="178"/>
      <c r="E41" s="178" t="s">
        <v>752</v>
      </c>
      <c r="F41" s="178"/>
      <c r="G41" s="178"/>
      <c r="H41" s="178"/>
      <c r="I41" s="742">
        <v>2016</v>
      </c>
      <c r="J41" s="178"/>
      <c r="K41" s="178"/>
      <c r="L41" s="178"/>
      <c r="M41" s="178"/>
      <c r="N41" s="178"/>
      <c r="O41" s="178"/>
      <c r="P41" s="178"/>
      <c r="Q41" s="178"/>
      <c r="R41" s="178"/>
      <c r="S41" s="178"/>
      <c r="T41" s="178"/>
      <c r="U41" s="178"/>
      <c r="V41" s="718"/>
      <c r="W41" s="718">
        <v>4244</v>
      </c>
      <c r="X41" s="718">
        <v>4197</v>
      </c>
      <c r="Y41" s="718">
        <v>4197</v>
      </c>
      <c r="Z41" s="718">
        <v>4197</v>
      </c>
      <c r="AA41" s="718">
        <v>4197</v>
      </c>
      <c r="AB41" s="718">
        <v>4197</v>
      </c>
      <c r="AC41" s="718">
        <v>4197</v>
      </c>
      <c r="AD41" s="718">
        <v>4197</v>
      </c>
      <c r="AE41" s="718">
        <v>3990</v>
      </c>
      <c r="AF41" s="718">
        <v>3990</v>
      </c>
      <c r="AG41" s="718">
        <v>3983</v>
      </c>
      <c r="AH41" s="718">
        <v>3983</v>
      </c>
      <c r="AI41" s="718">
        <v>1219</v>
      </c>
      <c r="AJ41" s="718">
        <v>1219</v>
      </c>
      <c r="AK41" s="718">
        <v>1219</v>
      </c>
      <c r="AL41" s="718">
        <v>472</v>
      </c>
      <c r="AM41" s="718">
        <v>472</v>
      </c>
      <c r="AN41" s="718">
        <v>472</v>
      </c>
      <c r="AO41" s="718">
        <v>472</v>
      </c>
      <c r="AP41" s="718">
        <v>472</v>
      </c>
      <c r="AQ41" s="718">
        <v>127</v>
      </c>
      <c r="AR41" s="718">
        <v>127</v>
      </c>
      <c r="AS41" s="718">
        <v>127</v>
      </c>
      <c r="AT41" s="718">
        <v>127</v>
      </c>
      <c r="AU41" s="718">
        <v>127</v>
      </c>
      <c r="AV41" s="718"/>
      <c r="AW41" s="718"/>
      <c r="AX41" s="718"/>
      <c r="AY41" s="718"/>
      <c r="AZ41" s="718"/>
      <c r="BA41" s="718"/>
      <c r="BB41" s="718">
        <v>41083220</v>
      </c>
      <c r="BC41" s="718">
        <v>40937376</v>
      </c>
      <c r="BD41" s="718">
        <v>40937376</v>
      </c>
      <c r="BE41" s="718">
        <v>40937376</v>
      </c>
      <c r="BF41" s="718">
        <v>40937376</v>
      </c>
      <c r="BG41" s="718">
        <v>40937376</v>
      </c>
      <c r="BH41" s="718">
        <v>40937376</v>
      </c>
      <c r="BI41" s="718">
        <v>40937376</v>
      </c>
      <c r="BJ41" s="718">
        <v>37498721</v>
      </c>
      <c r="BK41" s="718">
        <v>37498721</v>
      </c>
      <c r="BL41" s="718">
        <v>37425710</v>
      </c>
      <c r="BM41" s="718">
        <v>37425710</v>
      </c>
      <c r="BN41" s="718">
        <v>8340638</v>
      </c>
      <c r="BO41" s="718">
        <v>8340638</v>
      </c>
      <c r="BP41" s="718">
        <v>8340638</v>
      </c>
      <c r="BQ41" s="718">
        <v>1211803</v>
      </c>
      <c r="BR41" s="718">
        <v>1211803</v>
      </c>
      <c r="BS41" s="718">
        <v>1211803</v>
      </c>
      <c r="BT41" s="718">
        <v>1211803</v>
      </c>
      <c r="BU41" s="718">
        <v>1211803</v>
      </c>
      <c r="BV41" s="718">
        <v>192185</v>
      </c>
      <c r="BW41" s="718">
        <v>192185</v>
      </c>
      <c r="BX41" s="718">
        <v>192185</v>
      </c>
      <c r="BY41" s="718">
        <v>192185</v>
      </c>
      <c r="BZ41" s="719">
        <v>192185</v>
      </c>
      <c r="CA41" s="167"/>
    </row>
    <row r="42" spans="2:79" s="17" customFormat="1" ht="15.6">
      <c r="B42" s="273">
        <v>19</v>
      </c>
      <c r="C42" s="178"/>
      <c r="D42" s="178"/>
      <c r="E42" s="178" t="s">
        <v>753</v>
      </c>
      <c r="F42" s="178"/>
      <c r="G42" s="178"/>
      <c r="H42" s="178"/>
      <c r="I42" s="742">
        <v>2016</v>
      </c>
      <c r="J42" s="178"/>
      <c r="K42" s="178"/>
      <c r="L42" s="178"/>
      <c r="M42" s="178"/>
      <c r="N42" s="178"/>
      <c r="O42" s="178"/>
      <c r="P42" s="178"/>
      <c r="Q42" s="178"/>
      <c r="R42" s="178"/>
      <c r="S42" s="178"/>
      <c r="T42" s="178"/>
      <c r="U42" s="178"/>
      <c r="V42" s="718"/>
      <c r="W42" s="718">
        <v>1596</v>
      </c>
      <c r="X42" s="718">
        <v>1596</v>
      </c>
      <c r="Y42" s="718">
        <v>1596</v>
      </c>
      <c r="Z42" s="718">
        <v>1596</v>
      </c>
      <c r="AA42" s="718">
        <v>1596</v>
      </c>
      <c r="AB42" s="718">
        <v>1596</v>
      </c>
      <c r="AC42" s="718">
        <v>1596</v>
      </c>
      <c r="AD42" s="718">
        <v>1596</v>
      </c>
      <c r="AE42" s="718">
        <v>1596</v>
      </c>
      <c r="AF42" s="718">
        <v>1596</v>
      </c>
      <c r="AG42" s="718">
        <v>1149</v>
      </c>
      <c r="AH42" s="718">
        <v>1149</v>
      </c>
      <c r="AI42" s="718">
        <v>1149</v>
      </c>
      <c r="AJ42" s="718">
        <v>1149</v>
      </c>
      <c r="AK42" s="718">
        <v>1149</v>
      </c>
      <c r="AL42" s="718">
        <v>1078</v>
      </c>
      <c r="AM42" s="718">
        <v>1078</v>
      </c>
      <c r="AN42" s="718">
        <v>1078</v>
      </c>
      <c r="AO42" s="718">
        <v>1078</v>
      </c>
      <c r="AP42" s="718">
        <v>1078</v>
      </c>
      <c r="AQ42" s="718">
        <v>0</v>
      </c>
      <c r="AR42" s="718">
        <v>0</v>
      </c>
      <c r="AS42" s="718">
        <v>0</v>
      </c>
      <c r="AT42" s="718">
        <v>0</v>
      </c>
      <c r="AU42" s="718">
        <v>0</v>
      </c>
      <c r="AV42" s="718"/>
      <c r="AW42" s="718"/>
      <c r="AX42" s="718"/>
      <c r="AY42" s="718"/>
      <c r="AZ42" s="718"/>
      <c r="BA42" s="718"/>
      <c r="BB42" s="718">
        <v>10957531</v>
      </c>
      <c r="BC42" s="718">
        <v>10957531</v>
      </c>
      <c r="BD42" s="718">
        <v>10957531</v>
      </c>
      <c r="BE42" s="718">
        <v>10957531</v>
      </c>
      <c r="BF42" s="718">
        <v>10957531</v>
      </c>
      <c r="BG42" s="718">
        <v>10957531</v>
      </c>
      <c r="BH42" s="718">
        <v>10957531</v>
      </c>
      <c r="BI42" s="718">
        <v>10957531</v>
      </c>
      <c r="BJ42" s="718">
        <v>10957531</v>
      </c>
      <c r="BK42" s="718">
        <v>10957531</v>
      </c>
      <c r="BL42" s="718">
        <v>10395431</v>
      </c>
      <c r="BM42" s="718">
        <v>10395431</v>
      </c>
      <c r="BN42" s="718">
        <v>10395431</v>
      </c>
      <c r="BO42" s="718">
        <v>10395431</v>
      </c>
      <c r="BP42" s="718">
        <v>10395431</v>
      </c>
      <c r="BQ42" s="718">
        <v>9172458</v>
      </c>
      <c r="BR42" s="718">
        <v>9172458</v>
      </c>
      <c r="BS42" s="718">
        <v>9172458</v>
      </c>
      <c r="BT42" s="718">
        <v>9172458</v>
      </c>
      <c r="BU42" s="718">
        <v>9172458</v>
      </c>
      <c r="BV42" s="718">
        <v>0</v>
      </c>
      <c r="BW42" s="718">
        <v>0</v>
      </c>
      <c r="BX42" s="718">
        <v>0</v>
      </c>
      <c r="BY42" s="718">
        <v>0</v>
      </c>
      <c r="BZ42" s="719">
        <v>0</v>
      </c>
      <c r="CA42" s="167"/>
    </row>
    <row r="43" spans="2:79" s="17" customFormat="1" ht="15.6">
      <c r="B43" s="273">
        <v>20</v>
      </c>
      <c r="C43" s="178"/>
      <c r="D43" s="178"/>
      <c r="E43" s="178" t="s">
        <v>754</v>
      </c>
      <c r="F43" s="178"/>
      <c r="G43" s="178"/>
      <c r="H43" s="178"/>
      <c r="I43" s="742">
        <v>2016</v>
      </c>
      <c r="J43" s="178"/>
      <c r="K43" s="178"/>
      <c r="L43" s="178"/>
      <c r="M43" s="178"/>
      <c r="N43" s="178"/>
      <c r="O43" s="178"/>
      <c r="P43" s="178"/>
      <c r="Q43" s="178"/>
      <c r="R43" s="178"/>
      <c r="S43" s="178"/>
      <c r="T43" s="178"/>
      <c r="U43" s="178"/>
      <c r="V43" s="718"/>
      <c r="W43" s="718">
        <v>67</v>
      </c>
      <c r="X43" s="718">
        <v>67</v>
      </c>
      <c r="Y43" s="718">
        <v>67</v>
      </c>
      <c r="Z43" s="718">
        <v>67</v>
      </c>
      <c r="AA43" s="718">
        <v>67</v>
      </c>
      <c r="AB43" s="718">
        <v>67</v>
      </c>
      <c r="AC43" s="718">
        <v>67</v>
      </c>
      <c r="AD43" s="718">
        <v>67</v>
      </c>
      <c r="AE43" s="718">
        <v>67</v>
      </c>
      <c r="AF43" s="718">
        <v>67</v>
      </c>
      <c r="AG43" s="718">
        <v>67</v>
      </c>
      <c r="AH43" s="718">
        <v>67</v>
      </c>
      <c r="AI43" s="718">
        <v>67</v>
      </c>
      <c r="AJ43" s="718">
        <v>57</v>
      </c>
      <c r="AK43" s="718">
        <v>57</v>
      </c>
      <c r="AL43" s="718">
        <v>25</v>
      </c>
      <c r="AM43" s="718">
        <v>25</v>
      </c>
      <c r="AN43" s="718">
        <v>0</v>
      </c>
      <c r="AO43" s="718">
        <v>0</v>
      </c>
      <c r="AP43" s="718">
        <v>0</v>
      </c>
      <c r="AQ43" s="718">
        <v>0</v>
      </c>
      <c r="AR43" s="718">
        <v>0</v>
      </c>
      <c r="AS43" s="718">
        <v>0</v>
      </c>
      <c r="AT43" s="718">
        <v>0</v>
      </c>
      <c r="AU43" s="718">
        <v>0</v>
      </c>
      <c r="AV43" s="718"/>
      <c r="AW43" s="718"/>
      <c r="AX43" s="718"/>
      <c r="AY43" s="718"/>
      <c r="AZ43" s="718"/>
      <c r="BA43" s="718"/>
      <c r="BB43" s="718">
        <v>1067232</v>
      </c>
      <c r="BC43" s="718">
        <v>1067232</v>
      </c>
      <c r="BD43" s="718">
        <v>1067232</v>
      </c>
      <c r="BE43" s="718">
        <v>1067232</v>
      </c>
      <c r="BF43" s="718">
        <v>1067232</v>
      </c>
      <c r="BG43" s="718">
        <v>1067232</v>
      </c>
      <c r="BH43" s="718">
        <v>1067232</v>
      </c>
      <c r="BI43" s="718">
        <v>1067232</v>
      </c>
      <c r="BJ43" s="718">
        <v>1067232</v>
      </c>
      <c r="BK43" s="718">
        <v>1067232</v>
      </c>
      <c r="BL43" s="718">
        <v>1067232</v>
      </c>
      <c r="BM43" s="718">
        <v>1067232</v>
      </c>
      <c r="BN43" s="718">
        <v>1067232</v>
      </c>
      <c r="BO43" s="718">
        <v>899727</v>
      </c>
      <c r="BP43" s="718">
        <v>899727</v>
      </c>
      <c r="BQ43" s="718">
        <v>391592</v>
      </c>
      <c r="BR43" s="718">
        <v>391592</v>
      </c>
      <c r="BS43" s="718">
        <v>0</v>
      </c>
      <c r="BT43" s="718">
        <v>0</v>
      </c>
      <c r="BU43" s="718">
        <v>0</v>
      </c>
      <c r="BV43" s="718">
        <v>0</v>
      </c>
      <c r="BW43" s="718">
        <v>0</v>
      </c>
      <c r="BX43" s="718">
        <v>0</v>
      </c>
      <c r="BY43" s="718">
        <v>0</v>
      </c>
      <c r="BZ43" s="719">
        <v>0</v>
      </c>
      <c r="CA43" s="167"/>
    </row>
    <row r="44" spans="2:79" s="17" customFormat="1" ht="15.6">
      <c r="B44" s="273">
        <v>21</v>
      </c>
      <c r="C44" s="178"/>
      <c r="D44" s="178"/>
      <c r="E44" s="178" t="s">
        <v>755</v>
      </c>
      <c r="F44" s="178"/>
      <c r="G44" s="178"/>
      <c r="H44" s="178"/>
      <c r="I44" s="742">
        <v>2016</v>
      </c>
      <c r="J44" s="178"/>
      <c r="K44" s="178"/>
      <c r="L44" s="178"/>
      <c r="M44" s="178"/>
      <c r="N44" s="178"/>
      <c r="O44" s="178"/>
      <c r="P44" s="178"/>
      <c r="Q44" s="178"/>
      <c r="R44" s="178"/>
      <c r="S44" s="178"/>
      <c r="T44" s="178"/>
      <c r="U44" s="178"/>
      <c r="V44" s="718"/>
      <c r="W44" s="718"/>
      <c r="X44" s="718"/>
      <c r="Y44" s="718"/>
      <c r="Z44" s="718"/>
      <c r="AA44" s="718"/>
      <c r="AB44" s="718"/>
      <c r="AC44" s="718"/>
      <c r="AD44" s="718"/>
      <c r="AE44" s="718"/>
      <c r="AF44" s="718"/>
      <c r="AG44" s="718"/>
      <c r="AH44" s="718"/>
      <c r="AI44" s="718"/>
      <c r="AJ44" s="718"/>
      <c r="AK44" s="718"/>
      <c r="AL44" s="718"/>
      <c r="AM44" s="718"/>
      <c r="AN44" s="718"/>
      <c r="AO44" s="718"/>
      <c r="AP44" s="718"/>
      <c r="AQ44" s="718"/>
      <c r="AR44" s="718"/>
      <c r="AS44" s="718"/>
      <c r="AT44" s="718"/>
      <c r="AU44" s="718"/>
      <c r="AV44" s="718"/>
      <c r="AW44" s="718"/>
      <c r="AX44" s="718"/>
      <c r="AY44" s="718"/>
      <c r="AZ44" s="718"/>
      <c r="BA44" s="718"/>
      <c r="BB44" s="718">
        <v>2993</v>
      </c>
      <c r="BC44" s="718">
        <v>2993</v>
      </c>
      <c r="BD44" s="718">
        <v>2993</v>
      </c>
      <c r="BE44" s="718">
        <v>2993</v>
      </c>
      <c r="BF44" s="718">
        <v>2993</v>
      </c>
      <c r="BG44" s="718">
        <v>2993</v>
      </c>
      <c r="BH44" s="718">
        <v>2993</v>
      </c>
      <c r="BI44" s="718">
        <v>2993</v>
      </c>
      <c r="BJ44" s="718">
        <v>2993</v>
      </c>
      <c r="BK44" s="718">
        <v>2993</v>
      </c>
      <c r="BL44" s="718">
        <v>2993</v>
      </c>
      <c r="BM44" s="718">
        <v>2993</v>
      </c>
      <c r="BN44" s="718">
        <v>2993</v>
      </c>
      <c r="BO44" s="718">
        <v>2993</v>
      </c>
      <c r="BP44" s="718">
        <v>2152</v>
      </c>
      <c r="BQ44" s="718">
        <v>2152</v>
      </c>
      <c r="BR44" s="718">
        <v>2152</v>
      </c>
      <c r="BS44" s="718">
        <v>2152</v>
      </c>
      <c r="BT44" s="718">
        <v>0</v>
      </c>
      <c r="BU44" s="718">
        <v>0</v>
      </c>
      <c r="BV44" s="718">
        <v>0</v>
      </c>
      <c r="BW44" s="718">
        <v>0</v>
      </c>
      <c r="BX44" s="718">
        <v>0</v>
      </c>
      <c r="BY44" s="718">
        <v>0</v>
      </c>
      <c r="BZ44" s="719">
        <v>0</v>
      </c>
      <c r="CA44" s="167"/>
    </row>
    <row r="45" spans="2:79" s="17" customFormat="1" ht="15.6">
      <c r="B45" s="274" t="s">
        <v>493</v>
      </c>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7"/>
      <c r="BR45" s="277"/>
      <c r="BS45" s="277"/>
      <c r="BT45" s="277"/>
      <c r="BU45" s="277"/>
      <c r="BV45" s="277"/>
      <c r="BW45" s="277"/>
      <c r="BX45" s="277"/>
      <c r="BY45" s="277"/>
      <c r="BZ45" s="278"/>
      <c r="CA45" s="167"/>
    </row>
  </sheetData>
  <mergeCells count="1">
    <mergeCell ref="B22:B23"/>
  </mergeCells>
  <hyperlinks>
    <hyperlink ref="G18" location="Table_5_b.__2016_Lost_Revenues_Work_Form" display="Go to Tab 5."/>
  </hyperlinks>
  <pageMargins left="0.70866141732283472" right="0.70866141732283472" top="0.74803149606299213" bottom="0.74803149606299213" header="0.31496062992125984" footer="0.31496062992125984"/>
  <pageSetup scale="65" fitToWidth="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showZeros="0" zoomScaleNormal="100" workbookViewId="0">
      <selection activeCell="A4" sqref="A4"/>
    </sheetView>
  </sheetViews>
  <sheetFormatPr defaultColWidth="0" defaultRowHeight="0" customHeight="1" zeroHeight="1"/>
  <cols>
    <col min="1" max="1" width="28" style="724" bestFit="1" customWidth="1"/>
    <col min="2" max="2" width="15.109375" style="724" bestFit="1" customWidth="1"/>
    <col min="3" max="3" width="12.44140625" style="724" customWidth="1"/>
    <col min="4" max="4" width="13.88671875" style="724" bestFit="1" customWidth="1"/>
    <col min="5" max="5" width="12.44140625" style="724" customWidth="1"/>
    <col min="6" max="6" width="13.88671875" style="724" bestFit="1" customWidth="1"/>
    <col min="7" max="16384" width="12.44140625" style="724" hidden="1"/>
  </cols>
  <sheetData>
    <row r="1" spans="1:10" ht="29.1" customHeight="1">
      <c r="A1" s="808" t="s">
        <v>764</v>
      </c>
      <c r="B1" s="808"/>
      <c r="C1" s="808"/>
      <c r="D1" s="808"/>
      <c r="E1" s="808"/>
      <c r="F1" s="808"/>
    </row>
    <row r="2" spans="1:10" ht="29.1" customHeight="1">
      <c r="A2" s="749" t="s">
        <v>237</v>
      </c>
      <c r="B2" s="749" t="s">
        <v>765</v>
      </c>
      <c r="C2" s="749" t="s">
        <v>766</v>
      </c>
      <c r="D2" s="749" t="s">
        <v>767</v>
      </c>
      <c r="E2" s="749"/>
      <c r="F2" s="749"/>
    </row>
    <row r="3" spans="1:10" ht="12.6">
      <c r="A3" s="729" t="s">
        <v>772</v>
      </c>
      <c r="B3" s="753">
        <v>7976079</v>
      </c>
      <c r="C3" s="752">
        <f>+D3/B3</f>
        <v>0.64076145685116714</v>
      </c>
      <c r="D3" s="753">
        <v>5110764</v>
      </c>
      <c r="E3" s="749"/>
      <c r="F3" s="749"/>
    </row>
    <row r="4" spans="1:10" ht="12.6">
      <c r="A4" s="729" t="s">
        <v>770</v>
      </c>
      <c r="B4" s="753">
        <v>18507361</v>
      </c>
      <c r="C4" s="752">
        <v>0.72287172655247822</v>
      </c>
      <c r="D4" s="753">
        <v>13378448</v>
      </c>
      <c r="E4" s="749"/>
      <c r="F4" s="749"/>
    </row>
    <row r="5" spans="1:10" ht="12.6">
      <c r="A5" s="729" t="s">
        <v>771</v>
      </c>
      <c r="B5" s="753">
        <v>18507361</v>
      </c>
      <c r="C5" s="752">
        <v>0.72287172655247822</v>
      </c>
      <c r="D5" s="753">
        <v>13378448</v>
      </c>
      <c r="E5" s="749"/>
      <c r="F5" s="755"/>
    </row>
    <row r="6" spans="1:10" ht="29.1" customHeight="1">
      <c r="A6" s="749"/>
      <c r="B6" s="749"/>
      <c r="C6" s="749"/>
      <c r="D6" s="749"/>
      <c r="E6" s="749"/>
      <c r="F6" s="749"/>
    </row>
    <row r="7" spans="1:10" ht="29.1" customHeight="1">
      <c r="A7" s="808" t="s">
        <v>740</v>
      </c>
      <c r="B7" s="808"/>
      <c r="C7" s="808"/>
      <c r="D7" s="808"/>
      <c r="E7" s="808"/>
      <c r="F7" s="808"/>
    </row>
    <row r="8" spans="1:10" ht="50.4">
      <c r="A8" s="740" t="s">
        <v>62</v>
      </c>
      <c r="B8" s="740" t="s">
        <v>730</v>
      </c>
      <c r="C8" s="740" t="s">
        <v>739</v>
      </c>
      <c r="D8" s="740" t="s">
        <v>768</v>
      </c>
      <c r="E8" s="740" t="s">
        <v>769</v>
      </c>
      <c r="F8" s="740" t="s">
        <v>731</v>
      </c>
      <c r="G8" s="724">
        <v>1.1451</v>
      </c>
      <c r="H8" s="724">
        <v>1.1732</v>
      </c>
      <c r="I8" s="724">
        <v>0</v>
      </c>
      <c r="J8" s="724">
        <v>0</v>
      </c>
    </row>
    <row r="9" spans="1:10" ht="12.6">
      <c r="A9" s="741">
        <v>41275</v>
      </c>
      <c r="B9" s="737">
        <v>9558.2119999999995</v>
      </c>
      <c r="C9" s="729"/>
      <c r="D9" s="729"/>
      <c r="E9" s="729"/>
      <c r="F9" s="729"/>
    </row>
    <row r="10" spans="1:10" ht="12.6">
      <c r="A10" s="741">
        <v>41306</v>
      </c>
      <c r="B10" s="737">
        <v>8637.0939999999991</v>
      </c>
      <c r="C10" s="729"/>
      <c r="D10" s="729"/>
      <c r="E10" s="729"/>
      <c r="F10" s="729"/>
    </row>
    <row r="11" spans="1:10" ht="12.6">
      <c r="A11" s="741">
        <v>41334</v>
      </c>
      <c r="B11" s="737">
        <v>9498.4519999999993</v>
      </c>
      <c r="C11" s="729"/>
      <c r="D11" s="729"/>
      <c r="E11" s="729"/>
      <c r="F11" s="729"/>
    </row>
    <row r="12" spans="1:10" ht="12.6">
      <c r="A12" s="741">
        <v>41365</v>
      </c>
      <c r="B12" s="737">
        <v>9055.4920000000002</v>
      </c>
      <c r="C12" s="729"/>
      <c r="D12" s="729"/>
      <c r="E12" s="729"/>
      <c r="F12" s="729"/>
    </row>
    <row r="13" spans="1:10" ht="12.6">
      <c r="A13" s="741">
        <v>41395</v>
      </c>
      <c r="B13" s="737">
        <v>9232.3150000000005</v>
      </c>
      <c r="C13" s="729"/>
      <c r="D13" s="729"/>
      <c r="E13" s="729"/>
      <c r="F13" s="729"/>
    </row>
    <row r="14" spans="1:10" ht="12.6">
      <c r="A14" s="741">
        <v>41426</v>
      </c>
      <c r="B14" s="737">
        <v>8854.64</v>
      </c>
      <c r="C14" s="729"/>
      <c r="D14" s="729"/>
      <c r="E14" s="729"/>
      <c r="F14" s="729"/>
    </row>
    <row r="15" spans="1:10" ht="12.6">
      <c r="A15" s="741">
        <v>41456</v>
      </c>
      <c r="B15" s="737">
        <v>9023.518</v>
      </c>
      <c r="C15" s="729"/>
      <c r="D15" s="729"/>
      <c r="E15" s="729"/>
      <c r="F15" s="729"/>
    </row>
    <row r="16" spans="1:10" ht="12.6">
      <c r="A16" s="741">
        <v>41487</v>
      </c>
      <c r="B16" s="737">
        <v>9023.366</v>
      </c>
      <c r="C16" s="729"/>
      <c r="D16" s="729"/>
      <c r="E16" s="729"/>
      <c r="F16" s="729"/>
    </row>
    <row r="17" spans="1:9" ht="12.6">
      <c r="A17" s="741">
        <v>41518</v>
      </c>
      <c r="B17" s="737">
        <v>8436.4490000000005</v>
      </c>
      <c r="C17" s="729"/>
      <c r="D17" s="729"/>
      <c r="E17" s="729"/>
      <c r="F17" s="729"/>
    </row>
    <row r="18" spans="1:9" ht="12.6">
      <c r="A18" s="741">
        <v>41548</v>
      </c>
      <c r="B18" s="737">
        <v>8569.7780000000002</v>
      </c>
      <c r="C18" s="729"/>
      <c r="D18" s="729"/>
      <c r="E18" s="729"/>
      <c r="F18" s="729"/>
    </row>
    <row r="19" spans="1:9" ht="12.6">
      <c r="A19" s="741">
        <v>41579</v>
      </c>
      <c r="B19" s="737">
        <v>8136.2830000000004</v>
      </c>
      <c r="C19" s="729"/>
      <c r="D19" s="729"/>
      <c r="E19" s="729"/>
      <c r="F19" s="729"/>
      <c r="G19" s="724" t="e">
        <f>#REF!*$G$8</f>
        <v>#REF!</v>
      </c>
    </row>
    <row r="20" spans="1:9" ht="12.6">
      <c r="A20" s="741">
        <v>41609</v>
      </c>
      <c r="B20" s="737">
        <v>8209.3449999999993</v>
      </c>
      <c r="C20" s="729"/>
      <c r="D20" s="729"/>
      <c r="E20" s="729"/>
      <c r="F20" s="729"/>
      <c r="G20" s="724" t="e">
        <f>#REF!*$G$8</f>
        <v>#REF!</v>
      </c>
    </row>
    <row r="21" spans="1:9" ht="12.6">
      <c r="A21" s="730" t="s">
        <v>733</v>
      </c>
      <c r="B21" s="738">
        <v>106234.944</v>
      </c>
      <c r="C21" s="739">
        <v>110890</v>
      </c>
      <c r="D21" s="739">
        <f>+(C21-B21)</f>
        <v>4655.0559999999969</v>
      </c>
      <c r="E21" s="754">
        <f>+C3</f>
        <v>0.64076145685116714</v>
      </c>
      <c r="F21" s="750">
        <f>+E21*D21</f>
        <v>2982.7804642837646</v>
      </c>
      <c r="G21" s="724" t="e">
        <f>SUM(G19:G20)</f>
        <v>#REF!</v>
      </c>
      <c r="H21" s="724" t="e">
        <f>G21*6</f>
        <v>#REF!</v>
      </c>
      <c r="I21" s="724" t="e">
        <f>H21-G21</f>
        <v>#REF!</v>
      </c>
    </row>
    <row r="22" spans="1:9" ht="12.6">
      <c r="A22" s="741">
        <v>41640</v>
      </c>
      <c r="B22" s="737">
        <v>8064.6</v>
      </c>
      <c r="C22" s="729"/>
      <c r="D22" s="729"/>
      <c r="E22" s="729"/>
      <c r="F22" s="729"/>
      <c r="H22" s="724" t="e">
        <f>#REF!*$H$8</f>
        <v>#REF!</v>
      </c>
    </row>
    <row r="23" spans="1:9" ht="12.6">
      <c r="A23" s="741">
        <v>41671</v>
      </c>
      <c r="B23" s="737">
        <v>7260.7449999999999</v>
      </c>
      <c r="C23" s="729"/>
      <c r="D23" s="729"/>
      <c r="E23" s="729"/>
      <c r="F23" s="729"/>
      <c r="H23" s="724" t="e">
        <f>#REF!*$H$8</f>
        <v>#REF!</v>
      </c>
    </row>
    <row r="24" spans="1:9" ht="12.6">
      <c r="A24" s="741">
        <v>41699</v>
      </c>
      <c r="B24" s="737">
        <v>7933.8620000000001</v>
      </c>
      <c r="C24" s="729"/>
      <c r="D24" s="729"/>
      <c r="E24" s="729"/>
      <c r="F24" s="729"/>
      <c r="H24" s="724" t="e">
        <f>#REF!*$H$8</f>
        <v>#REF!</v>
      </c>
    </row>
    <row r="25" spans="1:9" ht="12.6">
      <c r="A25" s="741">
        <v>41730</v>
      </c>
      <c r="B25" s="737">
        <v>7554.1279999999997</v>
      </c>
      <c r="C25" s="729"/>
      <c r="D25" s="729"/>
      <c r="E25" s="729"/>
      <c r="F25" s="729"/>
      <c r="H25" s="724" t="e">
        <f>#REF!*$H$8</f>
        <v>#REF!</v>
      </c>
    </row>
    <row r="26" spans="1:9" ht="12.6">
      <c r="A26" s="741">
        <v>41760</v>
      </c>
      <c r="B26" s="737">
        <v>7707.098</v>
      </c>
      <c r="C26" s="729"/>
      <c r="D26" s="729"/>
      <c r="E26" s="729"/>
      <c r="F26" s="729"/>
      <c r="H26" s="724" t="e">
        <f>#REF!*$H$8</f>
        <v>#REF!</v>
      </c>
    </row>
    <row r="27" spans="1:9" ht="12.6">
      <c r="A27" s="741">
        <v>41791</v>
      </c>
      <c r="B27" s="737">
        <v>7460.76</v>
      </c>
      <c r="C27" s="729"/>
      <c r="D27" s="729"/>
      <c r="E27" s="729"/>
      <c r="F27" s="729"/>
      <c r="H27" s="724" t="e">
        <f>#REF!*$H$8</f>
        <v>#REF!</v>
      </c>
    </row>
    <row r="28" spans="1:9" ht="12.6">
      <c r="A28" s="741">
        <v>41821</v>
      </c>
      <c r="B28" s="737">
        <v>7668.5789999999997</v>
      </c>
      <c r="C28" s="729"/>
      <c r="D28" s="729"/>
      <c r="E28" s="729"/>
      <c r="F28" s="729"/>
      <c r="H28" s="724" t="e">
        <f>#REF!*$H$8</f>
        <v>#REF!</v>
      </c>
    </row>
    <row r="29" spans="1:9" ht="12.6">
      <c r="A29" s="741">
        <v>41852</v>
      </c>
      <c r="B29" s="737">
        <v>7525.5770000000002</v>
      </c>
      <c r="C29" s="729"/>
      <c r="D29" s="729"/>
      <c r="E29" s="729"/>
      <c r="F29" s="729"/>
      <c r="H29" s="724" t="e">
        <f>#REF!*$H$8</f>
        <v>#REF!</v>
      </c>
    </row>
    <row r="30" spans="1:9" ht="12.6">
      <c r="A30" s="741">
        <v>41883</v>
      </c>
      <c r="B30" s="737">
        <v>7223.1459999999997</v>
      </c>
      <c r="C30" s="729"/>
      <c r="D30" s="729"/>
      <c r="E30" s="729"/>
      <c r="F30" s="729"/>
      <c r="H30" s="724" t="e">
        <f>#REF!*$H$8</f>
        <v>#REF!</v>
      </c>
    </row>
    <row r="31" spans="1:9" ht="12.6">
      <c r="A31" s="741">
        <v>41913</v>
      </c>
      <c r="B31" s="737">
        <v>7522.8159999999998</v>
      </c>
      <c r="C31" s="729"/>
      <c r="D31" s="729"/>
      <c r="E31" s="729"/>
      <c r="F31" s="729"/>
      <c r="H31" s="724" t="e">
        <f>#REF!*$H$8</f>
        <v>#REF!</v>
      </c>
    </row>
    <row r="32" spans="1:9" ht="12.6">
      <c r="A32" s="741">
        <v>41944</v>
      </c>
      <c r="B32" s="737">
        <v>6993.3429999999998</v>
      </c>
      <c r="C32" s="729"/>
      <c r="D32" s="729"/>
      <c r="E32" s="729"/>
      <c r="F32" s="729"/>
      <c r="H32" s="724" t="e">
        <f>#REF!*$H$8</f>
        <v>#REF!</v>
      </c>
    </row>
    <row r="33" spans="1:12" ht="12.6">
      <c r="A33" s="741">
        <v>41974</v>
      </c>
      <c r="B33" s="737">
        <v>7330.59</v>
      </c>
      <c r="C33" s="729"/>
      <c r="D33" s="729"/>
      <c r="E33" s="729"/>
      <c r="F33" s="729"/>
      <c r="H33" s="724" t="e">
        <f>#REF!*$H$8</f>
        <v>#REF!</v>
      </c>
    </row>
    <row r="34" spans="1:12" ht="12.6">
      <c r="A34" s="730" t="s">
        <v>734</v>
      </c>
      <c r="B34" s="736">
        <v>90245.243999999992</v>
      </c>
      <c r="C34" s="739">
        <v>110890</v>
      </c>
      <c r="D34" s="739">
        <f>+(C34-B34)</f>
        <v>20644.756000000008</v>
      </c>
      <c r="E34" s="754">
        <f>+C4</f>
        <v>0.72287172655247822</v>
      </c>
      <c r="F34" s="750">
        <f>+E34*D34</f>
        <v>14923.51041397464</v>
      </c>
      <c r="H34" s="724" t="e">
        <f>SUM(H22:H33)</f>
        <v>#REF!</v>
      </c>
      <c r="I34" s="724" t="e">
        <f>H33*12</f>
        <v>#REF!</v>
      </c>
      <c r="J34" s="724" t="e">
        <f>I34-H34</f>
        <v>#REF!</v>
      </c>
    </row>
    <row r="35" spans="1:12" ht="12.6">
      <c r="A35" s="741">
        <v>42005</v>
      </c>
      <c r="B35" s="735">
        <v>7423.4279999999999</v>
      </c>
      <c r="C35" s="729"/>
      <c r="D35" s="729"/>
      <c r="E35" s="729"/>
      <c r="F35" s="729"/>
      <c r="I35" s="724" t="e">
        <f>#REF!*$I$8</f>
        <v>#REF!</v>
      </c>
    </row>
    <row r="36" spans="1:12" ht="12.6">
      <c r="A36" s="741">
        <v>42036</v>
      </c>
      <c r="B36" s="735">
        <v>6786.7839999999997</v>
      </c>
      <c r="C36" s="729"/>
      <c r="D36" s="729"/>
      <c r="E36" s="729"/>
      <c r="F36" s="729"/>
      <c r="I36" s="724" t="e">
        <f>#REF!*$I$8</f>
        <v>#REF!</v>
      </c>
    </row>
    <row r="37" spans="1:12" ht="12.6">
      <c r="A37" s="741">
        <v>42064</v>
      </c>
      <c r="B37" s="735">
        <v>6968.4040000000005</v>
      </c>
      <c r="C37" s="729"/>
      <c r="D37" s="729"/>
      <c r="E37" s="729"/>
      <c r="F37" s="729"/>
      <c r="I37" s="724" t="e">
        <f>#REF!*$I$8</f>
        <v>#REF!</v>
      </c>
    </row>
    <row r="38" spans="1:12" ht="12.6">
      <c r="A38" s="741">
        <v>42095</v>
      </c>
      <c r="B38" s="735">
        <v>6938.2809999999999</v>
      </c>
      <c r="C38" s="729"/>
      <c r="D38" s="729"/>
      <c r="E38" s="729"/>
      <c r="F38" s="729"/>
      <c r="I38" s="724" t="e">
        <f>#REF!*$I$8</f>
        <v>#REF!</v>
      </c>
    </row>
    <row r="39" spans="1:12" ht="12.6">
      <c r="A39" s="741">
        <v>42125</v>
      </c>
      <c r="B39" s="735">
        <v>7193.0410000000002</v>
      </c>
      <c r="C39" s="729"/>
      <c r="D39" s="729"/>
      <c r="E39" s="729"/>
      <c r="F39" s="729"/>
      <c r="I39" s="724" t="e">
        <f>#REF!*$I$8</f>
        <v>#REF!</v>
      </c>
    </row>
    <row r="40" spans="1:12" ht="12.6">
      <c r="A40" s="741">
        <v>42156</v>
      </c>
      <c r="B40" s="735">
        <v>7020.9579999999996</v>
      </c>
      <c r="C40" s="729"/>
      <c r="D40" s="729"/>
      <c r="E40" s="729"/>
      <c r="F40" s="729"/>
      <c r="I40" s="724" t="e">
        <f>#REF!*$I$8</f>
        <v>#REF!</v>
      </c>
    </row>
    <row r="41" spans="1:12" ht="12.6">
      <c r="A41" s="741">
        <v>42186</v>
      </c>
      <c r="B41" s="735">
        <v>7352.6390000000001</v>
      </c>
      <c r="C41" s="729"/>
      <c r="D41" s="729"/>
      <c r="E41" s="729"/>
      <c r="F41" s="729"/>
      <c r="I41" s="724" t="e">
        <f>#REF!*$I$8</f>
        <v>#REF!</v>
      </c>
    </row>
    <row r="42" spans="1:12" ht="12.6">
      <c r="A42" s="741">
        <v>42217</v>
      </c>
      <c r="B42" s="735">
        <v>4871.0039999999999</v>
      </c>
      <c r="C42" s="729"/>
      <c r="D42" s="729"/>
      <c r="E42" s="729"/>
      <c r="F42" s="729"/>
      <c r="I42" s="724" t="e">
        <f>#REF!*$I$8</f>
        <v>#REF!</v>
      </c>
    </row>
    <row r="43" spans="1:12" ht="12.6">
      <c r="A43" s="741">
        <v>42248</v>
      </c>
      <c r="B43" s="735">
        <v>4183.9610000000002</v>
      </c>
      <c r="C43" s="729"/>
      <c r="D43" s="729"/>
      <c r="E43" s="729"/>
      <c r="F43" s="729"/>
      <c r="I43" s="724" t="e">
        <f>#REF!*$I$8</f>
        <v>#REF!</v>
      </c>
    </row>
    <row r="44" spans="1:12" ht="12.6">
      <c r="A44" s="741">
        <v>42278</v>
      </c>
      <c r="B44" s="735">
        <v>4362.2709999999997</v>
      </c>
      <c r="C44" s="729"/>
      <c r="D44" s="729"/>
      <c r="E44" s="729"/>
      <c r="F44" s="729"/>
      <c r="I44" s="724" t="e">
        <f>#REF!*$I$8</f>
        <v>#REF!</v>
      </c>
    </row>
    <row r="45" spans="1:12" ht="12.6">
      <c r="A45" s="741">
        <v>42309</v>
      </c>
      <c r="B45" s="735">
        <v>4277.37</v>
      </c>
      <c r="C45" s="729"/>
      <c r="D45" s="729"/>
      <c r="E45" s="729"/>
      <c r="F45" s="729"/>
      <c r="I45" s="724" t="e">
        <f>#REF!*$I$8</f>
        <v>#REF!</v>
      </c>
    </row>
    <row r="46" spans="1:12" ht="12.6">
      <c r="A46" s="741">
        <v>42339</v>
      </c>
      <c r="B46" s="735">
        <v>4490.518</v>
      </c>
      <c r="C46" s="729"/>
      <c r="D46" s="729"/>
      <c r="E46" s="729"/>
      <c r="F46" s="729"/>
      <c r="I46" s="724" t="e">
        <f>#REF!*$I$8</f>
        <v>#REF!</v>
      </c>
      <c r="L46" s="724" t="s">
        <v>732</v>
      </c>
    </row>
    <row r="47" spans="1:12" ht="12.6">
      <c r="A47" s="730" t="s">
        <v>735</v>
      </c>
      <c r="B47" s="736">
        <f>SUM(B35:B46)</f>
        <v>71868.659</v>
      </c>
      <c r="C47" s="739">
        <v>110890</v>
      </c>
      <c r="D47" s="739">
        <f>+(C47-B47)</f>
        <v>39021.341</v>
      </c>
      <c r="E47" s="754">
        <f>+C5</f>
        <v>0.72287172655247822</v>
      </c>
      <c r="F47" s="750">
        <f>+E47*D47</f>
        <v>28207.424141063006</v>
      </c>
      <c r="I47" s="724" t="e">
        <f>SUM(I35:I46)</f>
        <v>#REF!</v>
      </c>
      <c r="J47" s="724" t="e">
        <f>I46*12</f>
        <v>#REF!</v>
      </c>
      <c r="K47" s="724" t="e">
        <f>J47-I47</f>
        <v>#REF!</v>
      </c>
      <c r="L47" s="733" t="e">
        <f>K47+J34+I21</f>
        <v>#REF!</v>
      </c>
    </row>
    <row r="48" spans="1:12" ht="12.6" hidden="1">
      <c r="A48" s="728">
        <v>42005</v>
      </c>
      <c r="B48" s="727">
        <v>470.91</v>
      </c>
      <c r="C48" s="726">
        <f>$B$46-B48</f>
        <v>4019.6080000000002</v>
      </c>
      <c r="D48" s="726"/>
      <c r="E48" s="726"/>
      <c r="F48" s="729" t="e">
        <f>#REF!</f>
        <v>#REF!</v>
      </c>
    </row>
    <row r="49" spans="1:6" ht="12.6" hidden="1">
      <c r="A49" s="728">
        <v>42036</v>
      </c>
      <c r="B49" s="727">
        <v>470.91</v>
      </c>
      <c r="C49" s="726">
        <f t="shared" ref="C49:C59" si="0">$B$46-B49</f>
        <v>4019.6080000000002</v>
      </c>
      <c r="D49" s="726"/>
      <c r="E49" s="726"/>
      <c r="F49" s="729" t="e">
        <f>#REF!</f>
        <v>#REF!</v>
      </c>
    </row>
    <row r="50" spans="1:6" ht="12.6" hidden="1">
      <c r="A50" s="728">
        <v>42064</v>
      </c>
      <c r="B50" s="727">
        <v>470.91</v>
      </c>
      <c r="C50" s="726">
        <f t="shared" si="0"/>
        <v>4019.6080000000002</v>
      </c>
      <c r="D50" s="726"/>
      <c r="E50" s="726"/>
      <c r="F50" s="729" t="e">
        <f>#REF!</f>
        <v>#REF!</v>
      </c>
    </row>
    <row r="51" spans="1:6" ht="12.6" hidden="1">
      <c r="A51" s="728">
        <v>42095</v>
      </c>
      <c r="B51" s="727">
        <v>470.91</v>
      </c>
      <c r="C51" s="726">
        <f t="shared" si="0"/>
        <v>4019.6080000000002</v>
      </c>
      <c r="D51" s="726"/>
      <c r="E51" s="726"/>
      <c r="F51" s="729" t="e">
        <f>#REF!</f>
        <v>#REF!</v>
      </c>
    </row>
    <row r="52" spans="1:6" ht="12.6" hidden="1">
      <c r="A52" s="728">
        <v>42125</v>
      </c>
      <c r="B52" s="727">
        <v>470.91</v>
      </c>
      <c r="C52" s="726">
        <f t="shared" si="0"/>
        <v>4019.6080000000002</v>
      </c>
      <c r="D52" s="726"/>
      <c r="E52" s="726"/>
      <c r="F52" s="729" t="e">
        <f>#REF!</f>
        <v>#REF!</v>
      </c>
    </row>
    <row r="53" spans="1:6" ht="12.6" hidden="1">
      <c r="A53" s="728">
        <v>42156</v>
      </c>
      <c r="B53" s="727">
        <v>470.91</v>
      </c>
      <c r="C53" s="726">
        <f t="shared" si="0"/>
        <v>4019.6080000000002</v>
      </c>
      <c r="D53" s="726"/>
      <c r="E53" s="726"/>
      <c r="F53" s="729" t="e">
        <f>#REF!</f>
        <v>#REF!</v>
      </c>
    </row>
    <row r="54" spans="1:6" ht="12.6" hidden="1">
      <c r="A54" s="728">
        <v>42186</v>
      </c>
      <c r="B54" s="727">
        <v>470.91</v>
      </c>
      <c r="C54" s="726">
        <f t="shared" si="0"/>
        <v>4019.6080000000002</v>
      </c>
      <c r="D54" s="726"/>
      <c r="E54" s="726"/>
      <c r="F54" s="729" t="e">
        <f>#REF!</f>
        <v>#REF!</v>
      </c>
    </row>
    <row r="55" spans="1:6" ht="12.6" hidden="1">
      <c r="A55" s="728">
        <v>42217</v>
      </c>
      <c r="B55" s="727">
        <v>470.91</v>
      </c>
      <c r="C55" s="726">
        <f t="shared" si="0"/>
        <v>4019.6080000000002</v>
      </c>
      <c r="D55" s="726"/>
      <c r="E55" s="726"/>
      <c r="F55" s="729" t="e">
        <f>#REF!</f>
        <v>#REF!</v>
      </c>
    </row>
    <row r="56" spans="1:6" ht="12.6" hidden="1">
      <c r="A56" s="728">
        <v>42248</v>
      </c>
      <c r="B56" s="727">
        <v>470.91</v>
      </c>
      <c r="C56" s="726">
        <f t="shared" si="0"/>
        <v>4019.6080000000002</v>
      </c>
      <c r="D56" s="726"/>
      <c r="E56" s="726"/>
      <c r="F56" s="729" t="e">
        <f>#REF!</f>
        <v>#REF!</v>
      </c>
    </row>
    <row r="57" spans="1:6" ht="12.6" hidden="1">
      <c r="A57" s="728">
        <v>42278</v>
      </c>
      <c r="B57" s="727">
        <v>470.91</v>
      </c>
      <c r="C57" s="726">
        <f t="shared" si="0"/>
        <v>4019.6080000000002</v>
      </c>
      <c r="D57" s="726"/>
      <c r="E57" s="726"/>
      <c r="F57" s="729" t="e">
        <f>#REF!</f>
        <v>#REF!</v>
      </c>
    </row>
    <row r="58" spans="1:6" ht="12.6" hidden="1">
      <c r="A58" s="728">
        <v>42309</v>
      </c>
      <c r="B58" s="727">
        <v>470.91</v>
      </c>
      <c r="C58" s="726">
        <f t="shared" si="0"/>
        <v>4019.6080000000002</v>
      </c>
      <c r="D58" s="726"/>
      <c r="E58" s="726"/>
      <c r="F58" s="729" t="e">
        <f>#REF!</f>
        <v>#REF!</v>
      </c>
    </row>
    <row r="59" spans="1:6" ht="12.6" hidden="1">
      <c r="A59" s="728">
        <v>42339</v>
      </c>
      <c r="B59" s="727">
        <v>470.91</v>
      </c>
      <c r="C59" s="726">
        <f t="shared" si="0"/>
        <v>4019.6080000000002</v>
      </c>
      <c r="D59" s="726"/>
      <c r="E59" s="726"/>
      <c r="F59" s="729" t="e">
        <f>#REF!</f>
        <v>#REF!</v>
      </c>
    </row>
    <row r="60" spans="1:6" ht="12.6" hidden="1">
      <c r="A60" s="730" t="s">
        <v>735</v>
      </c>
      <c r="B60" s="731"/>
      <c r="C60" s="732">
        <f>SUM(C48:C59)</f>
        <v>48235.296000000002</v>
      </c>
      <c r="D60" s="751"/>
      <c r="E60" s="751"/>
      <c r="F60" s="732"/>
    </row>
    <row r="61" spans="1:6" ht="12.6" hidden="1">
      <c r="A61" s="728">
        <v>42370</v>
      </c>
      <c r="B61" s="727">
        <v>470.91</v>
      </c>
      <c r="C61" s="726">
        <f t="shared" ref="C61:C72" si="1">$B$46-B61</f>
        <v>4019.6080000000002</v>
      </c>
      <c r="D61" s="726"/>
      <c r="E61" s="726"/>
      <c r="F61" s="729" t="e">
        <f>#REF!</f>
        <v>#REF!</v>
      </c>
    </row>
    <row r="62" spans="1:6" ht="12.6" hidden="1">
      <c r="A62" s="728">
        <v>42401</v>
      </c>
      <c r="B62" s="727">
        <v>470.91</v>
      </c>
      <c r="C62" s="726">
        <f t="shared" si="1"/>
        <v>4019.6080000000002</v>
      </c>
      <c r="D62" s="726"/>
      <c r="E62" s="726"/>
      <c r="F62" s="729" t="e">
        <f>#REF!</f>
        <v>#REF!</v>
      </c>
    </row>
    <row r="63" spans="1:6" ht="12.6" hidden="1">
      <c r="A63" s="728">
        <v>42430</v>
      </c>
      <c r="B63" s="727">
        <v>470.91</v>
      </c>
      <c r="C63" s="726">
        <f t="shared" si="1"/>
        <v>4019.6080000000002</v>
      </c>
      <c r="D63" s="726"/>
      <c r="E63" s="726"/>
      <c r="F63" s="729" t="e">
        <f>#REF!</f>
        <v>#REF!</v>
      </c>
    </row>
    <row r="64" spans="1:6" ht="12.6" hidden="1">
      <c r="A64" s="728">
        <v>42461</v>
      </c>
      <c r="B64" s="727">
        <v>470.91</v>
      </c>
      <c r="C64" s="726">
        <f t="shared" si="1"/>
        <v>4019.6080000000002</v>
      </c>
      <c r="D64" s="726"/>
      <c r="E64" s="726"/>
      <c r="F64" s="729" t="e">
        <f>#REF!</f>
        <v>#REF!</v>
      </c>
    </row>
    <row r="65" spans="1:6" ht="12.6" hidden="1">
      <c r="A65" s="728">
        <v>42491</v>
      </c>
      <c r="B65" s="727">
        <v>470.91</v>
      </c>
      <c r="C65" s="726">
        <f t="shared" si="1"/>
        <v>4019.6080000000002</v>
      </c>
      <c r="D65" s="726"/>
      <c r="E65" s="726"/>
      <c r="F65" s="729" t="e">
        <f>#REF!</f>
        <v>#REF!</v>
      </c>
    </row>
    <row r="66" spans="1:6" ht="12.6" hidden="1">
      <c r="A66" s="728">
        <v>42522</v>
      </c>
      <c r="B66" s="727">
        <v>470.91</v>
      </c>
      <c r="C66" s="726">
        <f t="shared" si="1"/>
        <v>4019.6080000000002</v>
      </c>
      <c r="D66" s="726"/>
      <c r="E66" s="726"/>
      <c r="F66" s="729" t="e">
        <f>#REF!</f>
        <v>#REF!</v>
      </c>
    </row>
    <row r="67" spans="1:6" ht="12.6" hidden="1">
      <c r="A67" s="728">
        <v>42552</v>
      </c>
      <c r="B67" s="727">
        <v>470.91</v>
      </c>
      <c r="C67" s="726">
        <f t="shared" si="1"/>
        <v>4019.6080000000002</v>
      </c>
      <c r="D67" s="726"/>
      <c r="E67" s="726"/>
      <c r="F67" s="729" t="e">
        <f>#REF!</f>
        <v>#REF!</v>
      </c>
    </row>
    <row r="68" spans="1:6" ht="12.6" hidden="1">
      <c r="A68" s="728">
        <v>42583</v>
      </c>
      <c r="B68" s="727">
        <v>470.91</v>
      </c>
      <c r="C68" s="726">
        <f t="shared" si="1"/>
        <v>4019.6080000000002</v>
      </c>
      <c r="D68" s="726"/>
      <c r="E68" s="726"/>
      <c r="F68" s="729" t="e">
        <f>#REF!</f>
        <v>#REF!</v>
      </c>
    </row>
    <row r="69" spans="1:6" ht="12.6" hidden="1">
      <c r="A69" s="728">
        <v>42614</v>
      </c>
      <c r="B69" s="727">
        <v>470.91</v>
      </c>
      <c r="C69" s="726">
        <f t="shared" si="1"/>
        <v>4019.6080000000002</v>
      </c>
      <c r="D69" s="726"/>
      <c r="E69" s="726"/>
      <c r="F69" s="729" t="e">
        <f>#REF!</f>
        <v>#REF!</v>
      </c>
    </row>
    <row r="70" spans="1:6" ht="12.6" hidden="1">
      <c r="A70" s="728">
        <v>42644</v>
      </c>
      <c r="B70" s="727">
        <v>470.91</v>
      </c>
      <c r="C70" s="726">
        <f t="shared" si="1"/>
        <v>4019.6080000000002</v>
      </c>
      <c r="D70" s="726"/>
      <c r="E70" s="726"/>
      <c r="F70" s="729" t="e">
        <f>#REF!</f>
        <v>#REF!</v>
      </c>
    </row>
    <row r="71" spans="1:6" ht="12.6" hidden="1">
      <c r="A71" s="728">
        <v>42675</v>
      </c>
      <c r="B71" s="727">
        <v>470.91</v>
      </c>
      <c r="C71" s="726">
        <f t="shared" si="1"/>
        <v>4019.6080000000002</v>
      </c>
      <c r="D71" s="726"/>
      <c r="E71" s="726"/>
      <c r="F71" s="729" t="e">
        <f>#REF!</f>
        <v>#REF!</v>
      </c>
    </row>
    <row r="72" spans="1:6" ht="12.6" hidden="1">
      <c r="A72" s="728">
        <v>42705</v>
      </c>
      <c r="B72" s="727">
        <v>470.91</v>
      </c>
      <c r="C72" s="726">
        <f t="shared" si="1"/>
        <v>4019.6080000000002</v>
      </c>
      <c r="D72" s="726"/>
      <c r="E72" s="726"/>
      <c r="F72" s="729" t="e">
        <f>#REF!</f>
        <v>#REF!</v>
      </c>
    </row>
    <row r="73" spans="1:6" ht="12.6" hidden="1">
      <c r="A73" s="730" t="s">
        <v>736</v>
      </c>
      <c r="B73" s="731"/>
      <c r="C73" s="732">
        <f>SUM(C61:C72)</f>
        <v>48235.296000000002</v>
      </c>
      <c r="D73" s="751"/>
      <c r="E73" s="751"/>
      <c r="F73" s="732"/>
    </row>
    <row r="74" spans="1:6" ht="12.6" hidden="1">
      <c r="A74" s="725"/>
      <c r="B74" s="725"/>
      <c r="C74" s="734"/>
      <c r="D74" s="734"/>
      <c r="E74" s="734"/>
      <c r="F74" s="725"/>
    </row>
    <row r="75" spans="1:6" ht="53.1" hidden="1" customHeight="1">
      <c r="A75" s="809" t="s">
        <v>737</v>
      </c>
      <c r="B75" s="809"/>
      <c r="C75" s="809"/>
      <c r="D75" s="809"/>
      <c r="E75" s="809"/>
      <c r="F75" s="809"/>
    </row>
    <row r="76" spans="1:6" ht="29.1" hidden="1" customHeight="1">
      <c r="A76" s="810" t="s">
        <v>738</v>
      </c>
      <c r="B76" s="810"/>
      <c r="C76" s="810"/>
      <c r="D76" s="810"/>
      <c r="E76" s="810"/>
      <c r="F76" s="810"/>
    </row>
    <row r="77" spans="1:6" ht="12.6" hidden="1"/>
    <row r="78" spans="1:6" ht="12.6" hidden="1"/>
    <row r="79" spans="1:6" ht="12.6" hidden="1"/>
    <row r="80" spans="1:6" ht="12.6" hidden="1"/>
    <row r="81" ht="12.6" hidden="1"/>
  </sheetData>
  <sheetProtection formatColumns="0" formatRows="0"/>
  <mergeCells count="4">
    <mergeCell ref="A1:F1"/>
    <mergeCell ref="A75:F75"/>
    <mergeCell ref="A76:F76"/>
    <mergeCell ref="A7:F7"/>
  </mergeCells>
  <pageMargins left="0.7" right="0.7" top="0.75" bottom="0.75" header="0.3" footer="0.3"/>
  <pageSetup scale="94"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8.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1.75" customHeight="1">
      <c r="B18" s="196" t="s">
        <v>581</v>
      </c>
      <c r="D18" s="92"/>
      <c r="G18" s="625" t="s">
        <v>601</v>
      </c>
    </row>
    <row r="19" spans="2:79" ht="21.75" customHeight="1">
      <c r="B19" s="660" t="s">
        <v>533</v>
      </c>
      <c r="C19" s="649"/>
      <c r="D19" s="649"/>
      <c r="E19" s="649"/>
      <c r="F19" s="649"/>
      <c r="G19" s="649"/>
      <c r="H19" s="649"/>
      <c r="I19" s="649"/>
      <c r="J19" s="649"/>
      <c r="K19" s="649"/>
      <c r="L19" s="649"/>
      <c r="M19" s="649"/>
      <c r="N19" s="649"/>
      <c r="O19" s="649"/>
      <c r="P19" s="649"/>
    </row>
    <row r="20" spans="2:79" ht="21.75" customHeight="1">
      <c r="B20" s="660" t="s">
        <v>534</v>
      </c>
      <c r="C20" s="649"/>
      <c r="D20" s="649"/>
      <c r="E20" s="649"/>
      <c r="F20" s="649"/>
      <c r="G20" s="649"/>
      <c r="H20" s="649"/>
      <c r="I20" s="649"/>
      <c r="J20" s="649"/>
      <c r="K20" s="649"/>
      <c r="L20" s="649"/>
      <c r="M20" s="649"/>
      <c r="N20" s="649"/>
      <c r="O20" s="649"/>
      <c r="P20" s="649"/>
    </row>
    <row r="21" spans="2:79" ht="15.6">
      <c r="B21" s="92"/>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6">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6">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6">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6">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6">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6">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6">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6">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6">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6">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6">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6">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6">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6">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6">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6">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6">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6">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6">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6">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6">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6">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6">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6">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6" zoomScale="90" zoomScaleNormal="90" workbookViewId="0">
      <selection activeCell="C13" sqref="C13"/>
    </sheetView>
  </sheetViews>
  <sheetFormatPr defaultColWidth="9.109375" defaultRowHeight="15.6"/>
  <cols>
    <col min="1" max="1" width="3.109375" style="12" customWidth="1"/>
    <col min="2" max="2" width="61.6640625" style="10" customWidth="1"/>
    <col min="3" max="3" width="58.6640625" style="12" customWidth="1"/>
    <col min="4" max="4" width="62.5546875" style="12" customWidth="1"/>
    <col min="5" max="5" width="48" style="12" customWidth="1"/>
    <col min="6" max="6" width="47.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758" t="s">
        <v>658</v>
      </c>
      <c r="C3" s="759"/>
      <c r="D3" s="759"/>
      <c r="E3" s="759"/>
      <c r="F3" s="760"/>
      <c r="G3" s="125"/>
    </row>
    <row r="4" spans="2:20" ht="16.5" customHeight="1">
      <c r="B4" s="761"/>
      <c r="C4" s="762"/>
      <c r="D4" s="762"/>
      <c r="E4" s="762"/>
      <c r="F4" s="763"/>
      <c r="G4" s="125"/>
    </row>
    <row r="5" spans="2:20" ht="71.25" customHeight="1">
      <c r="B5" s="761"/>
      <c r="C5" s="762"/>
      <c r="D5" s="762"/>
      <c r="E5" s="762"/>
      <c r="F5" s="763"/>
      <c r="G5" s="125"/>
    </row>
    <row r="6" spans="2:20" ht="21.75" customHeight="1">
      <c r="B6" s="764"/>
      <c r="C6" s="765"/>
      <c r="D6" s="765"/>
      <c r="E6" s="765"/>
      <c r="F6" s="766"/>
      <c r="G6" s="125"/>
    </row>
    <row r="8" spans="2:20" ht="21">
      <c r="B8" s="757" t="s">
        <v>494</v>
      </c>
      <c r="C8" s="757"/>
      <c r="D8" s="757"/>
      <c r="E8" s="757"/>
      <c r="F8" s="757"/>
      <c r="G8" s="757"/>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t="s">
        <v>420</v>
      </c>
      <c r="C13" s="127" t="s">
        <v>657</v>
      </c>
      <c r="G13" s="111"/>
      <c r="L13" s="33"/>
      <c r="M13" s="33"/>
      <c r="N13" s="33"/>
      <c r="O13" s="33"/>
      <c r="P13" s="33"/>
      <c r="Q13" s="70"/>
      <c r="S13" s="8"/>
      <c r="T13" s="8"/>
    </row>
    <row r="14" spans="2:20" s="9" customFormat="1" ht="26.25" customHeight="1" thickBot="1">
      <c r="B14" s="104" t="s">
        <v>420</v>
      </c>
      <c r="C14" s="180" t="s">
        <v>636</v>
      </c>
      <c r="G14" s="126"/>
      <c r="L14" s="33"/>
      <c r="M14" s="33"/>
      <c r="N14" s="33"/>
      <c r="O14" s="33"/>
      <c r="P14" s="33"/>
      <c r="Q14" s="70"/>
      <c r="S14" s="8"/>
      <c r="T14" s="8"/>
    </row>
    <row r="15" spans="2:20" s="9" customFormat="1" ht="26.25" customHeight="1" thickBot="1">
      <c r="B15" s="104" t="s">
        <v>420</v>
      </c>
      <c r="C15" s="180" t="s">
        <v>659</v>
      </c>
      <c r="G15" s="126"/>
      <c r="L15" s="33"/>
      <c r="M15" s="33"/>
      <c r="N15" s="33"/>
      <c r="O15" s="33"/>
      <c r="P15" s="33"/>
      <c r="Q15" s="70"/>
      <c r="S15" s="8"/>
      <c r="T15" s="8"/>
    </row>
    <row r="16" spans="2:20" s="9" customFormat="1" ht="26.25" customHeight="1" thickBot="1">
      <c r="B16" s="104" t="s">
        <v>420</v>
      </c>
      <c r="C16" s="180" t="s">
        <v>637</v>
      </c>
      <c r="G16" s="126"/>
      <c r="L16" s="33"/>
      <c r="M16" s="33"/>
      <c r="N16" s="33"/>
      <c r="O16" s="33"/>
      <c r="P16" s="33"/>
      <c r="Q16" s="70"/>
      <c r="S16" s="8"/>
      <c r="T16" s="8"/>
    </row>
    <row r="17" spans="2:20" s="9" customFormat="1" ht="26.25" customHeight="1" thickBot="1">
      <c r="B17" s="104" t="s">
        <v>420</v>
      </c>
      <c r="C17" s="127" t="s">
        <v>638</v>
      </c>
      <c r="G17" s="111"/>
      <c r="L17" s="33"/>
      <c r="M17" s="33"/>
      <c r="N17" s="33"/>
      <c r="O17" s="33"/>
      <c r="P17" s="33"/>
      <c r="Q17" s="70"/>
      <c r="S17" s="8"/>
      <c r="T17" s="8"/>
    </row>
    <row r="18" spans="2:20" s="9" customFormat="1" ht="26.25" customHeight="1" thickBot="1">
      <c r="B18" s="104" t="s">
        <v>420</v>
      </c>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2" t="s">
        <v>612</v>
      </c>
      <c r="C21" s="262" t="s">
        <v>476</v>
      </c>
      <c r="D21" s="262" t="s">
        <v>452</v>
      </c>
      <c r="E21" s="262" t="s">
        <v>443</v>
      </c>
      <c r="F21" s="262" t="s">
        <v>626</v>
      </c>
      <c r="G21" s="40"/>
      <c r="M21" s="25"/>
      <c r="T21" s="25"/>
    </row>
    <row r="22" spans="2:20" s="17" customFormat="1" ht="15" customHeight="1">
      <c r="B22" s="182"/>
      <c r="C22" s="641"/>
      <c r="D22" s="183"/>
      <c r="E22" s="184"/>
      <c r="F22" s="189"/>
      <c r="G22" s="185"/>
      <c r="M22" s="25"/>
      <c r="T22" s="25"/>
    </row>
    <row r="23" spans="2:20" s="17" customFormat="1" ht="23.25" customHeight="1">
      <c r="B23" s="645" t="s">
        <v>616</v>
      </c>
      <c r="C23" s="640" t="s">
        <v>441</v>
      </c>
      <c r="D23" s="187" t="s">
        <v>447</v>
      </c>
      <c r="E23" s="182" t="s">
        <v>449</v>
      </c>
      <c r="F23" s="187" t="s">
        <v>453</v>
      </c>
      <c r="G23" s="185"/>
      <c r="M23" s="25"/>
      <c r="T23" s="25"/>
    </row>
    <row r="24" spans="2:20" s="17" customFormat="1" ht="23.25" customHeight="1">
      <c r="B24" s="643" t="s">
        <v>463</v>
      </c>
      <c r="C24" s="640" t="s">
        <v>442</v>
      </c>
      <c r="D24" s="187" t="s">
        <v>448</v>
      </c>
      <c r="E24" s="182" t="s">
        <v>449</v>
      </c>
      <c r="F24" s="187" t="s">
        <v>453</v>
      </c>
      <c r="G24" s="185"/>
      <c r="M24" s="25"/>
      <c r="T24" s="25"/>
    </row>
    <row r="25" spans="2:20" s="17" customFormat="1" ht="23.25" customHeight="1">
      <c r="B25" s="643" t="s">
        <v>460</v>
      </c>
      <c r="C25" s="640" t="s">
        <v>442</v>
      </c>
      <c r="D25" s="187" t="s">
        <v>450</v>
      </c>
      <c r="E25" s="182" t="s">
        <v>449</v>
      </c>
      <c r="F25" s="187" t="s">
        <v>453</v>
      </c>
      <c r="G25" s="185"/>
      <c r="M25" s="25"/>
      <c r="T25" s="25"/>
    </row>
    <row r="26" spans="2:20" s="17" customFormat="1" ht="23.25" customHeight="1">
      <c r="B26" s="644" t="s">
        <v>461</v>
      </c>
      <c r="C26" s="640" t="s">
        <v>441</v>
      </c>
      <c r="D26" s="187" t="s">
        <v>451</v>
      </c>
      <c r="E26" s="182" t="s">
        <v>210</v>
      </c>
      <c r="F26" s="189"/>
      <c r="G26" s="185"/>
      <c r="M26" s="25"/>
      <c r="T26" s="25"/>
    </row>
    <row r="27" spans="2:20" s="17" customFormat="1" ht="23.25" customHeight="1">
      <c r="B27" s="645" t="s">
        <v>614</v>
      </c>
      <c r="C27" s="640" t="s">
        <v>441</v>
      </c>
      <c r="D27" s="187"/>
      <c r="E27" s="182"/>
      <c r="F27" s="189"/>
      <c r="G27" s="185"/>
      <c r="M27" s="25"/>
      <c r="T27" s="25"/>
    </row>
    <row r="28" spans="2:20" s="17" customFormat="1" ht="23.25" customHeight="1">
      <c r="B28" s="646" t="s">
        <v>615</v>
      </c>
      <c r="C28" s="640" t="s">
        <v>441</v>
      </c>
      <c r="D28" s="186" t="s">
        <v>610</v>
      </c>
      <c r="E28" s="182"/>
      <c r="F28" s="189"/>
      <c r="G28" s="185"/>
      <c r="M28" s="25"/>
      <c r="T28" s="25"/>
    </row>
    <row r="29" spans="2:20" s="17" customFormat="1" ht="23.25" customHeight="1">
      <c r="B29" s="644" t="s">
        <v>462</v>
      </c>
      <c r="C29" s="640" t="s">
        <v>444</v>
      </c>
      <c r="D29" s="187" t="s">
        <v>495</v>
      </c>
      <c r="E29" s="182" t="s">
        <v>464</v>
      </c>
      <c r="F29" s="189"/>
      <c r="G29" s="185"/>
      <c r="M29" s="25"/>
      <c r="T29" s="25"/>
    </row>
    <row r="30" spans="2:20" s="17" customFormat="1" ht="23.25" customHeight="1">
      <c r="B30" s="646" t="s">
        <v>457</v>
      </c>
      <c r="C30" s="640" t="s">
        <v>441</v>
      </c>
      <c r="D30" s="187"/>
      <c r="E30" s="182"/>
      <c r="F30" s="187" t="s">
        <v>411</v>
      </c>
      <c r="G30" s="185"/>
      <c r="M30" s="25"/>
      <c r="T30" s="25"/>
    </row>
    <row r="31" spans="2:20" s="17" customFormat="1" ht="23.25" customHeight="1">
      <c r="B31" s="644" t="s">
        <v>209</v>
      </c>
      <c r="C31" s="640" t="s">
        <v>446</v>
      </c>
      <c r="D31" s="187" t="s">
        <v>628</v>
      </c>
      <c r="E31" s="184"/>
      <c r="F31" s="187" t="s">
        <v>627</v>
      </c>
      <c r="G31" s="167"/>
      <c r="M31" s="25"/>
    </row>
    <row r="32" spans="2:20" s="108" customFormat="1" ht="23.25" customHeight="1">
      <c r="B32" s="647" t="s">
        <v>611</v>
      </c>
      <c r="C32" s="642" t="s">
        <v>445</v>
      </c>
      <c r="D32" s="210"/>
      <c r="E32" s="147"/>
      <c r="F32" s="210"/>
      <c r="G32" s="211"/>
      <c r="M32" s="25"/>
    </row>
    <row r="33" spans="2:13" s="17" customFormat="1" ht="23.25" customHeight="1">
      <c r="B33" s="105"/>
      <c r="C33" s="181"/>
      <c r="D33" s="181"/>
      <c r="E33" s="181"/>
      <c r="G33" s="167"/>
      <c r="M33" s="25"/>
    </row>
    <row r="34" spans="2:13" s="17" customFormat="1">
      <c r="B34" s="188"/>
      <c r="C34" s="181"/>
      <c r="D34" s="181"/>
      <c r="E34" s="181"/>
      <c r="G34" s="167"/>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7.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7" customHeight="1">
      <c r="B17" s="92"/>
      <c r="E17" s="17"/>
      <c r="CA17" s="12"/>
    </row>
    <row r="18" spans="2:79" ht="21.75" customHeight="1">
      <c r="B18" s="196" t="s">
        <v>582</v>
      </c>
      <c r="D18" s="92"/>
      <c r="G18" s="625" t="s">
        <v>601</v>
      </c>
    </row>
    <row r="19" spans="2:79" ht="21.75" customHeight="1">
      <c r="B19" s="660" t="s">
        <v>535</v>
      </c>
      <c r="C19" s="649"/>
      <c r="D19" s="649"/>
      <c r="E19" s="649"/>
      <c r="F19" s="649"/>
      <c r="G19" s="649"/>
      <c r="H19" s="649"/>
      <c r="I19" s="649"/>
      <c r="J19" s="649"/>
      <c r="K19" s="649"/>
      <c r="L19" s="649"/>
      <c r="M19" s="649"/>
      <c r="N19" s="649"/>
      <c r="O19" s="649"/>
      <c r="P19" s="649"/>
    </row>
    <row r="20" spans="2:79" ht="21.75" customHeight="1">
      <c r="B20" s="660" t="s">
        <v>536</v>
      </c>
      <c r="C20" s="649"/>
      <c r="D20" s="649"/>
      <c r="E20" s="649"/>
      <c r="F20" s="649"/>
      <c r="G20" s="649"/>
      <c r="H20" s="649"/>
      <c r="I20" s="649"/>
      <c r="J20" s="649"/>
      <c r="K20" s="649"/>
      <c r="L20" s="649"/>
      <c r="M20" s="649"/>
      <c r="N20" s="649"/>
      <c r="O20" s="649"/>
      <c r="P20" s="649"/>
    </row>
    <row r="21" spans="2:79" ht="15.6">
      <c r="B21" s="92"/>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6">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6">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6">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6">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6">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6">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6">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6">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6">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6">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6">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6">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6">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6">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6">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6">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6">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6">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6">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6">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6">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6">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6">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6">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0"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19.5" customHeight="1">
      <c r="B18" s="196" t="s">
        <v>602</v>
      </c>
      <c r="D18" s="92"/>
      <c r="G18" s="625" t="s">
        <v>601</v>
      </c>
    </row>
    <row r="19" spans="2:79" ht="19.5" customHeight="1">
      <c r="B19" s="660" t="s">
        <v>537</v>
      </c>
      <c r="C19" s="649"/>
      <c r="D19" s="649"/>
      <c r="E19" s="649"/>
      <c r="F19" s="649"/>
      <c r="G19" s="649"/>
      <c r="H19" s="649"/>
      <c r="I19" s="649"/>
      <c r="J19" s="649"/>
      <c r="K19" s="649"/>
      <c r="L19" s="649"/>
      <c r="M19" s="649"/>
      <c r="N19" s="649"/>
      <c r="O19" s="649"/>
      <c r="P19" s="649"/>
    </row>
    <row r="20" spans="2:79" ht="19.5" customHeight="1">
      <c r="B20" s="660" t="s">
        <v>538</v>
      </c>
      <c r="C20" s="649"/>
      <c r="D20" s="649"/>
      <c r="E20" s="649"/>
      <c r="F20" s="649"/>
      <c r="G20" s="649"/>
      <c r="H20" s="649"/>
      <c r="I20" s="649"/>
      <c r="J20" s="649"/>
      <c r="K20" s="649"/>
      <c r="L20" s="649"/>
      <c r="M20" s="649"/>
      <c r="N20" s="649"/>
      <c r="O20" s="649"/>
      <c r="P20" s="649"/>
    </row>
    <row r="21" spans="2:79" ht="15.6">
      <c r="B21" s="92"/>
    </row>
    <row r="22" spans="2:79" s="270" customFormat="1" ht="88.5" customHeight="1">
      <c r="B22" s="807"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7"/>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6">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6">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6">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6">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6">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6">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6">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6">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6">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6">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6">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6">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6">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6">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6">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6">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6">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6">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6">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6">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6">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6">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6">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6">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6">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row r="18" spans="2:79" ht="13.5" customHeight="1">
      <c r="D18" s="92"/>
    </row>
    <row r="19" spans="2:79" ht="20.25" customHeight="1">
      <c r="B19" s="196" t="s">
        <v>603</v>
      </c>
      <c r="D19" s="92"/>
      <c r="G19" s="625" t="s">
        <v>601</v>
      </c>
    </row>
    <row r="20" spans="2:79" ht="20.25" customHeight="1">
      <c r="B20" s="660" t="s">
        <v>539</v>
      </c>
      <c r="C20" s="649"/>
      <c r="D20" s="649"/>
      <c r="E20" s="649"/>
      <c r="F20" s="649"/>
      <c r="G20" s="649"/>
      <c r="H20" s="649"/>
      <c r="I20" s="649"/>
      <c r="J20" s="649"/>
      <c r="K20" s="649"/>
      <c r="L20" s="649"/>
      <c r="M20" s="649"/>
      <c r="N20" s="649"/>
      <c r="O20" s="649"/>
      <c r="P20" s="649"/>
    </row>
    <row r="21" spans="2:79" ht="20.25" customHeight="1">
      <c r="B21" s="660" t="s">
        <v>540</v>
      </c>
      <c r="C21" s="649"/>
      <c r="D21" s="649"/>
      <c r="E21" s="649"/>
      <c r="F21" s="649"/>
      <c r="G21" s="649"/>
      <c r="H21" s="649"/>
      <c r="I21" s="649"/>
      <c r="J21" s="649"/>
      <c r="K21" s="649"/>
      <c r="L21" s="649"/>
      <c r="M21" s="649"/>
      <c r="N21" s="649"/>
      <c r="O21" s="649"/>
      <c r="P21" s="649"/>
    </row>
    <row r="22" spans="2:79" ht="15.6">
      <c r="B22" s="92"/>
    </row>
    <row r="23" spans="2:79" s="270" customFormat="1" ht="88.5" customHeight="1">
      <c r="B23" s="807" t="s">
        <v>478</v>
      </c>
      <c r="C23" s="264" t="s">
        <v>479</v>
      </c>
      <c r="D23" s="264" t="s">
        <v>213</v>
      </c>
      <c r="E23" s="264" t="s">
        <v>480</v>
      </c>
      <c r="F23" s="264" t="s">
        <v>210</v>
      </c>
      <c r="G23" s="264" t="s">
        <v>481</v>
      </c>
      <c r="H23" s="264" t="s">
        <v>482</v>
      </c>
      <c r="I23" s="264" t="s">
        <v>483</v>
      </c>
      <c r="J23" s="264" t="s">
        <v>484</v>
      </c>
      <c r="K23" s="264" t="s">
        <v>485</v>
      </c>
      <c r="L23" s="264" t="s">
        <v>486</v>
      </c>
      <c r="M23" s="264" t="s">
        <v>487</v>
      </c>
      <c r="N23" s="264" t="s">
        <v>488</v>
      </c>
      <c r="O23" s="264" t="s">
        <v>489</v>
      </c>
      <c r="P23" s="264" t="s">
        <v>490</v>
      </c>
      <c r="Q23" s="265"/>
      <c r="R23" s="266" t="s">
        <v>491</v>
      </c>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8"/>
      <c r="AV23" s="265"/>
      <c r="AW23" s="266" t="s">
        <v>492</v>
      </c>
      <c r="AX23" s="267"/>
      <c r="AY23" s="267"/>
      <c r="AZ23" s="267"/>
      <c r="BA23" s="267"/>
      <c r="BB23" s="267"/>
      <c r="BC23" s="267"/>
      <c r="BD23" s="267"/>
      <c r="BE23" s="267"/>
      <c r="BF23" s="267"/>
      <c r="BG23" s="267"/>
      <c r="BH23" s="267"/>
      <c r="BI23" s="267"/>
      <c r="BJ23" s="267"/>
      <c r="BK23" s="267"/>
      <c r="BL23" s="267"/>
      <c r="BM23" s="267"/>
      <c r="BN23" s="267"/>
      <c r="BO23" s="267"/>
      <c r="BP23" s="267"/>
      <c r="BQ23" s="267"/>
      <c r="BR23" s="267"/>
      <c r="BS23" s="267"/>
      <c r="BT23" s="267"/>
      <c r="BU23" s="267"/>
      <c r="BV23" s="267"/>
      <c r="BW23" s="267"/>
      <c r="BX23" s="267"/>
      <c r="BY23" s="267"/>
      <c r="BZ23" s="268"/>
      <c r="CA23" s="269"/>
    </row>
    <row r="24" spans="2:79" s="270" customFormat="1" ht="45" customHeight="1">
      <c r="B24" s="807"/>
      <c r="C24" s="271"/>
      <c r="D24" s="271"/>
      <c r="E24" s="271"/>
      <c r="F24" s="271"/>
      <c r="G24" s="271"/>
      <c r="H24" s="271"/>
      <c r="I24" s="271"/>
      <c r="J24" s="271"/>
      <c r="K24" s="271"/>
      <c r="L24" s="271"/>
      <c r="M24" s="271"/>
      <c r="N24" s="271"/>
      <c r="O24" s="271"/>
      <c r="P24" s="271"/>
      <c r="Q24" s="269"/>
      <c r="R24" s="272">
        <v>2011</v>
      </c>
      <c r="S24" s="272">
        <v>2012</v>
      </c>
      <c r="T24" s="272">
        <v>2013</v>
      </c>
      <c r="U24" s="272">
        <v>2014</v>
      </c>
      <c r="V24" s="272">
        <v>2015</v>
      </c>
      <c r="W24" s="272">
        <v>2016</v>
      </c>
      <c r="X24" s="272">
        <v>2017</v>
      </c>
      <c r="Y24" s="272">
        <v>2018</v>
      </c>
      <c r="Z24" s="272">
        <v>2019</v>
      </c>
      <c r="AA24" s="272">
        <v>2020</v>
      </c>
      <c r="AB24" s="272">
        <v>2021</v>
      </c>
      <c r="AC24" s="272">
        <v>2022</v>
      </c>
      <c r="AD24" s="272">
        <v>2023</v>
      </c>
      <c r="AE24" s="272">
        <v>2024</v>
      </c>
      <c r="AF24" s="272">
        <v>2025</v>
      </c>
      <c r="AG24" s="272">
        <v>2026</v>
      </c>
      <c r="AH24" s="272">
        <v>2027</v>
      </c>
      <c r="AI24" s="272">
        <v>2028</v>
      </c>
      <c r="AJ24" s="272">
        <v>2029</v>
      </c>
      <c r="AK24" s="272">
        <v>2030</v>
      </c>
      <c r="AL24" s="272">
        <v>2031</v>
      </c>
      <c r="AM24" s="272">
        <v>2032</v>
      </c>
      <c r="AN24" s="272">
        <v>2033</v>
      </c>
      <c r="AO24" s="272">
        <v>2034</v>
      </c>
      <c r="AP24" s="272">
        <v>2035</v>
      </c>
      <c r="AQ24" s="272">
        <v>2036</v>
      </c>
      <c r="AR24" s="272">
        <v>2037</v>
      </c>
      <c r="AS24" s="272">
        <v>2038</v>
      </c>
      <c r="AT24" s="272">
        <v>2039</v>
      </c>
      <c r="AU24" s="272">
        <v>2040</v>
      </c>
      <c r="AV24" s="269"/>
      <c r="AW24" s="272">
        <v>2011</v>
      </c>
      <c r="AX24" s="272">
        <v>2012</v>
      </c>
      <c r="AY24" s="272">
        <v>2013</v>
      </c>
      <c r="AZ24" s="272">
        <v>2014</v>
      </c>
      <c r="BA24" s="272">
        <v>2015</v>
      </c>
      <c r="BB24" s="272">
        <v>2016</v>
      </c>
      <c r="BC24" s="272">
        <v>2017</v>
      </c>
      <c r="BD24" s="272">
        <v>2018</v>
      </c>
      <c r="BE24" s="272">
        <v>2019</v>
      </c>
      <c r="BF24" s="272">
        <v>2020</v>
      </c>
      <c r="BG24" s="272">
        <v>2021</v>
      </c>
      <c r="BH24" s="272">
        <v>2022</v>
      </c>
      <c r="BI24" s="272">
        <v>2023</v>
      </c>
      <c r="BJ24" s="272">
        <v>2024</v>
      </c>
      <c r="BK24" s="272">
        <v>2025</v>
      </c>
      <c r="BL24" s="272">
        <v>2026</v>
      </c>
      <c r="BM24" s="272">
        <v>2027</v>
      </c>
      <c r="BN24" s="272">
        <v>2028</v>
      </c>
      <c r="BO24" s="272">
        <v>2029</v>
      </c>
      <c r="BP24" s="272">
        <v>2030</v>
      </c>
      <c r="BQ24" s="272">
        <v>2031</v>
      </c>
      <c r="BR24" s="272">
        <v>2032</v>
      </c>
      <c r="BS24" s="272">
        <v>2033</v>
      </c>
      <c r="BT24" s="272">
        <v>2034</v>
      </c>
      <c r="BU24" s="272">
        <v>2035</v>
      </c>
      <c r="BV24" s="272">
        <v>2036</v>
      </c>
      <c r="BW24" s="272">
        <v>2037</v>
      </c>
      <c r="BX24" s="272">
        <v>2038</v>
      </c>
      <c r="BY24" s="272">
        <v>2039</v>
      </c>
      <c r="BZ24" s="272">
        <v>2040</v>
      </c>
      <c r="CA24" s="269"/>
    </row>
    <row r="25" spans="2:79" s="17" customFormat="1" ht="15.6">
      <c r="B25" s="273">
        <v>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5.6">
      <c r="B26" s="273">
        <v>2</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6.5" customHeight="1">
      <c r="B27" s="273">
        <v>3</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6">
      <c r="B28" s="273">
        <v>4</v>
      </c>
      <c r="C28" s="178"/>
      <c r="D28" s="178"/>
      <c r="E28" s="276"/>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6">
      <c r="B29" s="273">
        <v>5</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6">
      <c r="B30" s="273">
        <v>6</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6">
      <c r="B31" s="273">
        <v>7</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6">
      <c r="B32" s="273">
        <v>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6">
      <c r="B33" s="273">
        <v>9</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6">
      <c r="B34" s="273">
        <v>10</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6">
      <c r="B35" s="273">
        <v>11</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6">
      <c r="B36" s="273">
        <v>12</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6">
      <c r="B37" s="273">
        <v>13</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6">
      <c r="B38" s="273">
        <v>14</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6">
      <c r="B39" s="273">
        <v>15</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6">
      <c r="B40" s="273">
        <v>16</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6">
      <c r="B41" s="273">
        <v>17</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6">
      <c r="B42" s="273">
        <v>18</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6">
      <c r="B43" s="273">
        <v>19</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6">
      <c r="B44" s="273">
        <v>20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6">
      <c r="B45" s="273">
        <v>21</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6">
      <c r="B46" s="273">
        <v>22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6">
      <c r="B47" s="273">
        <v>23</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6">
      <c r="B48" s="273">
        <v>24</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6">
      <c r="B49" s="273">
        <v>25</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8"/>
      <c r="BR49" s="178"/>
      <c r="BS49" s="178"/>
      <c r="BT49" s="178"/>
      <c r="BU49" s="178"/>
      <c r="BV49" s="178"/>
      <c r="BW49" s="178"/>
      <c r="BX49" s="178"/>
      <c r="BY49" s="178"/>
      <c r="BZ49" s="275"/>
      <c r="CA49" s="167"/>
    </row>
    <row r="50" spans="2:79" s="17" customFormat="1" ht="15.6">
      <c r="B50" s="274" t="s">
        <v>493</v>
      </c>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8"/>
      <c r="CA50" s="167"/>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5546875" style="10" customWidth="1"/>
    <col min="6" max="6" width="24.109375" style="12" customWidth="1"/>
    <col min="7" max="16384" width="9.109375" style="12"/>
  </cols>
  <sheetData>
    <row r="1" spans="1:6">
      <c r="A1" s="8" t="s">
        <v>415</v>
      </c>
      <c r="B1" s="8" t="s">
        <v>41</v>
      </c>
      <c r="C1" s="122" t="s">
        <v>237</v>
      </c>
      <c r="D1" s="8" t="s">
        <v>419</v>
      </c>
      <c r="E1" s="122" t="s">
        <v>455</v>
      </c>
      <c r="F1" s="122" t="s">
        <v>622</v>
      </c>
    </row>
    <row r="2" spans="1:6">
      <c r="A2" s="12" t="s">
        <v>29</v>
      </c>
      <c r="B2" s="12" t="s">
        <v>27</v>
      </c>
      <c r="C2" s="10">
        <v>2006</v>
      </c>
      <c r="D2" s="12" t="s">
        <v>420</v>
      </c>
      <c r="E2" s="10">
        <f>'2. LRAMVA Threshold'!D9</f>
        <v>2013</v>
      </c>
      <c r="F2" s="26" t="s">
        <v>171</v>
      </c>
    </row>
    <row r="3" spans="1:6">
      <c r="A3" s="12" t="s">
        <v>375</v>
      </c>
      <c r="B3" s="12" t="s">
        <v>27</v>
      </c>
      <c r="C3" s="10">
        <v>2007</v>
      </c>
      <c r="D3" s="12" t="s">
        <v>421</v>
      </c>
      <c r="E3" s="10">
        <f>'2. LRAMVA Threshold'!D24</f>
        <v>2013</v>
      </c>
      <c r="F3" s="12" t="s">
        <v>623</v>
      </c>
    </row>
    <row r="4" spans="1:6">
      <c r="A4" s="12" t="s">
        <v>376</v>
      </c>
      <c r="B4" s="12" t="s">
        <v>28</v>
      </c>
      <c r="C4" s="10">
        <v>2008</v>
      </c>
      <c r="D4" s="12" t="s">
        <v>422</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opLeftCell="B47" zoomScale="90" zoomScaleNormal="90" workbookViewId="0">
      <selection activeCell="S57" sqref="S57:T84"/>
    </sheetView>
  </sheetViews>
  <sheetFormatPr defaultColWidth="9.109375" defaultRowHeight="15.6"/>
  <cols>
    <col min="1" max="1" width="2.6640625" style="9" customWidth="1"/>
    <col min="2" max="2" width="33.5546875" style="9" customWidth="1"/>
    <col min="3" max="3" width="28.5546875" style="9" customWidth="1"/>
    <col min="4" max="4" width="29.5546875" style="9" customWidth="1"/>
    <col min="5" max="5" width="24.44140625" style="17" customWidth="1"/>
    <col min="6" max="6" width="31" style="9" customWidth="1"/>
    <col min="7" max="7" width="27.5546875" style="9" customWidth="1"/>
    <col min="8" max="8" width="28.88671875" style="9" customWidth="1"/>
    <col min="9" max="9" width="23.109375" style="9" customWidth="1"/>
    <col min="10" max="10" width="22" style="9" customWidth="1"/>
    <col min="11" max="11" width="19.6640625" style="9" customWidth="1"/>
    <col min="12" max="12" width="21.6640625" style="9" customWidth="1"/>
    <col min="13" max="13" width="24" style="9" customWidth="1"/>
    <col min="14" max="14" width="24.109375" style="9" customWidth="1"/>
    <col min="15" max="15" width="21.44140625" style="9" customWidth="1"/>
    <col min="16" max="16" width="22.109375" style="9" customWidth="1"/>
    <col min="17" max="17" width="16.44140625" style="9" customWidth="1"/>
    <col min="18" max="18" width="17.5546875" style="9" bestFit="1" customWidth="1"/>
    <col min="19" max="19" width="17.109375" style="9" customWidth="1"/>
    <col min="20" max="20" width="13.6640625" style="8" customWidth="1"/>
    <col min="21" max="21" width="6.33203125" style="8" customWidth="1"/>
    <col min="22" max="22" width="13.5546875" style="9" customWidth="1"/>
    <col min="23" max="23" width="15.33203125" style="9" customWidth="1"/>
    <col min="24" max="16384" width="9.10937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5" t="s">
        <v>624</v>
      </c>
      <c r="D7" s="17"/>
      <c r="E7" s="9"/>
      <c r="T7" s="9"/>
      <c r="V7" s="8"/>
    </row>
    <row r="8" spans="2:22" ht="21" customHeight="1">
      <c r="B8" s="572"/>
      <c r="C8" s="17"/>
      <c r="D8" s="17"/>
      <c r="E8" s="9"/>
      <c r="T8" s="9"/>
      <c r="V8" s="8"/>
    </row>
    <row r="9" spans="2:22" ht="24.75" customHeight="1">
      <c r="B9" s="119" t="s">
        <v>242</v>
      </c>
      <c r="C9" s="203" t="s">
        <v>747</v>
      </c>
      <c r="E9" s="9"/>
      <c r="T9" s="9"/>
      <c r="V9" s="8"/>
    </row>
    <row r="10" spans="2:22" ht="41.25" customHeight="1">
      <c r="B10" s="587" t="s">
        <v>560</v>
      </c>
      <c r="C10" s="583"/>
      <c r="D10" s="581"/>
      <c r="E10" s="581"/>
      <c r="F10" s="581"/>
      <c r="G10" s="581"/>
      <c r="H10" s="581"/>
      <c r="I10" s="581"/>
      <c r="J10" s="582"/>
      <c r="K10" s="582"/>
      <c r="L10" s="582"/>
      <c r="M10" s="18"/>
      <c r="T10" s="9"/>
      <c r="V10" s="8"/>
    </row>
    <row r="11" spans="2:22" ht="10.5" customHeight="1">
      <c r="B11" s="587"/>
      <c r="C11" s="583"/>
      <c r="D11" s="581"/>
      <c r="E11" s="581"/>
      <c r="F11" s="581"/>
      <c r="G11" s="581"/>
      <c r="H11" s="581"/>
      <c r="I11" s="581"/>
      <c r="J11" s="582"/>
      <c r="K11" s="582"/>
      <c r="L11" s="582"/>
      <c r="M11" s="18"/>
      <c r="T11" s="9"/>
      <c r="V11" s="8"/>
    </row>
    <row r="12" spans="2:22" s="585" customFormat="1" ht="26.25" customHeight="1">
      <c r="B12" s="604" t="s">
        <v>630</v>
      </c>
      <c r="C12" s="603"/>
      <c r="D12" s="603"/>
      <c r="E12" s="603"/>
      <c r="F12" s="603"/>
      <c r="G12" s="603"/>
      <c r="H12" s="603"/>
      <c r="T12" s="586"/>
      <c r="U12" s="586"/>
    </row>
    <row r="13" spans="2:22" s="32" customFormat="1" ht="11.25" customHeight="1">
      <c r="B13" s="580"/>
      <c r="T13" s="200"/>
      <c r="U13" s="200"/>
    </row>
    <row r="14" spans="2:22" s="32" customFormat="1" ht="22.5" customHeight="1" thickBot="1">
      <c r="B14" s="199" t="s">
        <v>543</v>
      </c>
      <c r="C14" s="17"/>
      <c r="F14" s="199" t="s">
        <v>544</v>
      </c>
      <c r="G14" s="36"/>
      <c r="H14" s="31"/>
      <c r="I14" s="9"/>
      <c r="J14" s="198" t="s">
        <v>520</v>
      </c>
      <c r="N14" s="105"/>
      <c r="P14" s="9"/>
      <c r="Q14" s="201"/>
      <c r="R14" s="42"/>
      <c r="T14" s="200"/>
      <c r="U14" s="200"/>
    </row>
    <row r="15" spans="2:22" ht="29.25" customHeight="1" thickBot="1">
      <c r="B15" s="127" t="s">
        <v>620</v>
      </c>
      <c r="D15" s="578" t="s">
        <v>748</v>
      </c>
      <c r="E15" s="133"/>
      <c r="F15" s="127" t="s">
        <v>621</v>
      </c>
      <c r="H15" s="578" t="s">
        <v>547</v>
      </c>
      <c r="J15" s="127" t="s">
        <v>554</v>
      </c>
      <c r="L15" s="135"/>
      <c r="N15" s="105"/>
      <c r="Q15" s="101"/>
      <c r="R15" s="98"/>
    </row>
    <row r="16" spans="2:22" ht="26.25" customHeight="1" thickBot="1">
      <c r="B16" s="127" t="s">
        <v>428</v>
      </c>
      <c r="C16" s="108"/>
      <c r="D16" s="578" t="s">
        <v>750</v>
      </c>
      <c r="F16" s="127" t="s">
        <v>418</v>
      </c>
      <c r="G16" s="130"/>
      <c r="H16" s="578" t="s">
        <v>746</v>
      </c>
      <c r="I16" s="17"/>
      <c r="J16" s="127" t="s">
        <v>555</v>
      </c>
      <c r="L16" s="135"/>
      <c r="M16" s="105"/>
      <c r="Q16" s="110"/>
      <c r="R16" s="98"/>
    </row>
    <row r="17" spans="1:21" ht="28.5" customHeight="1" thickBot="1">
      <c r="B17" s="127" t="s">
        <v>459</v>
      </c>
      <c r="C17" s="108"/>
      <c r="D17" s="579" t="s">
        <v>749</v>
      </c>
      <c r="E17" s="105"/>
      <c r="F17" s="127" t="s">
        <v>438</v>
      </c>
      <c r="G17" s="128"/>
      <c r="H17" s="579" t="s">
        <v>182</v>
      </c>
      <c r="I17" s="105"/>
      <c r="K17" s="209"/>
      <c r="L17" s="209"/>
      <c r="M17" s="209"/>
      <c r="N17" s="209"/>
      <c r="Q17" s="117"/>
      <c r="R17" s="98"/>
    </row>
    <row r="18" spans="1:21" ht="29.25" customHeight="1" thickBot="1">
      <c r="B18" s="127" t="s">
        <v>425</v>
      </c>
      <c r="C18" s="108"/>
      <c r="D18" s="135">
        <v>1753174</v>
      </c>
      <c r="E18" s="124"/>
      <c r="F18" s="127" t="s">
        <v>439</v>
      </c>
      <c r="G18" s="639" t="s">
        <v>366</v>
      </c>
      <c r="H18" s="261">
        <f>SUM(R53,R56,R59,R62,R65,R68,R71,R74,R77,R80)</f>
        <v>7200686.5707069933</v>
      </c>
      <c r="I18" s="17"/>
      <c r="K18" s="209"/>
      <c r="L18" s="209"/>
      <c r="M18" s="209"/>
      <c r="N18" s="209"/>
      <c r="P18" s="101"/>
      <c r="Q18" s="101"/>
      <c r="R18" s="98"/>
    </row>
    <row r="19" spans="1:21" ht="27.75" customHeight="1" thickBot="1">
      <c r="E19" s="9"/>
      <c r="F19" s="127" t="s">
        <v>440</v>
      </c>
      <c r="G19" s="639" t="s">
        <v>367</v>
      </c>
      <c r="H19" s="134">
        <f>-SUM(R54,R57,R60,R63,R66,R69,R72,R75,R78,R81)</f>
        <v>5225701.4659000002</v>
      </c>
      <c r="I19" s="17"/>
      <c r="J19" s="117"/>
      <c r="K19" s="117"/>
      <c r="L19" s="117"/>
      <c r="M19" s="117"/>
      <c r="N19" s="117"/>
      <c r="P19" s="117"/>
      <c r="Q19" s="117"/>
      <c r="R19" s="98"/>
    </row>
    <row r="20" spans="1:21" ht="27.75" customHeight="1" thickBot="1">
      <c r="E20" s="9"/>
      <c r="F20" s="127" t="s">
        <v>413</v>
      </c>
      <c r="G20" s="639" t="s">
        <v>368</v>
      </c>
      <c r="H20" s="202">
        <f>R83</f>
        <v>102149.16647189786</v>
      </c>
      <c r="I20" s="17"/>
      <c r="J20" s="117"/>
      <c r="P20" s="117"/>
      <c r="Q20" s="117"/>
      <c r="R20" s="98"/>
    </row>
    <row r="21" spans="1:21" ht="27.75" customHeight="1">
      <c r="C21" s="32"/>
      <c r="D21" s="32"/>
      <c r="E21" s="32"/>
      <c r="F21" s="127" t="s">
        <v>546</v>
      </c>
      <c r="G21" s="639" t="s">
        <v>454</v>
      </c>
      <c r="H21" s="202">
        <f>H18-H19+H20</f>
        <v>2077134.271278891</v>
      </c>
      <c r="I21" s="105"/>
      <c r="P21" s="117"/>
      <c r="Q21" s="117"/>
      <c r="R21" s="98"/>
    </row>
    <row r="22" spans="1:21" ht="22.5" customHeight="1">
      <c r="A22" s="28"/>
      <c r="E22" s="9"/>
    </row>
    <row r="23" spans="1:21" ht="13.5" customHeight="1">
      <c r="A23" s="28"/>
      <c r="B23" s="120" t="s">
        <v>423</v>
      </c>
      <c r="C23" s="35"/>
      <c r="E23" s="9"/>
    </row>
    <row r="24" spans="1:21" ht="13.5" customHeight="1">
      <c r="A24" s="28"/>
      <c r="B24" s="120"/>
      <c r="C24" s="35"/>
      <c r="E24" s="9"/>
    </row>
    <row r="25" spans="1:21" ht="72.75" customHeight="1">
      <c r="A25" s="28"/>
      <c r="B25" s="769" t="s">
        <v>662</v>
      </c>
      <c r="C25" s="769"/>
      <c r="D25" s="769"/>
      <c r="E25" s="769"/>
      <c r="F25" s="769"/>
      <c r="G25" s="769"/>
    </row>
    <row r="26" spans="1:21" ht="14.25" customHeight="1">
      <c r="A26" s="28"/>
      <c r="B26" s="584"/>
      <c r="C26" s="584"/>
      <c r="D26" s="573"/>
      <c r="E26" s="573"/>
      <c r="F26" s="573"/>
      <c r="G26" s="584"/>
    </row>
    <row r="27" spans="1:21" s="17" customFormat="1" ht="27" customHeight="1">
      <c r="B27" s="770" t="s">
        <v>542</v>
      </c>
      <c r="C27" s="771"/>
      <c r="D27" s="136" t="s">
        <v>41</v>
      </c>
      <c r="E27" s="137" t="s">
        <v>412</v>
      </c>
      <c r="F27" s="137" t="s">
        <v>413</v>
      </c>
      <c r="G27" s="138" t="s">
        <v>414</v>
      </c>
      <c r="T27" s="139"/>
      <c r="U27" s="139"/>
    </row>
    <row r="28" spans="1:21" ht="20.25" customHeight="1">
      <c r="B28" s="767" t="s">
        <v>29</v>
      </c>
      <c r="C28" s="768"/>
      <c r="D28" s="140" t="str">
        <f>IF(B28="","",VLOOKUP(B28,DropDownList!$A$1:$B$40,2,FALSE))</f>
        <v>kWh</v>
      </c>
      <c r="E28" s="143">
        <f>SUM(D53:D82)</f>
        <v>-325347.20380424865</v>
      </c>
      <c r="F28" s="144">
        <f>D83</f>
        <v>-10428.02725062452</v>
      </c>
      <c r="G28" s="143">
        <f>E28+F28</f>
        <v>-335775.23105487315</v>
      </c>
    </row>
    <row r="29" spans="1:21" ht="20.25" customHeight="1">
      <c r="B29" s="767" t="s">
        <v>375</v>
      </c>
      <c r="C29" s="768"/>
      <c r="D29" s="140" t="str">
        <f>IF(B29="","",VLOOKUP(B29,DropDownList!$A$1:$B$40,2,FALSE))</f>
        <v>kWh</v>
      </c>
      <c r="E29" s="145">
        <f>SUM(E53:E82)</f>
        <v>361636.44278534717</v>
      </c>
      <c r="F29" s="146">
        <f>E83</f>
        <v>26001.607406834595</v>
      </c>
      <c r="G29" s="145">
        <f>E29+F29</f>
        <v>387638.05019218178</v>
      </c>
    </row>
    <row r="30" spans="1:21" ht="20.25" customHeight="1">
      <c r="B30" s="767" t="s">
        <v>387</v>
      </c>
      <c r="C30" s="768"/>
      <c r="D30" s="140" t="str">
        <f>IF(B30="","",VLOOKUP(B30,DropDownList!$A$1:$B$40,2,FALSE))</f>
        <v>kW</v>
      </c>
      <c r="E30" s="145">
        <f>SUM(F53:F82)</f>
        <v>2626746.8562468281</v>
      </c>
      <c r="F30" s="146">
        <f>F83</f>
        <v>117248.94454296007</v>
      </c>
      <c r="G30" s="145">
        <f t="shared" ref="G30:G33" si="0">E30+F30</f>
        <v>2743995.8007897884</v>
      </c>
    </row>
    <row r="31" spans="1:21" ht="20.25" customHeight="1">
      <c r="B31" s="767" t="s">
        <v>391</v>
      </c>
      <c r="C31" s="768"/>
      <c r="D31" s="140" t="str">
        <f>IF(B31="","",VLOOKUP(B31,DropDownList!$A$1:$B$40,2,FALSE))</f>
        <v>kW</v>
      </c>
      <c r="E31" s="145">
        <f>SUM(G53:G82)</f>
        <v>614678.06135613495</v>
      </c>
      <c r="F31" s="146">
        <f>G83</f>
        <v>26939.471121525719</v>
      </c>
      <c r="G31" s="145">
        <f t="shared" si="0"/>
        <v>641617.53247766069</v>
      </c>
    </row>
    <row r="32" spans="1:21" ht="20.25" customHeight="1">
      <c r="B32" s="767" t="s">
        <v>400</v>
      </c>
      <c r="C32" s="768"/>
      <c r="D32" s="140" t="str">
        <f>IF(B32="","",VLOOKUP(B32,DropDownList!$A$1:$B$40,2,FALSE))</f>
        <v>kW</v>
      </c>
      <c r="E32" s="145">
        <f>SUM(H53:H82)</f>
        <v>149251.54232784058</v>
      </c>
      <c r="F32" s="146">
        <f>H83</f>
        <v>5601.3630495473899</v>
      </c>
      <c r="G32" s="145">
        <f>E32+F32</f>
        <v>154852.90537738797</v>
      </c>
    </row>
    <row r="33" spans="2:22" ht="20.25" customHeight="1">
      <c r="B33" s="767" t="s">
        <v>31</v>
      </c>
      <c r="C33" s="768"/>
      <c r="D33" s="140" t="str">
        <f>IF(B33="","",VLOOKUP(B33,DropDownList!$A$1:$B$40,2,FALSE))</f>
        <v>kW</v>
      </c>
      <c r="E33" s="145">
        <f>SUM(I53:I82)</f>
        <v>-1451980.5941049089</v>
      </c>
      <c r="F33" s="146">
        <f>I83</f>
        <v>-63214.192398345389</v>
      </c>
      <c r="G33" s="145">
        <f t="shared" si="0"/>
        <v>-1515194.7865032542</v>
      </c>
    </row>
    <row r="34" spans="2:22" ht="20.25" customHeight="1">
      <c r="B34" s="767"/>
      <c r="C34" s="768"/>
      <c r="D34" s="140" t="str">
        <f>IF(B34="","",VLOOKUP(B34,DropDownList!$A$1:$B$40,2,FALSE))</f>
        <v/>
      </c>
      <c r="E34" s="145">
        <f>SUM(J53:J82)</f>
        <v>0</v>
      </c>
      <c r="F34" s="146">
        <f>J83</f>
        <v>0</v>
      </c>
      <c r="G34" s="145">
        <f>E34+F34</f>
        <v>0</v>
      </c>
    </row>
    <row r="35" spans="2:22" ht="20.25" customHeight="1">
      <c r="B35" s="767"/>
      <c r="C35" s="768"/>
      <c r="D35" s="140" t="str">
        <f>IF(B35="","",VLOOKUP(B35,DropDownList!$A$1:$B$40,2,FALSE))</f>
        <v/>
      </c>
      <c r="E35" s="145">
        <f>SUM(K53:K82)</f>
        <v>0</v>
      </c>
      <c r="F35" s="146">
        <f>K83</f>
        <v>0</v>
      </c>
      <c r="G35" s="145">
        <f t="shared" ref="G35:G41" si="1">E35+F35</f>
        <v>0</v>
      </c>
    </row>
    <row r="36" spans="2:22" ht="20.25" customHeight="1">
      <c r="B36" s="767"/>
      <c r="C36" s="768"/>
      <c r="D36" s="140" t="str">
        <f>IF(B36="","",VLOOKUP(B36,DropDownList!$A$1:$B$40,2,FALSE))</f>
        <v/>
      </c>
      <c r="E36" s="145">
        <f>SUM(L53:L82)</f>
        <v>0</v>
      </c>
      <c r="F36" s="146">
        <f>L83</f>
        <v>0</v>
      </c>
      <c r="G36" s="145">
        <f t="shared" si="1"/>
        <v>0</v>
      </c>
    </row>
    <row r="37" spans="2:22" ht="20.25" customHeight="1">
      <c r="B37" s="767"/>
      <c r="C37" s="768"/>
      <c r="D37" s="140" t="str">
        <f>IF(B37="","",VLOOKUP(B37,DropDownList!$A$1:$B$40,2,FALSE))</f>
        <v/>
      </c>
      <c r="E37" s="145">
        <f>SUM(M53:M82)</f>
        <v>0</v>
      </c>
      <c r="F37" s="146">
        <f>M83</f>
        <v>0</v>
      </c>
      <c r="G37" s="145">
        <f t="shared" si="1"/>
        <v>0</v>
      </c>
    </row>
    <row r="38" spans="2:22" ht="20.25" customHeight="1">
      <c r="B38" s="767"/>
      <c r="C38" s="768"/>
      <c r="D38" s="140" t="str">
        <f>IF(B38="","",VLOOKUP(B38,DropDownList!$A$1:$B$40,2,FALSE))</f>
        <v/>
      </c>
      <c r="E38" s="145">
        <f>SUM(N53:N82)</f>
        <v>0</v>
      </c>
      <c r="F38" s="146">
        <f>N83</f>
        <v>0</v>
      </c>
      <c r="G38" s="145">
        <f t="shared" si="1"/>
        <v>0</v>
      </c>
    </row>
    <row r="39" spans="2:22" ht="20.25" customHeight="1">
      <c r="B39" s="767"/>
      <c r="C39" s="768"/>
      <c r="D39" s="140" t="str">
        <f>IF(B39="","",VLOOKUP(B39,DropDownList!$A$1:$B$40,2,FALSE))</f>
        <v/>
      </c>
      <c r="E39" s="145">
        <f>SUM(O53:O82)</f>
        <v>0</v>
      </c>
      <c r="F39" s="146">
        <f>O83</f>
        <v>0</v>
      </c>
      <c r="G39" s="145">
        <f t="shared" si="1"/>
        <v>0</v>
      </c>
    </row>
    <row r="40" spans="2:22" ht="20.25" customHeight="1">
      <c r="B40" s="767"/>
      <c r="C40" s="768"/>
      <c r="D40" s="140" t="str">
        <f>IF(B40="","",VLOOKUP(B40,DropDownList!$A$1:$B$40,2,FALSE))</f>
        <v/>
      </c>
      <c r="E40" s="145">
        <f>SUM(P53:P82)</f>
        <v>0</v>
      </c>
      <c r="F40" s="146">
        <f>P83</f>
        <v>0</v>
      </c>
      <c r="G40" s="145">
        <f t="shared" si="1"/>
        <v>0</v>
      </c>
    </row>
    <row r="41" spans="2:22" ht="20.25" customHeight="1">
      <c r="B41" s="767"/>
      <c r="C41" s="768"/>
      <c r="D41" s="141" t="str">
        <f>IF(B41="","",VLOOKUP(B41,DropDownList!$A$1:$B$40,2,FALSE))</f>
        <v/>
      </c>
      <c r="E41" s="147">
        <f>SUM(Q53:Q82)</f>
        <v>0</v>
      </c>
      <c r="F41" s="148">
        <f>Q83</f>
        <v>0</v>
      </c>
      <c r="G41" s="147">
        <f t="shared" si="1"/>
        <v>0</v>
      </c>
    </row>
    <row r="42" spans="2:22" s="8" customFormat="1" ht="21" customHeight="1">
      <c r="B42" s="772" t="s">
        <v>26</v>
      </c>
      <c r="C42" s="773"/>
      <c r="D42" s="142"/>
      <c r="E42" s="149">
        <f>SUM(E28:E41)</f>
        <v>1974985.1048069936</v>
      </c>
      <c r="F42" s="149">
        <f t="shared" ref="F42" si="2">SUM(F28:F41)</f>
        <v>102149.16647189786</v>
      </c>
      <c r="G42" s="149">
        <f>SUM(G28:G41)</f>
        <v>2077134.2712788915</v>
      </c>
      <c r="H42" s="216"/>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465</v>
      </c>
      <c r="C45" s="31"/>
      <c r="D45" s="31"/>
      <c r="E45" s="633"/>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769" t="s">
        <v>650</v>
      </c>
      <c r="C47" s="769"/>
      <c r="D47" s="769"/>
      <c r="E47" s="769"/>
      <c r="F47" s="769"/>
      <c r="G47" s="769"/>
      <c r="H47" s="769"/>
      <c r="I47" s="769"/>
      <c r="J47" s="769"/>
      <c r="K47" s="769"/>
      <c r="L47" s="769"/>
      <c r="M47" s="663"/>
      <c r="N47" s="107"/>
      <c r="O47" s="107"/>
      <c r="P47" s="107"/>
      <c r="Q47" s="107"/>
      <c r="R47" s="107"/>
      <c r="T47" s="37"/>
      <c r="U47" s="19"/>
      <c r="V47" s="38"/>
    </row>
    <row r="48" spans="2:22" s="28" customFormat="1" ht="38.25" customHeight="1">
      <c r="B48" s="769" t="s">
        <v>663</v>
      </c>
      <c r="C48" s="769"/>
      <c r="D48" s="769"/>
      <c r="E48" s="769"/>
      <c r="F48" s="769"/>
      <c r="G48" s="769"/>
      <c r="H48" s="769"/>
      <c r="I48" s="769"/>
      <c r="J48" s="769"/>
      <c r="K48" s="769"/>
      <c r="L48" s="769"/>
      <c r="M48" s="663"/>
      <c r="N48" s="107"/>
      <c r="O48" s="107"/>
      <c r="P48" s="107"/>
      <c r="Q48" s="107"/>
      <c r="R48" s="107"/>
      <c r="T48" s="37"/>
      <c r="U48" s="19"/>
      <c r="V48" s="38"/>
    </row>
    <row r="49" spans="2:22" s="28" customFormat="1" ht="23.25" customHeight="1">
      <c r="B49" s="769" t="s">
        <v>639</v>
      </c>
      <c r="C49" s="769"/>
      <c r="D49" s="769"/>
      <c r="E49" s="769"/>
      <c r="F49" s="769"/>
      <c r="G49" s="769"/>
      <c r="H49" s="769"/>
      <c r="I49" s="769"/>
      <c r="J49" s="769"/>
      <c r="K49" s="769"/>
      <c r="L49" s="769"/>
      <c r="M49" s="663"/>
      <c r="N49" s="107"/>
      <c r="O49" s="107"/>
      <c r="P49" s="107"/>
      <c r="Q49" s="107"/>
      <c r="R49" s="107"/>
      <c r="T49" s="37"/>
      <c r="U49" s="19"/>
      <c r="V49" s="38"/>
    </row>
    <row r="50" spans="2:22" ht="15" customHeight="1">
      <c r="B50" s="658"/>
      <c r="C50" s="31"/>
      <c r="D50" s="31"/>
      <c r="E50" s="31"/>
      <c r="F50" s="31"/>
      <c r="G50" s="31"/>
      <c r="H50" s="31"/>
      <c r="I50" s="31"/>
      <c r="J50" s="31"/>
      <c r="K50" s="31"/>
      <c r="L50" s="31"/>
      <c r="M50" s="31"/>
      <c r="N50" s="31"/>
      <c r="O50" s="31"/>
      <c r="P50" s="31"/>
      <c r="Q50" s="31"/>
      <c r="R50" s="31"/>
      <c r="U50" s="19"/>
      <c r="V50" s="13"/>
    </row>
    <row r="51" spans="2:22" s="17" customFormat="1" ht="63" customHeight="1">
      <c r="B51" s="262" t="s">
        <v>34</v>
      </c>
      <c r="C51" s="262" t="s">
        <v>556</v>
      </c>
      <c r="D51" s="138" t="str">
        <f>IF($B28&lt;&gt;"",$B28,"")</f>
        <v>Residential</v>
      </c>
      <c r="E51" s="138" t="str">
        <f>IF($B29&lt;&gt;"",$B29,"")</f>
        <v>GS&lt;50 kW</v>
      </c>
      <c r="F51" s="138" t="str">
        <f>IF($B30&lt;&gt;"",$B30,"")</f>
        <v>General Service 50 to 499 kW</v>
      </c>
      <c r="G51" s="138" t="str">
        <f>IF($B31&lt;&gt;"",$B31,"")</f>
        <v>General Service 500 to 4,999 kW</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2" t="s">
        <v>26</v>
      </c>
      <c r="T51" s="139"/>
      <c r="U51" s="150"/>
    </row>
    <row r="52" spans="2:22" s="151" customFormat="1" ht="15.75" customHeight="1">
      <c r="B52" s="611"/>
      <c r="C52" s="612"/>
      <c r="D52" s="612" t="str">
        <f>D28</f>
        <v>kWh</v>
      </c>
      <c r="E52" s="612" t="str">
        <f>D29</f>
        <v>kWh</v>
      </c>
      <c r="F52" s="612" t="str">
        <f>D30</f>
        <v>kW</v>
      </c>
      <c r="G52" s="612" t="str">
        <f>D31</f>
        <v>kW</v>
      </c>
      <c r="H52" s="612" t="str">
        <f>D32</f>
        <v>kW</v>
      </c>
      <c r="I52" s="612" t="str">
        <f>D33</f>
        <v>kW</v>
      </c>
      <c r="J52" s="612" t="str">
        <f>D34</f>
        <v/>
      </c>
      <c r="K52" s="612" t="str">
        <f>D35</f>
        <v/>
      </c>
      <c r="L52" s="612" t="str">
        <f>D36</f>
        <v/>
      </c>
      <c r="M52" s="612" t="str">
        <f>D37</f>
        <v/>
      </c>
      <c r="N52" s="612" t="str">
        <f>D38</f>
        <v/>
      </c>
      <c r="O52" s="612" t="str">
        <f>D39</f>
        <v/>
      </c>
      <c r="P52" s="612" t="str">
        <f>D40</f>
        <v/>
      </c>
      <c r="Q52" s="612" t="str">
        <f>D41</f>
        <v/>
      </c>
      <c r="R52" s="613"/>
      <c r="U52" s="152"/>
    </row>
    <row r="53" spans="2:22" s="17" customFormat="1">
      <c r="B53" s="153" t="s">
        <v>143</v>
      </c>
      <c r="C53" s="154"/>
      <c r="D53" s="155">
        <f>'4.  2011-2014 LRAM'!Y131</f>
        <v>67388.665999999997</v>
      </c>
      <c r="E53" s="155">
        <f>'4.  2011-2014 LRAM'!Z131</f>
        <v>156919.97475899998</v>
      </c>
      <c r="F53" s="155">
        <f>'4.  2011-2014 LRAM'!AA131</f>
        <v>162769.28623200001</v>
      </c>
      <c r="G53" s="155">
        <f>'4.  2011-2014 LRAM'!AB131</f>
        <v>37080.304559999997</v>
      </c>
      <c r="H53" s="155">
        <f>'4.  2011-2014 LRAM'!AC131</f>
        <v>1071.3580079999999</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425229.58955899999</v>
      </c>
      <c r="S53" s="746"/>
      <c r="T53" s="746"/>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746"/>
      <c r="T54" s="746"/>
      <c r="U54" s="163"/>
      <c r="V54" s="158"/>
    </row>
    <row r="55" spans="2:22" s="139" customFormat="1">
      <c r="B55" s="672" t="s">
        <v>67</v>
      </c>
      <c r="C55" s="668"/>
      <c r="D55" s="164"/>
      <c r="E55" s="164"/>
      <c r="F55" s="164"/>
      <c r="G55" s="164"/>
      <c r="H55" s="164"/>
      <c r="I55" s="164"/>
      <c r="J55" s="164"/>
      <c r="K55" s="165"/>
      <c r="L55" s="165"/>
      <c r="M55" s="165"/>
      <c r="N55" s="165"/>
      <c r="O55" s="165"/>
      <c r="P55" s="165"/>
      <c r="Q55" s="165"/>
      <c r="R55" s="166"/>
      <c r="S55" s="747"/>
      <c r="T55" s="746"/>
      <c r="U55" s="163"/>
      <c r="V55" s="158"/>
    </row>
    <row r="56" spans="2:22" s="17" customFormat="1">
      <c r="B56" s="159" t="s">
        <v>144</v>
      </c>
      <c r="C56" s="160"/>
      <c r="D56" s="161">
        <f>'4.  2011-2014 LRAM'!Y261</f>
        <v>112890.7959400995</v>
      </c>
      <c r="E56" s="161">
        <f>'4.  2011-2014 LRAM'!Z261</f>
        <v>256183.55849337234</v>
      </c>
      <c r="F56" s="161">
        <f>'4.  2011-2014 LRAM'!AA261</f>
        <v>349503.19708627998</v>
      </c>
      <c r="G56" s="161">
        <f>'4.  2011-2014 LRAM'!AB261</f>
        <v>78877.139870607571</v>
      </c>
      <c r="H56" s="161">
        <f>'4.  2011-2014 LRAM'!AC261</f>
        <v>6546.592387698156</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804001.28377805743</v>
      </c>
      <c r="S56" s="746"/>
      <c r="T56" s="746"/>
      <c r="U56" s="157"/>
      <c r="V56" s="158"/>
    </row>
    <row r="57" spans="2:22" s="17" customFormat="1">
      <c r="B57" s="159" t="s">
        <v>36</v>
      </c>
      <c r="C57" s="160"/>
      <c r="D57" s="161">
        <f>-'4.  2011-2014 LRAM'!Y262</f>
        <v>0</v>
      </c>
      <c r="E57" s="161">
        <f>-'4.  2011-2014 LRAM'!Z262</f>
        <v>0</v>
      </c>
      <c r="F57" s="161">
        <f>-'4.  2011-2014 LRAM'!AA262</f>
        <v>0</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0</v>
      </c>
      <c r="S57" s="746"/>
      <c r="T57" s="746"/>
      <c r="U57" s="157"/>
      <c r="V57" s="158"/>
    </row>
    <row r="58" spans="2:22" s="139" customFormat="1">
      <c r="B58" s="672" t="s">
        <v>67</v>
      </c>
      <c r="C58" s="668"/>
      <c r="D58" s="164"/>
      <c r="E58" s="164"/>
      <c r="F58" s="164"/>
      <c r="G58" s="164"/>
      <c r="H58" s="164"/>
      <c r="I58" s="164"/>
      <c r="J58" s="164"/>
      <c r="K58" s="165"/>
      <c r="L58" s="165"/>
      <c r="M58" s="165"/>
      <c r="N58" s="165"/>
      <c r="O58" s="165"/>
      <c r="P58" s="165"/>
      <c r="Q58" s="165"/>
      <c r="R58" s="166"/>
      <c r="T58" s="746"/>
      <c r="U58" s="163"/>
      <c r="V58" s="158"/>
    </row>
    <row r="59" spans="2:22" s="167" customFormat="1">
      <c r="B59" s="159" t="s">
        <v>38</v>
      </c>
      <c r="C59" s="160"/>
      <c r="D59" s="161">
        <f>'4.  2011-2014 LRAM'!Y391</f>
        <v>181735.72695877452</v>
      </c>
      <c r="E59" s="161">
        <f>'4.  2011-2014 LRAM'!Z391</f>
        <v>331075.17939619685</v>
      </c>
      <c r="F59" s="161">
        <f>'4.  2011-2014 LRAM'!AA391</f>
        <v>522334.83505588945</v>
      </c>
      <c r="G59" s="161">
        <f>'4.  2011-2014 LRAM'!AB391</f>
        <v>133139.13675268876</v>
      </c>
      <c r="H59" s="161">
        <f>'4.  2011-2014 LRAM'!AC391</f>
        <v>64721.017336918652</v>
      </c>
      <c r="I59" s="161">
        <f>+'8. Street lighting'!F21*'3.  Distribution Rates'!H126</f>
        <v>31329.038050511663</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1264334.9335509799</v>
      </c>
      <c r="S59" s="747"/>
      <c r="T59" s="746"/>
      <c r="U59" s="157"/>
      <c r="V59" s="158"/>
    </row>
    <row r="60" spans="2:22" s="167" customFormat="1">
      <c r="B60" s="159" t="s">
        <v>37</v>
      </c>
      <c r="C60" s="160"/>
      <c r="D60" s="161">
        <f>-'4.  2011-2014 LRAM'!Y392</f>
        <v>-469542.25200000004</v>
      </c>
      <c r="E60" s="161">
        <f>-'4.  2011-2014 LRAM'!Z392</f>
        <v>-454471.86949999997</v>
      </c>
      <c r="F60" s="161">
        <f>-'4.  2011-2014 LRAM'!AA392</f>
        <v>-80705.468399999998</v>
      </c>
      <c r="G60" s="161">
        <f>-'4.  2011-2014 LRAM'!AB392</f>
        <v>-34806.421999999999</v>
      </c>
      <c r="H60" s="161">
        <f>-'4.  2011-2014 LRAM'!AC392</f>
        <v>-41095.555200000003</v>
      </c>
      <c r="I60" s="161">
        <f>-'4.  2011-2014 LRAM'!AD392</f>
        <v>-640711.80329999991</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-1721333.3703999999</v>
      </c>
      <c r="S60" s="748"/>
      <c r="T60" s="746"/>
      <c r="U60" s="157"/>
      <c r="V60" s="158"/>
    </row>
    <row r="61" spans="2:22" s="139" customFormat="1">
      <c r="B61" s="672" t="s">
        <v>67</v>
      </c>
      <c r="C61" s="668"/>
      <c r="D61" s="164"/>
      <c r="E61" s="164"/>
      <c r="F61" s="164"/>
      <c r="G61" s="164"/>
      <c r="H61" s="164"/>
      <c r="I61" s="164"/>
      <c r="J61" s="164"/>
      <c r="K61" s="165"/>
      <c r="L61" s="165"/>
      <c r="M61" s="165"/>
      <c r="N61" s="165"/>
      <c r="O61" s="165"/>
      <c r="P61" s="165"/>
      <c r="Q61" s="165"/>
      <c r="R61" s="166"/>
      <c r="S61" s="746"/>
      <c r="T61" s="746"/>
      <c r="U61" s="163"/>
      <c r="V61" s="158"/>
    </row>
    <row r="62" spans="2:22" s="167" customFormat="1">
      <c r="B62" s="159" t="s">
        <v>40</v>
      </c>
      <c r="C62" s="160"/>
      <c r="D62" s="161">
        <f>'4.  2011-2014 LRAM'!Y521</f>
        <v>306458.04269939417</v>
      </c>
      <c r="E62" s="161">
        <f>'4.  2011-2014 LRAM'!Z521</f>
        <v>435258.12072426721</v>
      </c>
      <c r="F62" s="161">
        <f>'4.  2011-2014 LRAM'!AA521</f>
        <v>757547.29685680673</v>
      </c>
      <c r="G62" s="161">
        <f>'4.  2011-2014 LRAM'!AB521</f>
        <v>180605.77580047195</v>
      </c>
      <c r="H62" s="161">
        <f>'4.  2011-2014 LRAM'!AC521</f>
        <v>81992.229687212079</v>
      </c>
      <c r="I62" s="161">
        <f>+'8. Street lighting'!F34*'3.  Distribution Rates'!H127</f>
        <v>158475.7417880795</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1920337.2075562316</v>
      </c>
      <c r="S62" s="747"/>
      <c r="T62" s="746"/>
      <c r="U62" s="157"/>
      <c r="V62" s="158"/>
    </row>
    <row r="63" spans="2:22" s="167" customFormat="1">
      <c r="B63" s="159" t="s">
        <v>39</v>
      </c>
      <c r="C63" s="160"/>
      <c r="D63" s="161">
        <f>-'4.  2011-2014 LRAM'!Y522</f>
        <v>-469542.25200000004</v>
      </c>
      <c r="E63" s="161">
        <f>-'4.  2011-2014 LRAM'!Z522</f>
        <v>-462375.72810000001</v>
      </c>
      <c r="F63" s="161">
        <f>-'4.  2011-2014 LRAM'!AA522</f>
        <v>-81960.856800000009</v>
      </c>
      <c r="G63" s="161">
        <f>-'4.  2011-2014 LRAM'!AB522</f>
        <v>-35287.244999999995</v>
      </c>
      <c r="H63" s="161">
        <f>-'4.  2011-2014 LRAM'!AC522</f>
        <v>-41849.446500000005</v>
      </c>
      <c r="I63" s="161">
        <f>-'4.  2011-2014 LRAM'!AD522</f>
        <v>-647781.81919999991</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-1738797.3476</v>
      </c>
      <c r="S63" s="748"/>
      <c r="T63" s="746"/>
      <c r="U63" s="157"/>
      <c r="V63" s="158"/>
    </row>
    <row r="64" spans="2:22" s="139" customFormat="1">
      <c r="B64" s="672" t="s">
        <v>67</v>
      </c>
      <c r="C64" s="668"/>
      <c r="D64" s="164"/>
      <c r="E64" s="164"/>
      <c r="F64" s="164"/>
      <c r="G64" s="164"/>
      <c r="H64" s="164"/>
      <c r="I64" s="164"/>
      <c r="J64" s="164"/>
      <c r="K64" s="165"/>
      <c r="L64" s="165"/>
      <c r="M64" s="165"/>
      <c r="N64" s="165"/>
      <c r="O64" s="165"/>
      <c r="P64" s="165"/>
      <c r="Q64" s="165"/>
      <c r="R64" s="166"/>
      <c r="S64" s="746"/>
      <c r="T64" s="746"/>
      <c r="U64" s="163"/>
      <c r="V64" s="158"/>
    </row>
    <row r="65" spans="2:22" s="167" customFormat="1">
      <c r="B65" s="159" t="s">
        <v>94</v>
      </c>
      <c r="C65" s="570"/>
      <c r="D65" s="168">
        <f>'5.  2015-2020 LRAM'!Y204</f>
        <v>421974.90459748323</v>
      </c>
      <c r="E65" s="168">
        <f>'5.  2015-2020 LRAM'!Z204</f>
        <v>569326.79371251084</v>
      </c>
      <c r="F65" s="168">
        <f>'5.  2015-2020 LRAM'!AA204</f>
        <v>1080407.3174158521</v>
      </c>
      <c r="G65" s="168">
        <f>'5.  2015-2020 LRAM'!AB204</f>
        <v>290868.09587236674</v>
      </c>
      <c r="H65" s="168">
        <f>'5.  2015-2020 LRAM'!AC204</f>
        <v>120322.2229080117</v>
      </c>
      <c r="I65" s="168">
        <f>+'8. Street lighting'!F47*'3.  Distribution Rates'!H128</f>
        <v>303884.22175649996</v>
      </c>
      <c r="J65" s="168">
        <f>'5.  2015-2020 LRAM'!AE204</f>
        <v>0</v>
      </c>
      <c r="K65" s="168">
        <f>'5.  2015-2020 LRAM'!AF204</f>
        <v>0</v>
      </c>
      <c r="L65" s="168">
        <f>'5.  2015-2020 LRAM'!AG204</f>
        <v>0</v>
      </c>
      <c r="M65" s="168">
        <f>'5.  2015-2020 LRAM'!AH204</f>
        <v>0</v>
      </c>
      <c r="N65" s="168">
        <f>'5.  2015-2020 LRAM'!AI204</f>
        <v>0</v>
      </c>
      <c r="O65" s="168">
        <f>'5.  2015-2020 LRAM'!AJ204</f>
        <v>0</v>
      </c>
      <c r="P65" s="168">
        <f>'5.  2015-2020 LRAM'!AK204</f>
        <v>0</v>
      </c>
      <c r="Q65" s="168">
        <f>'5.  2015-2020 LRAM'!AL204</f>
        <v>0</v>
      </c>
      <c r="R65" s="162">
        <f>SUM(D65:Q65)</f>
        <v>2786783.5562627241</v>
      </c>
      <c r="S65" s="747"/>
      <c r="T65" s="746"/>
      <c r="U65" s="157"/>
      <c r="V65" s="158"/>
    </row>
    <row r="66" spans="2:22" s="167" customFormat="1">
      <c r="B66" s="159" t="s">
        <v>93</v>
      </c>
      <c r="C66" s="160"/>
      <c r="D66" s="168">
        <f>-'5.  2015-2020 LRAM'!Y205</f>
        <v>-476710.83599999995</v>
      </c>
      <c r="E66" s="168">
        <f>-'5.  2015-2020 LRAM'!Z205</f>
        <v>-470279.58670000004</v>
      </c>
      <c r="F66" s="168">
        <f>-'5.  2015-2020 LRAM'!AA205</f>
        <v>-83148.751199999999</v>
      </c>
      <c r="G66" s="168">
        <f>-'5.  2015-2020 LRAM'!AB205</f>
        <v>-35798.724500000004</v>
      </c>
      <c r="H66" s="168">
        <f>-'5.  2015-2020 LRAM'!AC205</f>
        <v>-42456.876299999996</v>
      </c>
      <c r="I66" s="168">
        <f>-'5.  2015-2020 LRAM'!AD205</f>
        <v>-657175.97320000001</v>
      </c>
      <c r="J66" s="168">
        <f>-'5.  2015-2020 LRAM'!AE205</f>
        <v>0</v>
      </c>
      <c r="K66" s="168">
        <f>-'5.  2015-2020 LRAM'!AF205</f>
        <v>0</v>
      </c>
      <c r="L66" s="168">
        <f>-'5.  2015-2020 LRAM'!AG205</f>
        <v>0</v>
      </c>
      <c r="M66" s="168">
        <f>-'5.  2015-2020 LRAM'!AH205</f>
        <v>0</v>
      </c>
      <c r="N66" s="168">
        <f>-'5.  2015-2020 LRAM'!AI205</f>
        <v>0</v>
      </c>
      <c r="O66" s="168">
        <f>-'5.  2015-2020 LRAM'!AJ205</f>
        <v>0</v>
      </c>
      <c r="P66" s="168">
        <f>-'5.  2015-2020 LRAM'!AK205</f>
        <v>0</v>
      </c>
      <c r="Q66" s="168">
        <f>-'5.  2015-2020 LRAM'!AL205</f>
        <v>0</v>
      </c>
      <c r="R66" s="162">
        <f>SUM(D66:Q66)</f>
        <v>-1765570.7478999998</v>
      </c>
      <c r="S66" s="748"/>
      <c r="T66" s="746"/>
      <c r="U66" s="157"/>
      <c r="V66" s="158"/>
    </row>
    <row r="67" spans="2:22" s="139" customFormat="1">
      <c r="B67" s="672" t="s">
        <v>67</v>
      </c>
      <c r="C67" s="668"/>
      <c r="D67" s="164"/>
      <c r="E67" s="164"/>
      <c r="F67" s="164"/>
      <c r="G67" s="164"/>
      <c r="H67" s="164"/>
      <c r="I67" s="164"/>
      <c r="J67" s="164"/>
      <c r="K67" s="165"/>
      <c r="L67" s="165"/>
      <c r="M67" s="165"/>
      <c r="N67" s="165"/>
      <c r="O67" s="165"/>
      <c r="P67" s="165"/>
      <c r="Q67" s="165"/>
      <c r="R67" s="166"/>
      <c r="S67" s="746"/>
      <c r="T67" s="746"/>
      <c r="U67" s="163"/>
      <c r="V67" s="158"/>
    </row>
    <row r="68" spans="2:22" s="167" customFormat="1" hidden="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S68" s="747"/>
      <c r="T68" s="746"/>
      <c r="U68" s="157"/>
      <c r="V68" s="158"/>
    </row>
    <row r="69" spans="2:22" s="167" customFormat="1" hidden="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748"/>
      <c r="T69" s="746"/>
      <c r="U69" s="157"/>
      <c r="V69" s="158"/>
    </row>
    <row r="70" spans="2:22" s="139" customFormat="1" hidden="1">
      <c r="B70" s="672" t="s">
        <v>67</v>
      </c>
      <c r="C70" s="668"/>
      <c r="D70" s="164"/>
      <c r="E70" s="164"/>
      <c r="F70" s="164"/>
      <c r="G70" s="164"/>
      <c r="H70" s="164"/>
      <c r="I70" s="164"/>
      <c r="J70" s="164"/>
      <c r="K70" s="165"/>
      <c r="L70" s="165"/>
      <c r="M70" s="165"/>
      <c r="N70" s="165"/>
      <c r="O70" s="165"/>
      <c r="P70" s="165"/>
      <c r="Q70" s="165"/>
      <c r="R70" s="166"/>
      <c r="S70" s="746"/>
      <c r="T70" s="746"/>
      <c r="U70" s="163"/>
      <c r="V70" s="158"/>
    </row>
    <row r="71" spans="2:22" s="167" customFormat="1" hidden="1">
      <c r="B71" s="159" t="s">
        <v>230</v>
      </c>
      <c r="C71" s="570"/>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S71" s="747"/>
      <c r="T71" s="746"/>
      <c r="U71" s="157"/>
      <c r="V71" s="158"/>
    </row>
    <row r="72" spans="2:22" s="167"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748"/>
      <c r="T72" s="746"/>
      <c r="U72" s="157"/>
      <c r="V72" s="158"/>
    </row>
    <row r="73" spans="2:22" s="139" customFormat="1" hidden="1">
      <c r="B73" s="672" t="s">
        <v>67</v>
      </c>
      <c r="C73" s="668"/>
      <c r="D73" s="164"/>
      <c r="E73" s="164"/>
      <c r="F73" s="164"/>
      <c r="G73" s="164"/>
      <c r="H73" s="164"/>
      <c r="I73" s="164"/>
      <c r="J73" s="164"/>
      <c r="K73" s="165"/>
      <c r="L73" s="165"/>
      <c r="M73" s="165"/>
      <c r="N73" s="165"/>
      <c r="O73" s="165"/>
      <c r="P73" s="165"/>
      <c r="Q73" s="165"/>
      <c r="R73" s="166"/>
      <c r="S73" s="746"/>
      <c r="T73" s="746"/>
      <c r="U73" s="163"/>
      <c r="V73" s="158"/>
    </row>
    <row r="74" spans="2:22" s="167" customFormat="1" hidden="1">
      <c r="B74" s="159" t="s">
        <v>232</v>
      </c>
      <c r="C74" s="570"/>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S74" s="747"/>
      <c r="T74" s="746"/>
      <c r="U74" s="157"/>
      <c r="V74" s="158"/>
    </row>
    <row r="75" spans="2:22" s="167"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748"/>
      <c r="T75" s="746"/>
      <c r="U75" s="157"/>
      <c r="V75" s="158"/>
    </row>
    <row r="76" spans="2:22" s="139" customFormat="1" hidden="1">
      <c r="B76" s="672" t="s">
        <v>67</v>
      </c>
      <c r="C76" s="668"/>
      <c r="D76" s="164"/>
      <c r="E76" s="164"/>
      <c r="F76" s="164"/>
      <c r="G76" s="164"/>
      <c r="H76" s="164"/>
      <c r="I76" s="164"/>
      <c r="J76" s="164"/>
      <c r="K76" s="165"/>
      <c r="L76" s="165"/>
      <c r="M76" s="165"/>
      <c r="N76" s="165"/>
      <c r="O76" s="165"/>
      <c r="P76" s="165"/>
      <c r="Q76" s="165"/>
      <c r="R76" s="166"/>
      <c r="S76" s="746"/>
      <c r="T76" s="746"/>
      <c r="U76" s="163"/>
      <c r="V76" s="158"/>
    </row>
    <row r="77" spans="2:22" s="167"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S77" s="747"/>
      <c r="T77" s="746"/>
      <c r="U77" s="157"/>
      <c r="V77" s="158"/>
    </row>
    <row r="78" spans="2:22" s="167"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748"/>
      <c r="T78" s="746"/>
      <c r="U78" s="157"/>
      <c r="V78" s="158"/>
    </row>
    <row r="79" spans="2:22" s="139" customFormat="1" hidden="1">
      <c r="B79" s="672" t="s">
        <v>67</v>
      </c>
      <c r="C79" s="668"/>
      <c r="D79" s="164"/>
      <c r="E79" s="164"/>
      <c r="F79" s="164"/>
      <c r="G79" s="164"/>
      <c r="H79" s="164"/>
      <c r="I79" s="164"/>
      <c r="J79" s="164"/>
      <c r="K79" s="165"/>
      <c r="L79" s="165"/>
      <c r="M79" s="165"/>
      <c r="N79" s="165"/>
      <c r="O79" s="165"/>
      <c r="P79" s="165"/>
      <c r="Q79" s="165"/>
      <c r="R79" s="166"/>
      <c r="S79" s="746"/>
      <c r="T79" s="746"/>
      <c r="U79" s="163"/>
      <c r="V79" s="158"/>
    </row>
    <row r="80" spans="2:22" s="167" customFormat="1" hidden="1">
      <c r="B80" s="159" t="s">
        <v>236</v>
      </c>
      <c r="C80" s="570"/>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S80" s="747"/>
      <c r="T80" s="746"/>
      <c r="U80" s="157"/>
      <c r="V80" s="158"/>
    </row>
    <row r="81" spans="2:22" s="167"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748"/>
      <c r="T81" s="746"/>
      <c r="U81" s="157"/>
      <c r="V81" s="158"/>
    </row>
    <row r="82" spans="2:22" s="139" customFormat="1" hidden="1">
      <c r="B82" s="672" t="s">
        <v>67</v>
      </c>
      <c r="C82" s="668"/>
      <c r="D82" s="164"/>
      <c r="E82" s="164"/>
      <c r="F82" s="164"/>
      <c r="G82" s="164"/>
      <c r="H82" s="164"/>
      <c r="I82" s="164"/>
      <c r="J82" s="164"/>
      <c r="K82" s="165"/>
      <c r="L82" s="165"/>
      <c r="M82" s="165"/>
      <c r="N82" s="165"/>
      <c r="O82" s="165"/>
      <c r="P82" s="165"/>
      <c r="Q82" s="165"/>
      <c r="R82" s="166"/>
      <c r="S82" s="746"/>
      <c r="T82" s="746"/>
      <c r="U82" s="163"/>
      <c r="V82" s="158"/>
    </row>
    <row r="83" spans="2:22" s="17" customFormat="1" ht="20.25" customHeight="1">
      <c r="B83" s="669" t="s">
        <v>43</v>
      </c>
      <c r="C83" s="668"/>
      <c r="D83" s="169">
        <f>'6.  Carrying Charges'!I117</f>
        <v>-10428.02725062452</v>
      </c>
      <c r="E83" s="169">
        <f>'6.  Carrying Charges'!J117</f>
        <v>26001.607406834595</v>
      </c>
      <c r="F83" s="169">
        <f>'6.  Carrying Charges'!K117</f>
        <v>117248.94454296007</v>
      </c>
      <c r="G83" s="169">
        <f>'6.  Carrying Charges'!L117</f>
        <v>26939.471121525719</v>
      </c>
      <c r="H83" s="169">
        <f>'6.  Carrying Charges'!M117</f>
        <v>5601.3630495473899</v>
      </c>
      <c r="I83" s="169">
        <f>'6.  Carrying Charges'!N117</f>
        <v>-63214.192398345389</v>
      </c>
      <c r="J83" s="169">
        <f>'6.  Carrying Charges'!O102</f>
        <v>0</v>
      </c>
      <c r="K83" s="169">
        <f>'6.  Carrying Charges'!P102</f>
        <v>0</v>
      </c>
      <c r="L83" s="169">
        <f>'6.  Carrying Charges'!Q102</f>
        <v>0</v>
      </c>
      <c r="M83" s="169">
        <f>'6.  Carrying Charges'!R102</f>
        <v>0</v>
      </c>
      <c r="N83" s="169">
        <f>'6.  Carrying Charges'!S102</f>
        <v>0</v>
      </c>
      <c r="O83" s="169">
        <f>'6.  Carrying Charges'!T102</f>
        <v>0</v>
      </c>
      <c r="P83" s="169">
        <f>'6.  Carrying Charges'!U102</f>
        <v>0</v>
      </c>
      <c r="Q83" s="169">
        <f>'6.  Carrying Charges'!V102</f>
        <v>0</v>
      </c>
      <c r="R83" s="170">
        <f>SUM(D83:Q83)</f>
        <v>102149.16647189786</v>
      </c>
      <c r="S83" s="747"/>
      <c r="T83" s="746"/>
      <c r="U83" s="157"/>
      <c r="V83" s="158"/>
    </row>
    <row r="84" spans="2:22" s="167" customFormat="1" ht="21.75" customHeight="1">
      <c r="B84" s="670" t="s">
        <v>243</v>
      </c>
      <c r="C84" s="671"/>
      <c r="D84" s="664">
        <f>SUM(D53:D70)+D83</f>
        <v>-335775.23105487315</v>
      </c>
      <c r="E84" s="664">
        <f t="shared" ref="E84:Q84" si="3">SUM(E53:E70)+E83</f>
        <v>387638.05019218178</v>
      </c>
      <c r="F84" s="664">
        <f t="shared" si="3"/>
        <v>2743995.8007897884</v>
      </c>
      <c r="G84" s="664">
        <f t="shared" si="3"/>
        <v>641617.53247766069</v>
      </c>
      <c r="H84" s="664">
        <f t="shared" si="3"/>
        <v>154852.90537738797</v>
      </c>
      <c r="I84" s="664">
        <f t="shared" si="3"/>
        <v>-1515194.7865032542</v>
      </c>
      <c r="J84" s="664">
        <f t="shared" si="3"/>
        <v>0</v>
      </c>
      <c r="K84" s="664">
        <f t="shared" si="3"/>
        <v>0</v>
      </c>
      <c r="L84" s="664">
        <f t="shared" si="3"/>
        <v>0</v>
      </c>
      <c r="M84" s="664">
        <f t="shared" si="3"/>
        <v>0</v>
      </c>
      <c r="N84" s="664">
        <f t="shared" si="3"/>
        <v>0</v>
      </c>
      <c r="O84" s="664">
        <f t="shared" si="3"/>
        <v>0</v>
      </c>
      <c r="P84" s="664">
        <f t="shared" si="3"/>
        <v>0</v>
      </c>
      <c r="Q84" s="664">
        <f t="shared" si="3"/>
        <v>0</v>
      </c>
      <c r="R84" s="664">
        <f>SUM(R53:R70)+R83</f>
        <v>2077134.271278891</v>
      </c>
      <c r="S84" s="746"/>
      <c r="T84" s="746"/>
      <c r="U84" s="157"/>
      <c r="V84" s="158"/>
    </row>
    <row r="85" spans="2:22" ht="20.25" customHeight="1">
      <c r="B85" s="479" t="s">
        <v>605</v>
      </c>
      <c r="C85" s="638"/>
      <c r="D85" s="722"/>
      <c r="E85" s="722"/>
      <c r="F85" s="722"/>
      <c r="G85" s="722"/>
      <c r="H85" s="722"/>
      <c r="I85" s="722"/>
      <c r="J85" s="637"/>
      <c r="K85" s="637"/>
      <c r="L85" s="637"/>
      <c r="M85" s="637"/>
      <c r="N85" s="637"/>
      <c r="O85" s="637"/>
      <c r="P85" s="637"/>
      <c r="Q85" s="637"/>
      <c r="R85" s="743"/>
      <c r="V85" s="13"/>
    </row>
    <row r="86" spans="2:22" ht="20.25" customHeight="1">
      <c r="B86" s="667"/>
      <c r="C86" s="68"/>
      <c r="D86" s="723"/>
      <c r="E86" s="723"/>
      <c r="F86" s="723"/>
      <c r="G86" s="723"/>
      <c r="H86" s="723"/>
      <c r="I86" s="723"/>
      <c r="R86" s="744"/>
      <c r="S86" s="720"/>
      <c r="V86" s="13"/>
    </row>
    <row r="87" spans="2:22" ht="14.4">
      <c r="E87" s="9"/>
    </row>
    <row r="88" spans="2:22" ht="21" customHeight="1">
      <c r="B88" s="120" t="s">
        <v>607</v>
      </c>
      <c r="F88" s="625"/>
    </row>
    <row r="89" spans="2:22" s="585" customFormat="1" ht="27.75" customHeight="1">
      <c r="B89" s="606" t="s">
        <v>631</v>
      </c>
      <c r="C89" s="602"/>
      <c r="D89" s="602"/>
      <c r="E89" s="609"/>
      <c r="F89" s="602"/>
      <c r="G89" s="602"/>
      <c r="H89" s="602"/>
      <c r="I89" s="602"/>
      <c r="J89" s="602"/>
      <c r="T89" s="586"/>
      <c r="U89" s="586"/>
    </row>
    <row r="90" spans="2:22" ht="11.25" customHeight="1">
      <c r="B90" s="112"/>
    </row>
    <row r="91" spans="2:22" s="598" customFormat="1" ht="25.5" customHeight="1">
      <c r="B91" s="600"/>
      <c r="C91" s="596">
        <v>2011</v>
      </c>
      <c r="D91" s="596">
        <v>2012</v>
      </c>
      <c r="E91" s="596">
        <v>2013</v>
      </c>
      <c r="F91" s="596">
        <v>2014</v>
      </c>
      <c r="G91" s="596">
        <v>2015</v>
      </c>
      <c r="H91" s="596">
        <v>2016</v>
      </c>
      <c r="I91" s="596">
        <v>2017</v>
      </c>
      <c r="J91" s="596">
        <v>2018</v>
      </c>
      <c r="K91" s="596">
        <v>2019</v>
      </c>
      <c r="L91" s="596">
        <v>2020</v>
      </c>
      <c r="M91" s="597" t="s">
        <v>26</v>
      </c>
      <c r="T91" s="599"/>
      <c r="U91" s="599"/>
    </row>
    <row r="92" spans="2:22" s="92" customFormat="1" ht="23.25" customHeight="1">
      <c r="B92" s="214">
        <v>2011</v>
      </c>
      <c r="C92" s="591">
        <f>'4.  2011-2014 LRAM'!AM131</f>
        <v>425229.58955899999</v>
      </c>
      <c r="D92" s="592">
        <f>SUM('4.  2011-2014 LRAM'!Y259:AL259)</f>
        <v>425700.9009430575</v>
      </c>
      <c r="E92" s="592">
        <f>SUM('4.  2011-2014 LRAM'!Y388:AL388)</f>
        <v>439007.14636834606</v>
      </c>
      <c r="F92" s="593">
        <f>SUM('4.  2011-2014 LRAM'!Y517:AL517)</f>
        <v>431393.42561756878</v>
      </c>
      <c r="G92" s="593">
        <f>SUM('5.  2015-2020 LRAM'!Y199:AL199)</f>
        <v>433232.20129830425</v>
      </c>
      <c r="H92" s="592">
        <f>SUM('5.  2015-2020 LRAM'!Y382:AL382)</f>
        <v>0</v>
      </c>
      <c r="I92" s="593">
        <f>SUM('5.  2015-2020 LRAM'!Y565:AL565)</f>
        <v>0</v>
      </c>
      <c r="J92" s="592">
        <f>SUM('5.  2015-2020 LRAM'!Y748:AL748)</f>
        <v>0</v>
      </c>
      <c r="K92" s="592">
        <f>SUM('5.  2015-2020 LRAM'!Y931:AL931)</f>
        <v>0</v>
      </c>
      <c r="L92" s="592">
        <f>SUM('5.  2015-2020 LRAM'!Y1114:AL1114)</f>
        <v>0</v>
      </c>
      <c r="M92" s="592">
        <f>SUM(C92:L92)</f>
        <v>2154563.2637862768</v>
      </c>
      <c r="T92" s="213"/>
      <c r="U92" s="213"/>
    </row>
    <row r="93" spans="2:22" s="92" customFormat="1" ht="23.25" customHeight="1">
      <c r="B93" s="214">
        <v>2012</v>
      </c>
      <c r="C93" s="594"/>
      <c r="D93" s="593">
        <f>SUM('4.  2011-2014 LRAM'!Y260:AL260)</f>
        <v>378300.38283500005</v>
      </c>
      <c r="E93" s="592">
        <f>SUM('4.  2011-2014 LRAM'!Y389:AL389)</f>
        <v>389015.93097712222</v>
      </c>
      <c r="F93" s="593">
        <f>SUM('4.  2011-2014 LRAM'!Y518:AL518)</f>
        <v>389571.85014736245</v>
      </c>
      <c r="G93" s="593">
        <f>SUM('5.  2015-2020 LRAM'!Y200:AL200)</f>
        <v>380399.58888563717</v>
      </c>
      <c r="H93" s="592">
        <f>SUM('5.  2015-2020 LRAM'!Y383:AL383)</f>
        <v>0</v>
      </c>
      <c r="I93" s="593">
        <f>SUM('5.  2015-2020 LRAM'!Y566:AL566)</f>
        <v>0</v>
      </c>
      <c r="J93" s="592">
        <f>SUM('5.  2015-2020 LRAM'!Y749:AL749)</f>
        <v>0</v>
      </c>
      <c r="K93" s="592">
        <f>SUM('5.  2015-2020 LRAM'!Y932:AL932)</f>
        <v>0</v>
      </c>
      <c r="L93" s="592">
        <f>SUM('5.  2015-2020 LRAM'!Y1115:AL1115)</f>
        <v>0</v>
      </c>
      <c r="M93" s="592">
        <f>SUM(D93:L93)</f>
        <v>1537287.7528451218</v>
      </c>
      <c r="T93" s="213"/>
      <c r="U93" s="213"/>
    </row>
    <row r="94" spans="2:22" s="92" customFormat="1" ht="23.25" customHeight="1">
      <c r="B94" s="214">
        <v>2013</v>
      </c>
      <c r="C94" s="595"/>
      <c r="D94" s="595"/>
      <c r="E94" s="593">
        <f>SUM('4.  2011-2014 LRAM'!Y390:AL390)</f>
        <v>404982.81815499999</v>
      </c>
      <c r="F94" s="593">
        <f>SUM('4.  2011-2014 LRAM'!Y519:AL519)</f>
        <v>405063.91337322083</v>
      </c>
      <c r="G94" s="593">
        <f>SUM('5.  2015-2020 LRAM'!Y201:AL201)</f>
        <v>404791.58085039712</v>
      </c>
      <c r="H94" s="592">
        <f>SUM('5.  2015-2020 LRAM'!Y384:AL384)</f>
        <v>0</v>
      </c>
      <c r="I94" s="593">
        <f>SUM('5.  2015-2020 LRAM'!Y567:AL567)</f>
        <v>0</v>
      </c>
      <c r="J94" s="592">
        <f>SUM('5.  2015-2020 LRAM'!Y750:AL750)</f>
        <v>0</v>
      </c>
      <c r="K94" s="592">
        <f>SUM('5.  2015-2020 LRAM'!Y933:AL933)</f>
        <v>0</v>
      </c>
      <c r="L94" s="592">
        <f>SUM('5.  2015-2020 LRAM'!Y1116:AL1116)</f>
        <v>0</v>
      </c>
      <c r="M94" s="592">
        <f>SUM(C94:L94)</f>
        <v>1214838.3123786179</v>
      </c>
      <c r="T94" s="213"/>
      <c r="U94" s="213"/>
    </row>
    <row r="95" spans="2:22" s="92" customFormat="1" ht="23.25" customHeight="1">
      <c r="B95" s="214">
        <v>2014</v>
      </c>
      <c r="C95" s="595"/>
      <c r="D95" s="595"/>
      <c r="E95" s="595"/>
      <c r="F95" s="593">
        <f>SUM('4.  2011-2014 LRAM'!Y520:AL520)</f>
        <v>535832.27662999998</v>
      </c>
      <c r="G95" s="593">
        <f>SUM('5.  2015-2020 LRAM'!Y202:AL202)</f>
        <v>529404.69467129244</v>
      </c>
      <c r="H95" s="592">
        <f>SUM('5.  2015-2020 LRAM'!Y385:AL385)</f>
        <v>0</v>
      </c>
      <c r="I95" s="593">
        <f>SUM('5.  2015-2020 LRAM'!Y568:AL568)</f>
        <v>0</v>
      </c>
      <c r="J95" s="592">
        <f>SUM('5.  2015-2020 LRAM'!Y751:AL751)</f>
        <v>0</v>
      </c>
      <c r="K95" s="592">
        <f>SUM('5.  2015-2020 LRAM'!Y934:AL934)</f>
        <v>0</v>
      </c>
      <c r="L95" s="592">
        <f>SUM('5.  2015-2020 LRAM'!Y1117:AL1117)</f>
        <v>0</v>
      </c>
      <c r="M95" s="592">
        <f>SUM(F95:L95)</f>
        <v>1065236.9713012925</v>
      </c>
      <c r="T95" s="213"/>
      <c r="U95" s="213"/>
    </row>
    <row r="96" spans="2:22" s="92" customFormat="1" ht="23.25" customHeight="1">
      <c r="B96" s="214">
        <v>2015</v>
      </c>
      <c r="C96" s="595"/>
      <c r="D96" s="595"/>
      <c r="E96" s="595"/>
      <c r="F96" s="595"/>
      <c r="G96" s="593">
        <f>SUM('5.  2015-2020 LRAM'!Y203:AL203)</f>
        <v>735071.2688005938</v>
      </c>
      <c r="H96" s="592">
        <f>SUM('5.  2015-2020 LRAM'!Y386:AL386)</f>
        <v>0</v>
      </c>
      <c r="I96" s="593">
        <f>SUM('5.  2015-2020 LRAM'!Y569:AL569)</f>
        <v>0</v>
      </c>
      <c r="J96" s="592">
        <f>SUM('5.  2015-2020 LRAM'!Y752:AL752)</f>
        <v>0</v>
      </c>
      <c r="K96" s="592">
        <f>SUM('5.  2015-2020 LRAM'!Y935:AL935)</f>
        <v>0</v>
      </c>
      <c r="L96" s="592">
        <f>SUM('5.  2015-2020 LRAM'!Y1118:AL1118)</f>
        <v>0</v>
      </c>
      <c r="M96" s="592">
        <f>SUM(G96:L96)</f>
        <v>735071.2688005938</v>
      </c>
      <c r="T96" s="213"/>
      <c r="U96" s="213"/>
    </row>
    <row r="97" spans="2:21" s="92" customFormat="1" ht="23.25" customHeight="1">
      <c r="B97" s="214">
        <v>2016</v>
      </c>
      <c r="C97" s="595"/>
      <c r="D97" s="595"/>
      <c r="E97" s="595"/>
      <c r="F97" s="595"/>
      <c r="G97" s="595"/>
      <c r="H97" s="592">
        <f>SUM('5.  2015-2020 LRAM'!Y387:AL387)</f>
        <v>0</v>
      </c>
      <c r="I97" s="593">
        <f>SUM('5.  2015-2020 LRAM'!Y570:AL570)</f>
        <v>0</v>
      </c>
      <c r="J97" s="592">
        <f>SUM('5.  2015-2020 LRAM'!Y753:AL753)</f>
        <v>0</v>
      </c>
      <c r="K97" s="592">
        <f>SUM('5.  2015-2020 LRAM'!Y936:AL936)</f>
        <v>0</v>
      </c>
      <c r="L97" s="592">
        <f>SUM('5.  2015-2020 LRAM'!Y1119:AL1119)</f>
        <v>0</v>
      </c>
      <c r="M97" s="592">
        <f>SUM(H97:L97)</f>
        <v>0</v>
      </c>
      <c r="T97" s="213"/>
      <c r="U97" s="213"/>
    </row>
    <row r="98" spans="2:21" s="92" customFormat="1" ht="23.25" customHeight="1">
      <c r="B98" s="214">
        <v>2017</v>
      </c>
      <c r="C98" s="595"/>
      <c r="D98" s="595"/>
      <c r="E98" s="595"/>
      <c r="F98" s="595"/>
      <c r="G98" s="595"/>
      <c r="H98" s="595"/>
      <c r="I98" s="592">
        <f>SUM('5.  2015-2020 LRAM'!Y571:AL571)</f>
        <v>0</v>
      </c>
      <c r="J98" s="592">
        <f>SUM('5.  2015-2020 LRAM'!Y754:AL754)</f>
        <v>0</v>
      </c>
      <c r="K98" s="592">
        <f>SUM('5.  2015-2020 LRAM'!Y937:AL937)</f>
        <v>0</v>
      </c>
      <c r="L98" s="592">
        <f>SUM('5.  2015-2020 LRAM'!Y1120:AL1120)</f>
        <v>0</v>
      </c>
      <c r="M98" s="592">
        <f>SUM(I98:L98)</f>
        <v>0</v>
      </c>
      <c r="T98" s="213"/>
      <c r="U98" s="213"/>
    </row>
    <row r="99" spans="2:21" s="92" customFormat="1" ht="23.25" customHeight="1">
      <c r="B99" s="214">
        <v>2018</v>
      </c>
      <c r="C99" s="595"/>
      <c r="D99" s="595"/>
      <c r="E99" s="595"/>
      <c r="F99" s="595"/>
      <c r="G99" s="595"/>
      <c r="H99" s="595"/>
      <c r="I99" s="595"/>
      <c r="J99" s="592">
        <f>SUM('5.  2015-2020 LRAM'!Y755:AL755)</f>
        <v>0</v>
      </c>
      <c r="K99" s="592">
        <f>SUM('5.  2015-2020 LRAM'!Y938:AL938)</f>
        <v>0</v>
      </c>
      <c r="L99" s="592">
        <f>SUM('5.  2015-2020 LRAM'!Y1121:AL1121)</f>
        <v>0</v>
      </c>
      <c r="M99" s="592">
        <f>SUM(J99:L99)</f>
        <v>0</v>
      </c>
      <c r="T99" s="213"/>
      <c r="U99" s="213"/>
    </row>
    <row r="100" spans="2:21" s="92" customFormat="1" ht="23.25" customHeight="1">
      <c r="B100" s="214">
        <v>2019</v>
      </c>
      <c r="C100" s="595"/>
      <c r="D100" s="595"/>
      <c r="E100" s="595"/>
      <c r="F100" s="595"/>
      <c r="G100" s="595"/>
      <c r="H100" s="595"/>
      <c r="I100" s="595"/>
      <c r="J100" s="595"/>
      <c r="K100" s="592">
        <f>SUM('5.  2015-2020 LRAM'!Y939:AL939)</f>
        <v>0</v>
      </c>
      <c r="L100" s="592">
        <f>SUM('5.  2015-2020 LRAM'!Y1122:AL1122)</f>
        <v>0</v>
      </c>
      <c r="M100" s="592">
        <f>SUM(K100:L100)</f>
        <v>0</v>
      </c>
      <c r="T100" s="213"/>
      <c r="U100" s="213"/>
    </row>
    <row r="101" spans="2:21" s="92" customFormat="1" ht="23.25" customHeight="1">
      <c r="B101" s="214">
        <v>2020</v>
      </c>
      <c r="C101" s="595"/>
      <c r="D101" s="595"/>
      <c r="E101" s="595"/>
      <c r="F101" s="595"/>
      <c r="G101" s="595"/>
      <c r="H101" s="595"/>
      <c r="I101" s="595"/>
      <c r="J101" s="595"/>
      <c r="K101" s="595"/>
      <c r="L101" s="594">
        <f>SUM('5.  2015-2020 LRAM'!Y1123:AL1123)</f>
        <v>0</v>
      </c>
      <c r="M101" s="594">
        <f>L101</f>
        <v>0</v>
      </c>
      <c r="T101" s="213"/>
      <c r="U101" s="213"/>
    </row>
    <row r="102" spans="2:21" s="212" customFormat="1" ht="24" customHeight="1">
      <c r="B102" s="607" t="s">
        <v>558</v>
      </c>
      <c r="C102" s="591">
        <f>C92</f>
        <v>425229.58955899999</v>
      </c>
      <c r="D102" s="592">
        <f>D92+D93</f>
        <v>804001.28377805755</v>
      </c>
      <c r="E102" s="592">
        <f>E92+E93+E94</f>
        <v>1233005.8955004683</v>
      </c>
      <c r="F102" s="592">
        <f>F92+F93+F94+F95</f>
        <v>1761861.4657681521</v>
      </c>
      <c r="G102" s="592">
        <f>G92+G93+G94+G95+G96</f>
        <v>2482899.3345062248</v>
      </c>
      <c r="H102" s="592">
        <f>H92+H93+H94+H95+H96+H97</f>
        <v>0</v>
      </c>
      <c r="I102" s="592">
        <f>I92+I93+I94+I95+I96+I97+I98</f>
        <v>0</v>
      </c>
      <c r="J102" s="592">
        <f>J92+J93+J94+J95+J96+J97+J98+J99</f>
        <v>0</v>
      </c>
      <c r="K102" s="592">
        <f>K92+K93+K94+K95+K96+K97+K98+K99+K100</f>
        <v>0</v>
      </c>
      <c r="L102" s="592">
        <f>SUM(L92:L101)</f>
        <v>0</v>
      </c>
      <c r="M102" s="592">
        <f>SUM(M92:M101)</f>
        <v>6706997.5691119023</v>
      </c>
      <c r="T102" s="215"/>
      <c r="U102" s="215"/>
    </row>
    <row r="103" spans="2:21" s="27" customFormat="1" ht="24.75" customHeight="1">
      <c r="B103" s="608" t="s">
        <v>557</v>
      </c>
      <c r="C103" s="590">
        <f>'4.  2011-2014 LRAM'!AM132</f>
        <v>0</v>
      </c>
      <c r="D103" s="590">
        <f>'4.  2011-2014 LRAM'!AM262</f>
        <v>0</v>
      </c>
      <c r="E103" s="590">
        <f>'4.  2011-2014 LRAM'!AM392</f>
        <v>1721333.3703999999</v>
      </c>
      <c r="F103" s="590">
        <f>'4.  2011-2014 LRAM'!AM522</f>
        <v>1738797.3476</v>
      </c>
      <c r="G103" s="590">
        <f>'5.  2015-2020 LRAM'!AM205</f>
        <v>1765570.7478999998</v>
      </c>
      <c r="H103" s="590">
        <f>'5.  2015-2020 LRAM'!AM389</f>
        <v>0</v>
      </c>
      <c r="I103" s="590">
        <f>'5.  2015-2020 LRAM'!AM573</f>
        <v>0</v>
      </c>
      <c r="J103" s="590">
        <f>'5.  2015-2020 LRAM'!AM757</f>
        <v>0</v>
      </c>
      <c r="K103" s="590">
        <f>'5.  2015-2020 LRAM'!AM941</f>
        <v>0</v>
      </c>
      <c r="L103" s="590">
        <f>'5.  2015-2020 LRAM'!AM1125</f>
        <v>0</v>
      </c>
      <c r="M103" s="592">
        <f>SUM(C103:L103)</f>
        <v>5225701.4659000002</v>
      </c>
      <c r="T103" s="91"/>
      <c r="U103" s="91"/>
    </row>
    <row r="104" spans="2:21" ht="24.75" customHeight="1">
      <c r="B104" s="608" t="s">
        <v>43</v>
      </c>
      <c r="C104" s="590">
        <f>'6.  Carrying Charges'!W27</f>
        <v>2864.9843596537626</v>
      </c>
      <c r="D104" s="590">
        <f>'6.  Carrying Charges'!W42</f>
        <v>14532.817975625723</v>
      </c>
      <c r="E104" s="590">
        <f>'6.  Carrying Charges'!W57</f>
        <v>29523.484845410192</v>
      </c>
      <c r="F104" s="590">
        <f>'6.  Carrying Charges'!W72</f>
        <v>42098.42646823945</v>
      </c>
      <c r="G104" s="590">
        <f>'6.  Carrying Charges'!W87</f>
        <v>58699.494166144053</v>
      </c>
      <c r="H104" s="590">
        <f>'6.  Carrying Charges'!W102</f>
        <v>80424.330319020955</v>
      </c>
      <c r="I104" s="590">
        <f>'6.  Carrying Charges'!W117</f>
        <v>102149.16647189786</v>
      </c>
      <c r="J104" s="590">
        <f>'6.  Carrying Charges'!W132</f>
        <v>102149.16647189786</v>
      </c>
      <c r="K104" s="590">
        <f>'6.  Carrying Charges'!W147</f>
        <v>102149.16647189786</v>
      </c>
      <c r="L104" s="590">
        <f>'6.  Carrying Charges'!W162</f>
        <v>102149.16647189786</v>
      </c>
      <c r="M104" s="592">
        <f>SUM(C104:L104)</f>
        <v>636740.20402168552</v>
      </c>
    </row>
    <row r="105" spans="2:21" ht="23.25" customHeight="1">
      <c r="B105" s="607" t="s">
        <v>26</v>
      </c>
      <c r="C105" s="590">
        <f>C102-C103+C104</f>
        <v>428094.57391865377</v>
      </c>
      <c r="D105" s="590">
        <f t="shared" ref="D105:J105" si="4">D102-D103+D104</f>
        <v>818534.1017536833</v>
      </c>
      <c r="E105" s="590">
        <f t="shared" si="4"/>
        <v>-458803.99005412136</v>
      </c>
      <c r="F105" s="590">
        <f t="shared" si="4"/>
        <v>65162.54463639162</v>
      </c>
      <c r="G105" s="590">
        <f t="shared" si="4"/>
        <v>776028.08077236905</v>
      </c>
      <c r="H105" s="590">
        <f t="shared" si="4"/>
        <v>80424.330319020955</v>
      </c>
      <c r="I105" s="590">
        <f t="shared" si="4"/>
        <v>102149.16647189786</v>
      </c>
      <c r="J105" s="590">
        <f t="shared" si="4"/>
        <v>102149.16647189786</v>
      </c>
      <c r="K105" s="590">
        <f>K102-K103+K104</f>
        <v>102149.16647189786</v>
      </c>
      <c r="L105" s="590">
        <f>L102-L103+L104</f>
        <v>102149.16647189786</v>
      </c>
      <c r="M105" s="590">
        <f>M102-M103+M104</f>
        <v>2118036.3072335878</v>
      </c>
    </row>
    <row r="106" spans="2:21" ht="18.75" customHeight="1">
      <c r="B106" s="479" t="s">
        <v>605</v>
      </c>
      <c r="C106" s="637"/>
      <c r="D106" s="637"/>
      <c r="E106" s="179"/>
      <c r="F106" s="637"/>
      <c r="G106" s="637"/>
      <c r="H106" s="637"/>
      <c r="I106" s="637"/>
      <c r="J106" s="637"/>
      <c r="K106" s="637"/>
      <c r="L106" s="637"/>
      <c r="M106" s="637"/>
    </row>
    <row r="108" spans="2:21">
      <c r="B108" s="625" t="s">
        <v>588</v>
      </c>
    </row>
  </sheetData>
  <mergeCells count="20">
    <mergeCell ref="B38:C38"/>
    <mergeCell ref="B39:C39"/>
    <mergeCell ref="B47:L47"/>
    <mergeCell ref="B48:L48"/>
    <mergeCell ref="B49:L49"/>
    <mergeCell ref="B40:C40"/>
    <mergeCell ref="B41:C41"/>
    <mergeCell ref="B42:C42"/>
    <mergeCell ref="B25:G25"/>
    <mergeCell ref="B27:C27"/>
    <mergeCell ref="B28:C28"/>
    <mergeCell ref="B29:C29"/>
    <mergeCell ref="B30:C30"/>
    <mergeCell ref="B36:C36"/>
    <mergeCell ref="B37:C37"/>
    <mergeCell ref="B31:C31"/>
    <mergeCell ref="B32:C32"/>
    <mergeCell ref="B33:C33"/>
    <mergeCell ref="B34:C34"/>
    <mergeCell ref="B35:C35"/>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960120</xdr:colOff>
                    <xdr:row>52</xdr:row>
                    <xdr:rowOff>22860</xdr:rowOff>
                  </from>
                  <to>
                    <xdr:col>2</xdr:col>
                    <xdr:colOff>1379220</xdr:colOff>
                    <xdr:row>53</xdr:row>
                    <xdr:rowOff>160020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960120</xdr:colOff>
                    <xdr:row>55</xdr:row>
                    <xdr:rowOff>22860</xdr:rowOff>
                  </from>
                  <to>
                    <xdr:col>2</xdr:col>
                    <xdr:colOff>1379220</xdr:colOff>
                    <xdr:row>56</xdr:row>
                    <xdr:rowOff>160020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960120</xdr:colOff>
                    <xdr:row>58</xdr:row>
                    <xdr:rowOff>22860</xdr:rowOff>
                  </from>
                  <to>
                    <xdr:col>2</xdr:col>
                    <xdr:colOff>1379220</xdr:colOff>
                    <xdr:row>59</xdr:row>
                    <xdr:rowOff>160020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960120</xdr:colOff>
                    <xdr:row>61</xdr:row>
                    <xdr:rowOff>22860</xdr:rowOff>
                  </from>
                  <to>
                    <xdr:col>2</xdr:col>
                    <xdr:colOff>1379220</xdr:colOff>
                    <xdr:row>62</xdr:row>
                    <xdr:rowOff>160020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960120</xdr:colOff>
                    <xdr:row>64</xdr:row>
                    <xdr:rowOff>22860</xdr:rowOff>
                  </from>
                  <to>
                    <xdr:col>2</xdr:col>
                    <xdr:colOff>1379220</xdr:colOff>
                    <xdr:row>65</xdr:row>
                    <xdr:rowOff>160020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7" workbookViewId="0">
      <selection activeCell="J30" sqref="J30"/>
    </sheetView>
  </sheetViews>
  <sheetFormatPr defaultColWidth="9.109375" defaultRowHeight="14.4"/>
  <cols>
    <col min="1" max="1" width="5.44140625" style="12" customWidth="1"/>
    <col min="2" max="2" width="27" style="12" customWidth="1"/>
    <col min="3" max="3" width="24.33203125" style="12" customWidth="1"/>
    <col min="4" max="4" width="23.44140625" style="12"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72" t="s">
        <v>172</v>
      </c>
      <c r="C14" s="129" t="s">
        <v>176</v>
      </c>
    </row>
    <row r="15" spans="2:3" ht="26.25" customHeight="1" thickBot="1">
      <c r="C15" s="131" t="s">
        <v>410</v>
      </c>
    </row>
    <row r="16" spans="2:3" ht="27" customHeight="1" thickBot="1">
      <c r="C16" s="605" t="s">
        <v>624</v>
      </c>
    </row>
    <row r="19" spans="2:8" ht="15.6">
      <c r="B19" s="572" t="s">
        <v>661</v>
      </c>
    </row>
    <row r="20" spans="2:8" ht="13.5" customHeight="1"/>
    <row r="21" spans="2:8" ht="50.25" customHeight="1">
      <c r="B21" s="769" t="s">
        <v>641</v>
      </c>
      <c r="C21" s="769"/>
      <c r="D21" s="769"/>
      <c r="E21" s="769"/>
      <c r="F21" s="769"/>
      <c r="G21" s="769"/>
      <c r="H21" s="769"/>
    </row>
    <row r="23" spans="2:8" s="654" customFormat="1" ht="15.6">
      <c r="B23" s="666" t="s">
        <v>619</v>
      </c>
      <c r="C23" s="666" t="s">
        <v>643</v>
      </c>
      <c r="D23" s="666" t="s">
        <v>618</v>
      </c>
      <c r="E23" s="776" t="s">
        <v>34</v>
      </c>
      <c r="F23" s="777"/>
      <c r="G23" s="776" t="s">
        <v>617</v>
      </c>
      <c r="H23" s="777"/>
    </row>
    <row r="24" spans="2:8">
      <c r="B24" s="653">
        <v>1</v>
      </c>
      <c r="C24" s="651" t="s">
        <v>171</v>
      </c>
      <c r="D24" s="652" t="s">
        <v>742</v>
      </c>
      <c r="E24" s="774" t="s">
        <v>743</v>
      </c>
      <c r="F24" s="775"/>
      <c r="G24" s="778" t="s">
        <v>745</v>
      </c>
      <c r="H24" s="779"/>
    </row>
    <row r="25" spans="2:8">
      <c r="B25" s="653">
        <v>2</v>
      </c>
      <c r="C25" s="651"/>
      <c r="D25" s="652"/>
      <c r="E25" s="774"/>
      <c r="F25" s="775"/>
      <c r="G25" s="778"/>
      <c r="H25" s="779"/>
    </row>
    <row r="26" spans="2:8">
      <c r="B26" s="653">
        <v>3</v>
      </c>
      <c r="C26" s="651"/>
      <c r="D26" s="652"/>
      <c r="E26" s="774"/>
      <c r="F26" s="775"/>
      <c r="G26" s="778"/>
      <c r="H26" s="779"/>
    </row>
    <row r="27" spans="2:8">
      <c r="B27" s="653">
        <v>4</v>
      </c>
      <c r="C27" s="651"/>
      <c r="D27" s="652"/>
      <c r="E27" s="774"/>
      <c r="F27" s="775"/>
      <c r="G27" s="778"/>
      <c r="H27" s="779"/>
    </row>
    <row r="28" spans="2:8">
      <c r="B28" s="653">
        <v>5</v>
      </c>
      <c r="C28" s="651"/>
      <c r="D28" s="652"/>
      <c r="E28" s="774"/>
      <c r="F28" s="775"/>
      <c r="G28" s="778"/>
      <c r="H28" s="779"/>
    </row>
    <row r="29" spans="2:8">
      <c r="B29" s="653">
        <v>6</v>
      </c>
      <c r="C29" s="651"/>
      <c r="D29" s="652"/>
      <c r="E29" s="774"/>
      <c r="F29" s="775"/>
      <c r="G29" s="778"/>
      <c r="H29" s="779"/>
    </row>
    <row r="30" spans="2:8">
      <c r="B30" s="653">
        <v>7</v>
      </c>
      <c r="C30" s="651"/>
      <c r="D30" s="652"/>
      <c r="E30" s="774"/>
      <c r="F30" s="775"/>
      <c r="G30" s="778"/>
      <c r="H30" s="779"/>
    </row>
    <row r="31" spans="2:8">
      <c r="B31" s="653">
        <v>8</v>
      </c>
      <c r="C31" s="651"/>
      <c r="D31" s="652"/>
      <c r="E31" s="774"/>
      <c r="F31" s="775"/>
      <c r="G31" s="778"/>
      <c r="H31" s="779"/>
    </row>
    <row r="32" spans="2:8">
      <c r="B32" s="653">
        <v>9</v>
      </c>
      <c r="C32" s="651"/>
      <c r="D32" s="652"/>
      <c r="E32" s="774"/>
      <c r="F32" s="775"/>
      <c r="G32" s="778"/>
      <c r="H32" s="779"/>
    </row>
    <row r="33" spans="2:8">
      <c r="B33" s="653">
        <v>10</v>
      </c>
      <c r="C33" s="651"/>
      <c r="D33" s="652"/>
      <c r="E33" s="774"/>
      <c r="F33" s="775"/>
      <c r="G33" s="778"/>
      <c r="H33" s="779"/>
    </row>
    <row r="34" spans="2:8">
      <c r="B34" s="653">
        <v>11</v>
      </c>
      <c r="C34" s="651"/>
      <c r="D34" s="652"/>
      <c r="E34" s="774"/>
      <c r="F34" s="775"/>
      <c r="G34" s="778"/>
      <c r="H34" s="779"/>
    </row>
    <row r="35" spans="2:8">
      <c r="B35" s="653">
        <v>12</v>
      </c>
      <c r="C35" s="651"/>
      <c r="D35" s="652"/>
      <c r="E35" s="774"/>
      <c r="F35" s="775"/>
      <c r="G35" s="778"/>
      <c r="H35" s="779"/>
    </row>
    <row r="36" spans="2:8">
      <c r="B36" s="653">
        <v>13</v>
      </c>
      <c r="C36" s="651"/>
      <c r="D36" s="652"/>
      <c r="E36" s="774"/>
      <c r="F36" s="775"/>
      <c r="G36" s="778"/>
      <c r="H36" s="779"/>
    </row>
    <row r="37" spans="2:8">
      <c r="B37" s="653">
        <v>14</v>
      </c>
      <c r="C37" s="651"/>
      <c r="D37" s="652"/>
      <c r="E37" s="774"/>
      <c r="F37" s="775"/>
      <c r="G37" s="778"/>
      <c r="H37" s="779"/>
    </row>
    <row r="38" spans="2:8">
      <c r="B38" s="653" t="s">
        <v>493</v>
      </c>
      <c r="C38" s="651"/>
      <c r="D38" s="652"/>
      <c r="E38" s="774"/>
      <c r="F38" s="775"/>
      <c r="G38" s="778"/>
      <c r="H38" s="779"/>
    </row>
    <row r="40" spans="2:8" ht="30.75" customHeight="1">
      <c r="B40" s="572" t="s">
        <v>642</v>
      </c>
    </row>
    <row r="41" spans="2:8" ht="23.25" customHeight="1">
      <c r="B41" s="604" t="s">
        <v>640</v>
      </c>
      <c r="C41" s="649"/>
      <c r="D41" s="649"/>
      <c r="E41" s="649"/>
      <c r="F41" s="649"/>
      <c r="G41" s="649"/>
      <c r="H41" s="649"/>
    </row>
    <row r="43" spans="2:8" s="92" customFormat="1" ht="15.6">
      <c r="B43" s="666" t="s">
        <v>619</v>
      </c>
      <c r="C43" s="666" t="s">
        <v>643</v>
      </c>
      <c r="D43" s="666" t="s">
        <v>618</v>
      </c>
      <c r="E43" s="776" t="s">
        <v>34</v>
      </c>
      <c r="F43" s="777"/>
      <c r="G43" s="776" t="s">
        <v>617</v>
      </c>
      <c r="H43" s="777"/>
    </row>
    <row r="44" spans="2:8">
      <c r="B44" s="653">
        <v>1</v>
      </c>
      <c r="C44" s="651"/>
      <c r="D44" s="652"/>
      <c r="E44" s="774"/>
      <c r="F44" s="775"/>
      <c r="G44" s="778"/>
      <c r="H44" s="779"/>
    </row>
    <row r="45" spans="2:8">
      <c r="B45" s="653">
        <v>2</v>
      </c>
      <c r="C45" s="651"/>
      <c r="D45" s="652"/>
      <c r="E45" s="774"/>
      <c r="F45" s="775"/>
      <c r="G45" s="778"/>
      <c r="H45" s="779"/>
    </row>
    <row r="46" spans="2:8">
      <c r="B46" s="653">
        <v>3</v>
      </c>
      <c r="C46" s="651"/>
      <c r="D46" s="652"/>
      <c r="E46" s="774"/>
      <c r="F46" s="775"/>
      <c r="G46" s="778"/>
      <c r="H46" s="779"/>
    </row>
    <row r="47" spans="2:8">
      <c r="B47" s="653">
        <v>4</v>
      </c>
      <c r="C47" s="651"/>
      <c r="D47" s="652"/>
      <c r="E47" s="774"/>
      <c r="F47" s="775"/>
      <c r="G47" s="778"/>
      <c r="H47" s="779"/>
    </row>
    <row r="48" spans="2:8">
      <c r="B48" s="653">
        <v>5</v>
      </c>
      <c r="C48" s="651"/>
      <c r="D48" s="652"/>
      <c r="E48" s="774"/>
      <c r="F48" s="775"/>
      <c r="G48" s="778"/>
      <c r="H48" s="779"/>
    </row>
    <row r="49" spans="2:8">
      <c r="B49" s="653">
        <v>6</v>
      </c>
      <c r="C49" s="651"/>
      <c r="D49" s="652"/>
      <c r="E49" s="774"/>
      <c r="F49" s="775"/>
      <c r="G49" s="778"/>
      <c r="H49" s="779"/>
    </row>
    <row r="50" spans="2:8">
      <c r="B50" s="653">
        <v>7</v>
      </c>
      <c r="C50" s="651"/>
      <c r="D50" s="652"/>
      <c r="E50" s="774"/>
      <c r="F50" s="775"/>
      <c r="G50" s="778"/>
      <c r="H50" s="779"/>
    </row>
    <row r="51" spans="2:8">
      <c r="B51" s="653">
        <v>8</v>
      </c>
      <c r="C51" s="651"/>
      <c r="D51" s="652"/>
      <c r="E51" s="774"/>
      <c r="F51" s="775"/>
      <c r="G51" s="778"/>
      <c r="H51" s="779"/>
    </row>
    <row r="52" spans="2:8">
      <c r="B52" s="653">
        <v>9</v>
      </c>
      <c r="C52" s="651"/>
      <c r="D52" s="652"/>
      <c r="E52" s="774"/>
      <c r="F52" s="775"/>
      <c r="G52" s="778"/>
      <c r="H52" s="779"/>
    </row>
    <row r="53" spans="2:8">
      <c r="B53" s="653">
        <v>10</v>
      </c>
      <c r="C53" s="651"/>
      <c r="D53" s="652"/>
      <c r="E53" s="774"/>
      <c r="F53" s="775"/>
      <c r="G53" s="778"/>
      <c r="H53" s="779"/>
    </row>
    <row r="54" spans="2:8">
      <c r="B54" s="653">
        <v>11</v>
      </c>
      <c r="C54" s="651"/>
      <c r="D54" s="652"/>
      <c r="E54" s="774"/>
      <c r="F54" s="775"/>
      <c r="G54" s="778"/>
      <c r="H54" s="779"/>
    </row>
    <row r="55" spans="2:8">
      <c r="B55" s="653">
        <v>12</v>
      </c>
      <c r="C55" s="651"/>
      <c r="D55" s="652"/>
      <c r="E55" s="774"/>
      <c r="F55" s="775"/>
      <c r="G55" s="778"/>
      <c r="H55" s="779"/>
    </row>
    <row r="56" spans="2:8">
      <c r="B56" s="653">
        <v>13</v>
      </c>
      <c r="C56" s="651"/>
      <c r="D56" s="652"/>
      <c r="E56" s="774"/>
      <c r="F56" s="775"/>
      <c r="G56" s="778"/>
      <c r="H56" s="779"/>
    </row>
    <row r="57" spans="2:8">
      <c r="B57" s="653">
        <v>14</v>
      </c>
      <c r="C57" s="651"/>
      <c r="D57" s="652"/>
      <c r="E57" s="774"/>
      <c r="F57" s="775"/>
      <c r="G57" s="778"/>
      <c r="H57" s="779"/>
    </row>
    <row r="58" spans="2:8">
      <c r="B58" s="653" t="s">
        <v>493</v>
      </c>
      <c r="C58" s="651"/>
      <c r="D58" s="652"/>
      <c r="E58" s="774"/>
      <c r="F58" s="775"/>
      <c r="G58" s="778"/>
      <c r="H58" s="779"/>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50" orientation="landscape" verticalDpi="0"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35" zoomScale="90" zoomScaleNormal="90" workbookViewId="0">
      <selection activeCell="D38" sqref="D38"/>
    </sheetView>
  </sheetViews>
  <sheetFormatPr defaultColWidth="9.109375"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554687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1"/>
      <c r="F3" s="17"/>
      <c r="G3" s="17"/>
      <c r="H3" s="69"/>
      <c r="I3" s="171"/>
      <c r="J3" s="171"/>
      <c r="K3" s="171"/>
      <c r="L3" s="171"/>
      <c r="M3" s="171"/>
      <c r="N3" s="171"/>
      <c r="O3" s="171"/>
      <c r="P3" s="171"/>
      <c r="Q3" s="171"/>
    </row>
    <row r="4" spans="2:17" s="2" customFormat="1" ht="27" customHeight="1" thickBot="1">
      <c r="B4" s="299" t="s">
        <v>172</v>
      </c>
      <c r="C4" s="482"/>
      <c r="D4" s="283" t="s">
        <v>176</v>
      </c>
      <c r="E4" s="464"/>
      <c r="F4" s="464"/>
      <c r="G4" s="464"/>
      <c r="H4" s="464"/>
      <c r="I4" s="464"/>
      <c r="J4" s="464"/>
      <c r="K4" s="464"/>
      <c r="L4" s="464"/>
      <c r="M4" s="464"/>
      <c r="N4" s="464"/>
      <c r="O4" s="464"/>
      <c r="P4" s="464"/>
      <c r="Q4" s="483"/>
    </row>
    <row r="5" spans="2:17" s="2" customFormat="1" ht="24" customHeight="1" thickBot="1">
      <c r="B5" s="484"/>
      <c r="C5" s="482"/>
      <c r="D5" s="485" t="s">
        <v>410</v>
      </c>
      <c r="F5" s="464"/>
      <c r="G5" s="464"/>
      <c r="H5" s="464"/>
      <c r="I5" s="464"/>
      <c r="J5" s="464"/>
      <c r="K5" s="464"/>
      <c r="L5" s="464"/>
      <c r="M5" s="464"/>
      <c r="N5" s="464"/>
      <c r="O5" s="464"/>
      <c r="P5" s="464"/>
      <c r="Q5" s="483"/>
    </row>
    <row r="6" spans="2:17" s="2" customFormat="1" ht="28.5" customHeight="1" thickBot="1">
      <c r="B6" s="484"/>
      <c r="C6" s="482"/>
      <c r="D6" s="287" t="s">
        <v>173</v>
      </c>
      <c r="E6" s="464"/>
      <c r="F6" s="464"/>
      <c r="G6" s="464"/>
      <c r="H6" s="464"/>
      <c r="I6" s="464"/>
      <c r="J6" s="464"/>
      <c r="K6" s="464"/>
      <c r="L6" s="464"/>
      <c r="M6" s="464"/>
      <c r="N6" s="464"/>
      <c r="O6" s="464"/>
      <c r="P6" s="464"/>
      <c r="Q6" s="483"/>
    </row>
    <row r="7" spans="2:17" s="106" customFormat="1" ht="24.75" customHeight="1" thickBot="1">
      <c r="D7" s="605" t="s">
        <v>624</v>
      </c>
      <c r="P7" s="107"/>
      <c r="Q7" s="107"/>
    </row>
    <row r="8" spans="2:17" s="106" customFormat="1" ht="30" customHeight="1">
      <c r="D8" s="610"/>
      <c r="P8" s="107"/>
      <c r="Q8" s="107"/>
    </row>
    <row r="9" spans="2:17" s="2" customFormat="1" ht="24.75" customHeight="1">
      <c r="B9" s="120" t="s">
        <v>416</v>
      </c>
      <c r="C9" s="17"/>
      <c r="D9" s="481">
        <v>2013</v>
      </c>
    </row>
    <row r="10" spans="2:17" s="17" customFormat="1" ht="16.5" customHeight="1"/>
    <row r="11" spans="2:17" s="17" customFormat="1" ht="36.75" customHeight="1">
      <c r="B11" s="780" t="s">
        <v>645</v>
      </c>
      <c r="C11" s="780"/>
      <c r="D11" s="780"/>
      <c r="E11" s="780"/>
      <c r="F11" s="780"/>
      <c r="G11" s="780"/>
      <c r="H11" s="780"/>
      <c r="I11" s="780"/>
      <c r="J11" s="780"/>
      <c r="K11" s="780"/>
      <c r="L11" s="780"/>
      <c r="M11" s="780"/>
      <c r="N11" s="659"/>
      <c r="O11" s="659"/>
      <c r="P11" s="659"/>
      <c r="Q11" s="659"/>
    </row>
    <row r="12" spans="2:17" s="2" customFormat="1" ht="15.75" customHeight="1">
      <c r="D12" s="20"/>
    </row>
    <row r="13" spans="2:17" s="17" customFormat="1" ht="48" customHeight="1">
      <c r="C13" s="262" t="str">
        <f>'1.  LRAMVA Summary'!R51</f>
        <v>Total</v>
      </c>
      <c r="D13" s="262" t="str">
        <f>'1.  LRAMVA Summary'!D51</f>
        <v>Residential</v>
      </c>
      <c r="E13" s="262" t="str">
        <f>'1.  LRAMVA Summary'!E51</f>
        <v>GS&lt;50 kW</v>
      </c>
      <c r="F13" s="262" t="str">
        <f>'1.  LRAMVA Summary'!F51</f>
        <v>General Service 50 to 499 kW</v>
      </c>
      <c r="G13" s="262" t="str">
        <f>'1.  LRAMVA Summary'!G51</f>
        <v>General Service 500 to 4,999 kW</v>
      </c>
      <c r="H13" s="262" t="str">
        <f>'1.  LRAMVA Summary'!H51</f>
        <v>Large Use</v>
      </c>
      <c r="I13" s="262" t="str">
        <f>'1.  LRAMVA Summary'!I51</f>
        <v>Street Lighting</v>
      </c>
      <c r="J13" s="262" t="str">
        <f>'1.  LRAMVA Summary'!J51</f>
        <v/>
      </c>
      <c r="K13" s="262" t="str">
        <f>'1.  LRAMVA Summary'!K51</f>
        <v/>
      </c>
      <c r="L13" s="262" t="str">
        <f>'1.  LRAMVA Summary'!L51</f>
        <v/>
      </c>
      <c r="M13" s="262" t="str">
        <f>'1.  LRAMVA Summary'!M51</f>
        <v/>
      </c>
      <c r="N13" s="262" t="str">
        <f>'1.  LRAMVA Summary'!N51</f>
        <v/>
      </c>
      <c r="O13" s="262" t="str">
        <f>'1.  LRAMVA Summary'!O51</f>
        <v/>
      </c>
      <c r="P13" s="262" t="str">
        <f>'1.  LRAMVA Summary'!P51</f>
        <v/>
      </c>
      <c r="Q13" s="262" t="str">
        <f>'1.  LRAMVA Summary'!Q51</f>
        <v/>
      </c>
    </row>
    <row r="14" spans="2:17" s="2" customFormat="1" ht="15.75" customHeight="1">
      <c r="B14" s="84"/>
      <c r="C14" s="614"/>
      <c r="D14" s="615" t="str">
        <f>'1.  LRAMVA Summary'!D52</f>
        <v>kWh</v>
      </c>
      <c r="E14" s="615" t="str">
        <f>'1.  LRAMVA Summary'!E52</f>
        <v>kWh</v>
      </c>
      <c r="F14" s="615" t="str">
        <f>'1.  LRAMVA Summary'!F52</f>
        <v>kW</v>
      </c>
      <c r="G14" s="615" t="str">
        <f>'1.  LRAMVA Summary'!G52</f>
        <v>kW</v>
      </c>
      <c r="H14" s="615" t="str">
        <f>'1.  LRAMVA Summary'!H52</f>
        <v>kW</v>
      </c>
      <c r="I14" s="615" t="str">
        <f>'1.  LRAMVA Summary'!I52</f>
        <v>kW</v>
      </c>
      <c r="J14" s="615" t="str">
        <f>'1.  LRAMVA Summary'!J52</f>
        <v/>
      </c>
      <c r="K14" s="615" t="str">
        <f>'1.  LRAMVA Summary'!K52</f>
        <v/>
      </c>
      <c r="L14" s="615" t="str">
        <f>'1.  LRAMVA Summary'!L52</f>
        <v/>
      </c>
      <c r="M14" s="615" t="str">
        <f>'1.  LRAMVA Summary'!M52</f>
        <v/>
      </c>
      <c r="N14" s="615" t="str">
        <f>'1.  LRAMVA Summary'!N52</f>
        <v/>
      </c>
      <c r="O14" s="615" t="str">
        <f>'1.  LRAMVA Summary'!O52</f>
        <v/>
      </c>
      <c r="P14" s="615" t="str">
        <f>'1.  LRAMVA Summary'!P52</f>
        <v/>
      </c>
      <c r="Q14" s="616" t="str">
        <f>'1.  LRAMVA Summary'!Q52</f>
        <v/>
      </c>
    </row>
    <row r="15" spans="2:17" s="482" customFormat="1" ht="15.75" customHeight="1">
      <c r="B15" s="487" t="s">
        <v>27</v>
      </c>
      <c r="C15" s="673">
        <f>SUM(D15:Q15)-1</f>
        <v>119146362</v>
      </c>
      <c r="D15" s="677">
        <v>35842920</v>
      </c>
      <c r="E15" s="677">
        <v>39519293</v>
      </c>
      <c r="F15" s="677">
        <v>6718613</v>
      </c>
      <c r="G15" s="677">
        <v>7166687</v>
      </c>
      <c r="H15" s="677">
        <v>8983655</v>
      </c>
      <c r="I15" s="677">
        <v>20915195</v>
      </c>
      <c r="J15" s="477"/>
      <c r="K15" s="477"/>
      <c r="L15" s="477"/>
      <c r="M15" s="477"/>
      <c r="N15" s="477"/>
      <c r="O15" s="477"/>
      <c r="P15" s="478"/>
      <c r="Q15" s="478"/>
    </row>
    <row r="16" spans="2:17" s="482" customFormat="1" ht="15.75" customHeight="1">
      <c r="B16" s="487" t="s">
        <v>28</v>
      </c>
      <c r="C16" s="673">
        <f>SUM(D16:Q16)</f>
        <v>111837</v>
      </c>
      <c r="D16" s="678"/>
      <c r="E16" s="678"/>
      <c r="F16" s="678">
        <v>19284</v>
      </c>
      <c r="G16" s="678">
        <v>16135</v>
      </c>
      <c r="H16" s="678">
        <v>15417</v>
      </c>
      <c r="I16" s="678">
        <v>61001</v>
      </c>
      <c r="J16" s="476"/>
      <c r="K16" s="478"/>
      <c r="L16" s="478"/>
      <c r="M16" s="478"/>
      <c r="N16" s="478"/>
      <c r="O16" s="478"/>
      <c r="P16" s="478"/>
      <c r="Q16" s="478"/>
    </row>
    <row r="17" spans="2:17" s="17" customFormat="1" ht="15.75" customHeight="1">
      <c r="D17" s="679"/>
      <c r="E17" s="679"/>
      <c r="F17" s="679"/>
      <c r="G17" s="679"/>
      <c r="H17" s="679"/>
      <c r="I17" s="679"/>
    </row>
    <row r="18" spans="2:17" s="25" customFormat="1" ht="15.75" customHeight="1">
      <c r="B18" s="205" t="s">
        <v>456</v>
      </c>
      <c r="C18" s="206"/>
      <c r="D18" s="680">
        <f t="shared" ref="D18:E18" si="0">IF(D14="kw",HLOOKUP(D14,D14:D16,3,FALSE),HLOOKUP(D14,D14:D16,2,FALSE))</f>
        <v>35842920</v>
      </c>
      <c r="E18" s="680">
        <f t="shared" si="0"/>
        <v>39519293</v>
      </c>
      <c r="F18" s="680">
        <f>IF(F14="kw",HLOOKUP(F14,F14:F16,3,FALSE),HLOOKUP(F14,F14:F16,2,FALSE))</f>
        <v>19284</v>
      </c>
      <c r="G18" s="680">
        <f t="shared" ref="G18:Q18" si="1">IF(G14="kw",HLOOKUP(G14,G14:G16,3,FALSE),HLOOKUP(G14,G14:G16,2,FALSE))</f>
        <v>16135</v>
      </c>
      <c r="H18" s="680">
        <f t="shared" si="1"/>
        <v>15417</v>
      </c>
      <c r="I18" s="680">
        <f t="shared" si="1"/>
        <v>61001</v>
      </c>
      <c r="J18" s="206">
        <f t="shared" si="1"/>
        <v>0</v>
      </c>
      <c r="K18" s="206">
        <f t="shared" si="1"/>
        <v>0</v>
      </c>
      <c r="L18" s="206">
        <f t="shared" si="1"/>
        <v>0</v>
      </c>
      <c r="M18" s="206">
        <f t="shared" si="1"/>
        <v>0</v>
      </c>
      <c r="N18" s="206">
        <f t="shared" si="1"/>
        <v>0</v>
      </c>
      <c r="O18" s="206">
        <f t="shared" si="1"/>
        <v>0</v>
      </c>
      <c r="P18" s="206">
        <f t="shared" si="1"/>
        <v>0</v>
      </c>
      <c r="Q18" s="206">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4" customFormat="1" ht="21" customHeight="1">
      <c r="B20" s="486" t="s">
        <v>369</v>
      </c>
      <c r="C20" s="479" t="s">
        <v>518</v>
      </c>
      <c r="D20" s="480"/>
    </row>
    <row r="21" spans="2:17" s="464" customFormat="1" ht="21" customHeight="1">
      <c r="B21" s="486" t="s">
        <v>370</v>
      </c>
      <c r="C21" s="479" t="s">
        <v>741</v>
      </c>
      <c r="D21" s="480"/>
    </row>
    <row r="22" spans="2:17" s="17" customFormat="1" ht="15.75" customHeight="1">
      <c r="B22" s="172"/>
      <c r="C22" s="173"/>
      <c r="D22" s="167"/>
    </row>
    <row r="23" spans="2:17" s="17" customFormat="1" ht="23.25" customHeight="1">
      <c r="B23" s="174"/>
      <c r="C23" s="174"/>
      <c r="D23" s="167"/>
    </row>
    <row r="24" spans="2:17" s="17" customFormat="1" ht="22.5" customHeight="1">
      <c r="B24" s="120" t="s">
        <v>417</v>
      </c>
      <c r="C24" s="120"/>
      <c r="D24" s="481">
        <v>2013</v>
      </c>
    </row>
    <row r="25" spans="2:17" s="2" customFormat="1" ht="15.75" customHeight="1">
      <c r="D25" s="20"/>
    </row>
    <row r="26" spans="2:17" s="2" customFormat="1" ht="42" customHeight="1">
      <c r="B26" s="780" t="s">
        <v>644</v>
      </c>
      <c r="C26" s="780"/>
      <c r="D26" s="780"/>
      <c r="E26" s="780"/>
      <c r="F26" s="780"/>
      <c r="G26" s="780"/>
      <c r="H26" s="780"/>
      <c r="I26" s="780"/>
      <c r="J26" s="780"/>
      <c r="K26" s="780"/>
      <c r="L26" s="780"/>
      <c r="M26" s="780"/>
      <c r="N26" s="659"/>
      <c r="O26" s="659"/>
      <c r="P26" s="659"/>
      <c r="Q26" s="659"/>
    </row>
    <row r="27" spans="2:17" s="2" customFormat="1" ht="15.75" customHeight="1">
      <c r="D27" s="20"/>
    </row>
    <row r="28" spans="2:17" s="17" customFormat="1" ht="44.25" customHeight="1">
      <c r="C28" s="262" t="str">
        <f>'1.  LRAMVA Summary'!R51</f>
        <v>Total</v>
      </c>
      <c r="D28" s="262" t="str">
        <f>'1.  LRAMVA Summary'!D51</f>
        <v>Residential</v>
      </c>
      <c r="E28" s="262" t="str">
        <f>'1.  LRAMVA Summary'!E51</f>
        <v>GS&lt;50 kW</v>
      </c>
      <c r="F28" s="262" t="str">
        <f>'1.  LRAMVA Summary'!F51</f>
        <v>General Service 50 to 499 kW</v>
      </c>
      <c r="G28" s="262" t="str">
        <f>'1.  LRAMVA Summary'!G51</f>
        <v>General Service 500 to 4,999 kW</v>
      </c>
      <c r="H28" s="262" t="str">
        <f>'1.  LRAMVA Summary'!H51</f>
        <v>Large Use</v>
      </c>
      <c r="I28" s="262" t="str">
        <f>'1.  LRAMVA Summary'!I51</f>
        <v>Street Lighting</v>
      </c>
      <c r="J28" s="262" t="str">
        <f>'1.  LRAMVA Summary'!J51</f>
        <v/>
      </c>
      <c r="K28" s="262" t="str">
        <f>'1.  LRAMVA Summary'!K51</f>
        <v/>
      </c>
      <c r="L28" s="262" t="str">
        <f>'1.  LRAMVA Summary'!L51</f>
        <v/>
      </c>
      <c r="M28" s="262" t="str">
        <f>'1.  LRAMVA Summary'!M51</f>
        <v/>
      </c>
      <c r="N28" s="262" t="str">
        <f>'1.  LRAMVA Summary'!N51</f>
        <v/>
      </c>
      <c r="O28" s="262" t="str">
        <f>'1.  LRAMVA Summary'!O51</f>
        <v/>
      </c>
      <c r="P28" s="262" t="str">
        <f>'1.  LRAMVA Summary'!P51</f>
        <v/>
      </c>
      <c r="Q28" s="262" t="str">
        <f>'1.  LRAMVA Summary'!Q51</f>
        <v/>
      </c>
    </row>
    <row r="29" spans="2:17" s="2" customFormat="1" ht="15.75" customHeight="1">
      <c r="B29" s="84"/>
      <c r="C29" s="614"/>
      <c r="D29" s="615" t="str">
        <f>'1.  LRAMVA Summary'!D52</f>
        <v>kWh</v>
      </c>
      <c r="E29" s="615" t="str">
        <f>'1.  LRAMVA Summary'!E52</f>
        <v>kWh</v>
      </c>
      <c r="F29" s="615" t="str">
        <f>'1.  LRAMVA Summary'!F52</f>
        <v>kW</v>
      </c>
      <c r="G29" s="615" t="str">
        <f>'1.  LRAMVA Summary'!G52</f>
        <v>kW</v>
      </c>
      <c r="H29" s="615" t="str">
        <f>'1.  LRAMVA Summary'!H52</f>
        <v>kW</v>
      </c>
      <c r="I29" s="615" t="str">
        <f>'1.  LRAMVA Summary'!I52</f>
        <v>kW</v>
      </c>
      <c r="J29" s="615" t="str">
        <f>'1.  LRAMVA Summary'!J52</f>
        <v/>
      </c>
      <c r="K29" s="615" t="str">
        <f>'1.  LRAMVA Summary'!K52</f>
        <v/>
      </c>
      <c r="L29" s="615" t="str">
        <f>'1.  LRAMVA Summary'!L52</f>
        <v/>
      </c>
      <c r="M29" s="615" t="str">
        <f>'1.  LRAMVA Summary'!M52</f>
        <v/>
      </c>
      <c r="N29" s="615" t="str">
        <f>'1.  LRAMVA Summary'!N52</f>
        <v/>
      </c>
      <c r="O29" s="615" t="str">
        <f>'1.  LRAMVA Summary'!O52</f>
        <v/>
      </c>
      <c r="P29" s="615" t="str">
        <f>'1.  LRAMVA Summary'!P52</f>
        <v/>
      </c>
      <c r="Q29" s="616" t="str">
        <f>'1.  LRAMVA Summary'!Q52</f>
        <v/>
      </c>
    </row>
    <row r="30" spans="2:17" s="482" customFormat="1" ht="15.75" customHeight="1">
      <c r="B30" s="487" t="s">
        <v>27</v>
      </c>
      <c r="C30" s="673">
        <f>SUM(D30:Q30)-1</f>
        <v>119146362</v>
      </c>
      <c r="D30" s="677">
        <v>35842920</v>
      </c>
      <c r="E30" s="677">
        <v>39519293</v>
      </c>
      <c r="F30" s="677">
        <v>6718613</v>
      </c>
      <c r="G30" s="677">
        <v>7166687</v>
      </c>
      <c r="H30" s="677">
        <v>8983655</v>
      </c>
      <c r="I30" s="677">
        <v>20915195</v>
      </c>
      <c r="J30" s="488"/>
      <c r="K30" s="488"/>
      <c r="L30" s="488"/>
      <c r="M30" s="488"/>
      <c r="N30" s="488"/>
      <c r="O30" s="488"/>
      <c r="P30" s="488"/>
      <c r="Q30" s="478"/>
    </row>
    <row r="31" spans="2:17" s="489" customFormat="1" ht="15" customHeight="1">
      <c r="B31" s="487" t="s">
        <v>28</v>
      </c>
      <c r="C31" s="673">
        <f>SUM(D31:Q31)</f>
        <v>111837</v>
      </c>
      <c r="D31" s="678"/>
      <c r="E31" s="678"/>
      <c r="F31" s="678">
        <v>19284</v>
      </c>
      <c r="G31" s="678">
        <v>16135</v>
      </c>
      <c r="H31" s="678">
        <v>15417</v>
      </c>
      <c r="I31" s="678">
        <v>61001</v>
      </c>
      <c r="J31" s="476"/>
      <c r="K31" s="478"/>
      <c r="L31" s="478"/>
      <c r="M31" s="478"/>
      <c r="N31" s="478"/>
      <c r="O31" s="478"/>
      <c r="P31" s="478"/>
      <c r="Q31" s="478"/>
    </row>
    <row r="32" spans="2:17" s="17" customFormat="1" ht="15.75" customHeight="1">
      <c r="D32" s="679"/>
      <c r="E32" s="679"/>
      <c r="F32" s="679"/>
      <c r="G32" s="679"/>
      <c r="H32" s="679"/>
      <c r="I32" s="679"/>
    </row>
    <row r="33" spans="2:32" s="25" customFormat="1" ht="15.75" customHeight="1">
      <c r="B33" s="205" t="s">
        <v>456</v>
      </c>
      <c r="C33" s="206"/>
      <c r="D33" s="680">
        <f>IF(D29="kw",HLOOKUP(D29,D29:D31,3,FALSE),HLOOKUP(D29,D29:D31,2,FALSE))</f>
        <v>35842920</v>
      </c>
      <c r="E33" s="680">
        <f>IF(E29="kw",HLOOKUP(E29,E29:E31,3,FALSE),HLOOKUP(E29,E29:E31,2,FALSE))</f>
        <v>39519293</v>
      </c>
      <c r="F33" s="680">
        <f>IF(F29="kw",HLOOKUP(F29,F29:F31,3,FALSE),HLOOKUP(F29,F29:F31,2,FALSE))</f>
        <v>19284</v>
      </c>
      <c r="G33" s="680">
        <f>IF(G29="kw",HLOOKUP(G29,G29:G31,3,FALSE),HLOOKUP(G29,G29:G31,2,FALSE))</f>
        <v>16135</v>
      </c>
      <c r="H33" s="680">
        <f t="shared" ref="H33:Q33" si="2">IF(H29="kw",HLOOKUP(H29,H29:H31,3,FALSE),HLOOKUP(H29,H29:H31,2,FALSE))</f>
        <v>15417</v>
      </c>
      <c r="I33" s="680">
        <f t="shared" si="2"/>
        <v>61001</v>
      </c>
      <c r="J33" s="206">
        <f t="shared" si="2"/>
        <v>0</v>
      </c>
      <c r="K33" s="206">
        <f t="shared" si="2"/>
        <v>0</v>
      </c>
      <c r="L33" s="206">
        <f t="shared" si="2"/>
        <v>0</v>
      </c>
      <c r="M33" s="206">
        <f t="shared" si="2"/>
        <v>0</v>
      </c>
      <c r="N33" s="206">
        <f t="shared" si="2"/>
        <v>0</v>
      </c>
      <c r="O33" s="206">
        <f t="shared" si="2"/>
        <v>0</v>
      </c>
      <c r="P33" s="206">
        <f t="shared" si="2"/>
        <v>0</v>
      </c>
      <c r="Q33" s="206">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6" t="s">
        <v>369</v>
      </c>
      <c r="C35" s="479" t="s">
        <v>518</v>
      </c>
      <c r="D35" s="480"/>
      <c r="E35" s="95"/>
      <c r="F35" s="95"/>
      <c r="G35" s="95"/>
      <c r="H35" s="95"/>
      <c r="I35" s="95"/>
      <c r="J35" s="95"/>
      <c r="K35" s="95"/>
      <c r="L35" s="95"/>
      <c r="M35" s="95"/>
      <c r="N35" s="95"/>
      <c r="O35" s="95"/>
      <c r="P35" s="95"/>
      <c r="Q35" s="95"/>
    </row>
    <row r="36" spans="2:32" s="464" customFormat="1" ht="21" customHeight="1">
      <c r="B36" s="486" t="s">
        <v>370</v>
      </c>
      <c r="C36" s="479" t="s">
        <v>741</v>
      </c>
      <c r="D36" s="480"/>
    </row>
    <row r="37" spans="2:32" s="17" customFormat="1" ht="15.75" customHeight="1">
      <c r="B37" s="172"/>
      <c r="C37" s="173"/>
      <c r="D37" s="167"/>
      <c r="R37" s="167"/>
    </row>
    <row r="38" spans="2:32" s="17" customFormat="1" ht="15.75" customHeight="1">
      <c r="B38" s="172"/>
      <c r="C38" s="172"/>
      <c r="D38" s="167"/>
      <c r="R38" s="167"/>
    </row>
    <row r="39" spans="2:32" s="20" customFormat="1" ht="15.6">
      <c r="B39" s="120" t="s">
        <v>458</v>
      </c>
      <c r="C39" s="35"/>
      <c r="D39" s="34"/>
      <c r="E39" s="39"/>
      <c r="F39" s="40"/>
    </row>
    <row r="40" spans="2:32" s="72" customFormat="1" ht="39" customHeight="1">
      <c r="B40" s="780" t="s">
        <v>646</v>
      </c>
      <c r="C40" s="780"/>
      <c r="D40" s="780"/>
      <c r="E40" s="780"/>
      <c r="F40" s="780"/>
      <c r="G40" s="780"/>
      <c r="H40" s="780"/>
      <c r="I40" s="780"/>
      <c r="J40" s="780"/>
      <c r="K40" s="780"/>
      <c r="L40" s="780"/>
      <c r="M40" s="780"/>
      <c r="N40" s="659"/>
      <c r="O40" s="659"/>
      <c r="P40" s="659"/>
      <c r="Q40" s="659"/>
    </row>
    <row r="41" spans="2:32" s="2" customFormat="1" ht="16.5" customHeight="1">
      <c r="B41" s="10"/>
      <c r="C41" s="10"/>
      <c r="D41" s="22"/>
      <c r="E41" s="20"/>
      <c r="F41" s="20"/>
      <c r="G41" s="20"/>
      <c r="R41" s="20"/>
    </row>
    <row r="42" spans="2:32" s="17" customFormat="1" ht="56.25" customHeight="1">
      <c r="B42" s="262" t="s">
        <v>237</v>
      </c>
      <c r="C42" s="262" t="s">
        <v>545</v>
      </c>
      <c r="D42" s="262" t="str">
        <f>'1.  LRAMVA Summary'!D51</f>
        <v>Residential</v>
      </c>
      <c r="E42" s="262" t="str">
        <f>'1.  LRAMVA Summary'!E51</f>
        <v>GS&lt;50 kW</v>
      </c>
      <c r="F42" s="262" t="str">
        <f>'1.  LRAMVA Summary'!F51</f>
        <v>General Service 50 to 499 kW</v>
      </c>
      <c r="G42" s="262" t="str">
        <f>'1.  LRAMVA Summary'!G51</f>
        <v>General Service 500 to 4,999 kW</v>
      </c>
      <c r="H42" s="262" t="str">
        <f>'1.  LRAMVA Summary'!H51</f>
        <v>Large Use</v>
      </c>
      <c r="I42" s="262" t="str">
        <f>'1.  LRAMVA Summary'!I51</f>
        <v>Street Lighting</v>
      </c>
      <c r="J42" s="262" t="str">
        <f>'1.  LRAMVA Summary'!J51</f>
        <v/>
      </c>
      <c r="K42" s="262" t="str">
        <f>'1.  LRAMVA Summary'!K51</f>
        <v/>
      </c>
      <c r="L42" s="262" t="str">
        <f>'1.  LRAMVA Summary'!L51</f>
        <v/>
      </c>
      <c r="M42" s="262" t="str">
        <f>'1.  LRAMVA Summary'!M51</f>
        <v/>
      </c>
      <c r="N42" s="262" t="str">
        <f>'1.  LRAMVA Summary'!N51</f>
        <v/>
      </c>
      <c r="O42" s="262" t="str">
        <f>'1.  LRAMVA Summary'!O51</f>
        <v/>
      </c>
      <c r="P42" s="262" t="str">
        <f>'1.  LRAMVA Summary'!P51</f>
        <v/>
      </c>
      <c r="Q42" s="262" t="str">
        <f>'1.  LRAMVA Summary'!Q51</f>
        <v/>
      </c>
      <c r="R42" s="207"/>
    </row>
    <row r="43" spans="2:32" s="151" customFormat="1" ht="18" customHeight="1">
      <c r="B43" s="617"/>
      <c r="C43" s="618"/>
      <c r="D43" s="619" t="str">
        <f>'1.  LRAMVA Summary'!D52</f>
        <v>kWh</v>
      </c>
      <c r="E43" s="619" t="str">
        <f>'1.  LRAMVA Summary'!E52</f>
        <v>kWh</v>
      </c>
      <c r="F43" s="619" t="str">
        <f>'1.  LRAMVA Summary'!F52</f>
        <v>kW</v>
      </c>
      <c r="G43" s="619" t="str">
        <f>'1.  LRAMVA Summary'!G52</f>
        <v>kW</v>
      </c>
      <c r="H43" s="619" t="str">
        <f>'1.  LRAMVA Summary'!H52</f>
        <v>kW</v>
      </c>
      <c r="I43" s="619" t="str">
        <f>'1.  LRAMVA Summary'!I52</f>
        <v>kW</v>
      </c>
      <c r="J43" s="619" t="str">
        <f>'1.  LRAMVA Summary'!J52</f>
        <v/>
      </c>
      <c r="K43" s="619" t="str">
        <f>'1.  LRAMVA Summary'!K52</f>
        <v/>
      </c>
      <c r="L43" s="619" t="str">
        <f>'1.  LRAMVA Summary'!L52</f>
        <v/>
      </c>
      <c r="M43" s="619" t="str">
        <f>'1.  LRAMVA Summary'!M52</f>
        <v/>
      </c>
      <c r="N43" s="619" t="str">
        <f>'1.  LRAMVA Summary'!N52</f>
        <v/>
      </c>
      <c r="O43" s="619" t="str">
        <f>'1.  LRAMVA Summary'!O52</f>
        <v/>
      </c>
      <c r="P43" s="619" t="str">
        <f>'1.  LRAMVA Summary'!P52</f>
        <v/>
      </c>
      <c r="Q43" s="620" t="str">
        <f>'1.  LRAMVA Summary'!Q52</f>
        <v/>
      </c>
      <c r="R43" s="175"/>
    </row>
    <row r="44" spans="2:32" s="17" customFormat="1" ht="15.6">
      <c r="B44" s="176">
        <v>2011</v>
      </c>
      <c r="C44" s="569"/>
      <c r="D44" s="204">
        <f t="shared" ref="D44:Q44" si="3">IF(ISBLANK($C$44),0,IF($C44=$D$9,HLOOKUP(D43,D14:D18,5,FALSE),HLOOKUP(D43,D29:D33,5,FALSE)))</f>
        <v>0</v>
      </c>
      <c r="E44" s="204">
        <f t="shared" si="3"/>
        <v>0</v>
      </c>
      <c r="F44" s="204">
        <f t="shared" si="3"/>
        <v>0</v>
      </c>
      <c r="G44" s="204">
        <f t="shared" si="3"/>
        <v>0</v>
      </c>
      <c r="H44" s="204">
        <f t="shared" si="3"/>
        <v>0</v>
      </c>
      <c r="I44" s="204">
        <f t="shared" si="3"/>
        <v>0</v>
      </c>
      <c r="J44" s="204">
        <f t="shared" si="3"/>
        <v>0</v>
      </c>
      <c r="K44" s="204">
        <f t="shared" si="3"/>
        <v>0</v>
      </c>
      <c r="L44" s="204">
        <f t="shared" si="3"/>
        <v>0</v>
      </c>
      <c r="M44" s="204">
        <f t="shared" si="3"/>
        <v>0</v>
      </c>
      <c r="N44" s="204">
        <f t="shared" si="3"/>
        <v>0</v>
      </c>
      <c r="O44" s="204">
        <f t="shared" si="3"/>
        <v>0</v>
      </c>
      <c r="P44" s="204">
        <f t="shared" si="3"/>
        <v>0</v>
      </c>
      <c r="Q44" s="204">
        <f t="shared" si="3"/>
        <v>0</v>
      </c>
      <c r="R44" s="208"/>
    </row>
    <row r="45" spans="2:32" s="17" customFormat="1" ht="15.6">
      <c r="B45" s="176">
        <v>2012</v>
      </c>
      <c r="C45" s="569"/>
      <c r="D45" s="204">
        <f t="shared" ref="D45:Q45" si="4">IF(ISBLANK($C$45),0,IF($C$45=$D$9,HLOOKUP(D43,D14:D18,5,FALSE),HLOOKUP(D43,D29:D33,5,FALSE)))</f>
        <v>0</v>
      </c>
      <c r="E45" s="204">
        <f t="shared" si="4"/>
        <v>0</v>
      </c>
      <c r="F45" s="204">
        <f t="shared" si="4"/>
        <v>0</v>
      </c>
      <c r="G45" s="204">
        <f t="shared" si="4"/>
        <v>0</v>
      </c>
      <c r="H45" s="204">
        <f t="shared" si="4"/>
        <v>0</v>
      </c>
      <c r="I45" s="204">
        <f t="shared" si="4"/>
        <v>0</v>
      </c>
      <c r="J45" s="204">
        <f t="shared" si="4"/>
        <v>0</v>
      </c>
      <c r="K45" s="204">
        <f t="shared" si="4"/>
        <v>0</v>
      </c>
      <c r="L45" s="204">
        <f t="shared" si="4"/>
        <v>0</v>
      </c>
      <c r="M45" s="204">
        <f t="shared" si="4"/>
        <v>0</v>
      </c>
      <c r="N45" s="204">
        <f t="shared" si="4"/>
        <v>0</v>
      </c>
      <c r="O45" s="204">
        <f t="shared" si="4"/>
        <v>0</v>
      </c>
      <c r="P45" s="204">
        <f t="shared" si="4"/>
        <v>0</v>
      </c>
      <c r="Q45" s="204">
        <f t="shared" si="4"/>
        <v>0</v>
      </c>
      <c r="R45" s="167"/>
    </row>
    <row r="46" spans="2:32" s="17" customFormat="1" ht="15.6">
      <c r="B46" s="177">
        <v>2013</v>
      </c>
      <c r="C46" s="569">
        <v>2013</v>
      </c>
      <c r="D46" s="204">
        <f>IF(ISBLANK($C$46),0,IF($C$46=$D$9,HLOOKUP(D43,D14:D18,5,FALSE),HLOOKUP(D44,D29:D33,5,FALSE)))</f>
        <v>35842920</v>
      </c>
      <c r="E46" s="204">
        <f t="shared" ref="E46:Q46" si="5">IF(ISBLANK($C$46),0,IF($C$46=$D$9,HLOOKUP(E43,E14:E18,5,FALSE),HLOOKUP(E44,E29:E33,5,FALSE)))</f>
        <v>39519293</v>
      </c>
      <c r="F46" s="204">
        <f t="shared" si="5"/>
        <v>19284</v>
      </c>
      <c r="G46" s="204">
        <f t="shared" si="5"/>
        <v>16135</v>
      </c>
      <c r="H46" s="204">
        <f t="shared" si="5"/>
        <v>15417</v>
      </c>
      <c r="I46" s="204">
        <f t="shared" si="5"/>
        <v>61001</v>
      </c>
      <c r="J46" s="204">
        <f t="shared" si="5"/>
        <v>0</v>
      </c>
      <c r="K46" s="204">
        <f t="shared" si="5"/>
        <v>0</v>
      </c>
      <c r="L46" s="204">
        <f t="shared" si="5"/>
        <v>0</v>
      </c>
      <c r="M46" s="204">
        <f t="shared" si="5"/>
        <v>0</v>
      </c>
      <c r="N46" s="204">
        <f t="shared" si="5"/>
        <v>0</v>
      </c>
      <c r="O46" s="204">
        <f t="shared" si="5"/>
        <v>0</v>
      </c>
      <c r="P46" s="204">
        <f t="shared" si="5"/>
        <v>0</v>
      </c>
      <c r="Q46" s="204">
        <f t="shared" si="5"/>
        <v>0</v>
      </c>
      <c r="R46" s="167"/>
    </row>
    <row r="47" spans="2:32" s="17" customFormat="1" ht="15.6">
      <c r="B47" s="177">
        <v>2014</v>
      </c>
      <c r="C47" s="569">
        <v>2013</v>
      </c>
      <c r="D47" s="204">
        <f t="shared" ref="D47:Q47" si="6">IF(ISBLANK($C$47),0,IF($C$47=$D$9,HLOOKUP(D43,D14:D18,5,FALSE),HLOOKUP(D43,D29:D33,5,FALSE)))</f>
        <v>35842920</v>
      </c>
      <c r="E47" s="204">
        <f t="shared" si="6"/>
        <v>39519293</v>
      </c>
      <c r="F47" s="204">
        <f t="shared" si="6"/>
        <v>19284</v>
      </c>
      <c r="G47" s="204">
        <f t="shared" si="6"/>
        <v>16135</v>
      </c>
      <c r="H47" s="204">
        <f t="shared" si="6"/>
        <v>15417</v>
      </c>
      <c r="I47" s="204">
        <f t="shared" si="6"/>
        <v>61001</v>
      </c>
      <c r="J47" s="204">
        <f t="shared" si="6"/>
        <v>0</v>
      </c>
      <c r="K47" s="204">
        <f t="shared" si="6"/>
        <v>0</v>
      </c>
      <c r="L47" s="204">
        <f t="shared" si="6"/>
        <v>0</v>
      </c>
      <c r="M47" s="204">
        <f t="shared" si="6"/>
        <v>0</v>
      </c>
      <c r="N47" s="204">
        <f t="shared" si="6"/>
        <v>0</v>
      </c>
      <c r="O47" s="204">
        <f t="shared" si="6"/>
        <v>0</v>
      </c>
      <c r="P47" s="204">
        <f t="shared" si="6"/>
        <v>0</v>
      </c>
      <c r="Q47" s="204">
        <f t="shared" si="6"/>
        <v>0</v>
      </c>
      <c r="R47" s="167"/>
    </row>
    <row r="48" spans="2:32" s="17" customFormat="1" ht="15.6">
      <c r="B48" s="177">
        <v>2015</v>
      </c>
      <c r="C48" s="569">
        <v>2013</v>
      </c>
      <c r="D48" s="204">
        <f t="shared" ref="D48:Q48" si="7">IF(ISBLANK($C$48),0,IF($C$48=$D$9,HLOOKUP(D43,D14:D18,5,FALSE),HLOOKUP(D43,D29:D33,5,FALSE)))</f>
        <v>35842920</v>
      </c>
      <c r="E48" s="204">
        <f t="shared" si="7"/>
        <v>39519293</v>
      </c>
      <c r="F48" s="204">
        <f t="shared" si="7"/>
        <v>19284</v>
      </c>
      <c r="G48" s="204">
        <f t="shared" si="7"/>
        <v>16135</v>
      </c>
      <c r="H48" s="204">
        <f t="shared" si="7"/>
        <v>15417</v>
      </c>
      <c r="I48" s="204">
        <f t="shared" si="7"/>
        <v>61001</v>
      </c>
      <c r="J48" s="204">
        <f t="shared" si="7"/>
        <v>0</v>
      </c>
      <c r="K48" s="204">
        <f t="shared" si="7"/>
        <v>0</v>
      </c>
      <c r="L48" s="204">
        <f t="shared" si="7"/>
        <v>0</v>
      </c>
      <c r="M48" s="204">
        <f t="shared" si="7"/>
        <v>0</v>
      </c>
      <c r="N48" s="204">
        <f t="shared" si="7"/>
        <v>0</v>
      </c>
      <c r="O48" s="204">
        <f t="shared" si="7"/>
        <v>0</v>
      </c>
      <c r="P48" s="204">
        <f t="shared" si="7"/>
        <v>0</v>
      </c>
      <c r="Q48" s="204">
        <f t="shared" si="7"/>
        <v>0</v>
      </c>
      <c r="R48" s="167"/>
      <c r="AF48" s="167"/>
    </row>
    <row r="49" spans="2:32" s="17" customFormat="1" ht="15.6">
      <c r="B49" s="177">
        <v>2016</v>
      </c>
      <c r="C49" s="569"/>
      <c r="D49" s="204">
        <f t="shared" ref="D49:Q49" si="8">IF(ISBLANK($C$49),0,IF($C$49=$D$9,HLOOKUP(D43,D14:D18,5,FALSE),HLOOKUP(D43,D29:D33,5,FALSE)))</f>
        <v>0</v>
      </c>
      <c r="E49" s="204">
        <f t="shared" si="8"/>
        <v>0</v>
      </c>
      <c r="F49" s="204">
        <f t="shared" si="8"/>
        <v>0</v>
      </c>
      <c r="G49" s="204">
        <f t="shared" si="8"/>
        <v>0</v>
      </c>
      <c r="H49" s="204">
        <f t="shared" si="8"/>
        <v>0</v>
      </c>
      <c r="I49" s="204">
        <f t="shared" si="8"/>
        <v>0</v>
      </c>
      <c r="J49" s="204">
        <f t="shared" si="8"/>
        <v>0</v>
      </c>
      <c r="K49" s="204">
        <f t="shared" si="8"/>
        <v>0</v>
      </c>
      <c r="L49" s="204">
        <f t="shared" si="8"/>
        <v>0</v>
      </c>
      <c r="M49" s="204">
        <f t="shared" si="8"/>
        <v>0</v>
      </c>
      <c r="N49" s="204">
        <f t="shared" si="8"/>
        <v>0</v>
      </c>
      <c r="O49" s="204">
        <f t="shared" si="8"/>
        <v>0</v>
      </c>
      <c r="P49" s="204">
        <f t="shared" si="8"/>
        <v>0</v>
      </c>
      <c r="Q49" s="204">
        <f t="shared" si="8"/>
        <v>0</v>
      </c>
      <c r="R49" s="167"/>
      <c r="AF49" s="167"/>
    </row>
    <row r="50" spans="2:32" s="17" customFormat="1" ht="15.6" hidden="1">
      <c r="B50" s="177">
        <v>2017</v>
      </c>
      <c r="C50" s="569"/>
      <c r="D50" s="204">
        <f t="shared" ref="D50:Q50" si="9">IF(ISBLANK($C$50),0,IF($C$50=$D$9,HLOOKUP(D43,D14:D18,5,FALSE),HLOOKUP(D43,D29:D33,5,FALSE)))</f>
        <v>0</v>
      </c>
      <c r="E50" s="204">
        <f t="shared" si="9"/>
        <v>0</v>
      </c>
      <c r="F50" s="204">
        <f t="shared" si="9"/>
        <v>0</v>
      </c>
      <c r="G50" s="204">
        <f t="shared" si="9"/>
        <v>0</v>
      </c>
      <c r="H50" s="204">
        <f t="shared" si="9"/>
        <v>0</v>
      </c>
      <c r="I50" s="204">
        <f t="shared" si="9"/>
        <v>0</v>
      </c>
      <c r="J50" s="204">
        <f t="shared" si="9"/>
        <v>0</v>
      </c>
      <c r="K50" s="204">
        <f t="shared" si="9"/>
        <v>0</v>
      </c>
      <c r="L50" s="204">
        <f t="shared" si="9"/>
        <v>0</v>
      </c>
      <c r="M50" s="204">
        <f t="shared" si="9"/>
        <v>0</v>
      </c>
      <c r="N50" s="204">
        <f t="shared" si="9"/>
        <v>0</v>
      </c>
      <c r="O50" s="204">
        <f t="shared" si="9"/>
        <v>0</v>
      </c>
      <c r="P50" s="204">
        <f t="shared" si="9"/>
        <v>0</v>
      </c>
      <c r="Q50" s="204">
        <f t="shared" si="9"/>
        <v>0</v>
      </c>
      <c r="R50" s="167"/>
      <c r="AF50" s="167"/>
    </row>
    <row r="51" spans="2:32" s="17" customFormat="1" ht="15.6" hidden="1">
      <c r="B51" s="177">
        <v>2018</v>
      </c>
      <c r="C51" s="569"/>
      <c r="D51" s="204">
        <f t="shared" ref="D51:Q51" si="10">IF(ISBLANK($C$51),0,IF($C$51=$D$9,HLOOKUP(D43,D14:D18,5,FALSE),HLOOKUP(D43,D29:D33,5,FALSE)))</f>
        <v>0</v>
      </c>
      <c r="E51" s="204">
        <f t="shared" si="10"/>
        <v>0</v>
      </c>
      <c r="F51" s="204">
        <f t="shared" si="10"/>
        <v>0</v>
      </c>
      <c r="G51" s="204">
        <f t="shared" si="10"/>
        <v>0</v>
      </c>
      <c r="H51" s="204">
        <f t="shared" si="10"/>
        <v>0</v>
      </c>
      <c r="I51" s="204">
        <f t="shared" si="10"/>
        <v>0</v>
      </c>
      <c r="J51" s="204">
        <f t="shared" si="10"/>
        <v>0</v>
      </c>
      <c r="K51" s="204">
        <f t="shared" si="10"/>
        <v>0</v>
      </c>
      <c r="L51" s="204">
        <f t="shared" si="10"/>
        <v>0</v>
      </c>
      <c r="M51" s="204">
        <f t="shared" si="10"/>
        <v>0</v>
      </c>
      <c r="N51" s="204">
        <f t="shared" si="10"/>
        <v>0</v>
      </c>
      <c r="O51" s="204">
        <f t="shared" si="10"/>
        <v>0</v>
      </c>
      <c r="P51" s="204">
        <f t="shared" si="10"/>
        <v>0</v>
      </c>
      <c r="Q51" s="204">
        <f t="shared" si="10"/>
        <v>0</v>
      </c>
      <c r="R51" s="167"/>
      <c r="AF51" s="167"/>
    </row>
    <row r="52" spans="2:32" s="17" customFormat="1" ht="15.6" hidden="1">
      <c r="B52" s="177">
        <v>2019</v>
      </c>
      <c r="C52" s="569"/>
      <c r="D52" s="204">
        <f t="shared" ref="D52:Q52" si="11">IF(ISBLANK($C$52),0,IF($C$52=$D$9,HLOOKUP(D43,D14:D18,5,FALSE),HLOOKUP(D43,D29:D33,5,FALSE)))</f>
        <v>0</v>
      </c>
      <c r="E52" s="204">
        <f t="shared" si="11"/>
        <v>0</v>
      </c>
      <c r="F52" s="204">
        <f t="shared" si="11"/>
        <v>0</v>
      </c>
      <c r="G52" s="204">
        <f t="shared" si="11"/>
        <v>0</v>
      </c>
      <c r="H52" s="204">
        <f t="shared" si="11"/>
        <v>0</v>
      </c>
      <c r="I52" s="204">
        <f t="shared" si="11"/>
        <v>0</v>
      </c>
      <c r="J52" s="204">
        <f t="shared" si="11"/>
        <v>0</v>
      </c>
      <c r="K52" s="204">
        <f t="shared" si="11"/>
        <v>0</v>
      </c>
      <c r="L52" s="204">
        <f t="shared" si="11"/>
        <v>0</v>
      </c>
      <c r="M52" s="204">
        <f t="shared" si="11"/>
        <v>0</v>
      </c>
      <c r="N52" s="204">
        <f t="shared" si="11"/>
        <v>0</v>
      </c>
      <c r="O52" s="204">
        <f t="shared" si="11"/>
        <v>0</v>
      </c>
      <c r="P52" s="204">
        <f t="shared" si="11"/>
        <v>0</v>
      </c>
      <c r="Q52" s="204">
        <f t="shared" si="11"/>
        <v>0</v>
      </c>
      <c r="R52" s="167"/>
      <c r="AF52" s="167"/>
    </row>
    <row r="53" spans="2:32" s="17" customFormat="1" ht="15.6" hidden="1">
      <c r="B53" s="177">
        <v>2020</v>
      </c>
      <c r="C53" s="569"/>
      <c r="D53" s="204">
        <f t="shared" ref="D53:Q53" si="12">IF(ISBLANK($C$53),0,IF($C$53=$D$9,HLOOKUP(D43,D14:D18,5,FALSE),HLOOKUP(D43,D29:D33,5,FALSE)))</f>
        <v>0</v>
      </c>
      <c r="E53" s="204">
        <f t="shared" si="12"/>
        <v>0</v>
      </c>
      <c r="F53" s="204">
        <f t="shared" si="12"/>
        <v>0</v>
      </c>
      <c r="G53" s="204">
        <f t="shared" si="12"/>
        <v>0</v>
      </c>
      <c r="H53" s="204">
        <f t="shared" si="12"/>
        <v>0</v>
      </c>
      <c r="I53" s="204">
        <f t="shared" si="12"/>
        <v>0</v>
      </c>
      <c r="J53" s="204">
        <f t="shared" si="12"/>
        <v>0</v>
      </c>
      <c r="K53" s="204">
        <f t="shared" si="12"/>
        <v>0</v>
      </c>
      <c r="L53" s="204">
        <f t="shared" si="12"/>
        <v>0</v>
      </c>
      <c r="M53" s="204">
        <f t="shared" si="12"/>
        <v>0</v>
      </c>
      <c r="N53" s="204">
        <f t="shared" si="12"/>
        <v>0</v>
      </c>
      <c r="O53" s="204">
        <f t="shared" si="12"/>
        <v>0</v>
      </c>
      <c r="P53" s="204">
        <f t="shared" si="12"/>
        <v>0</v>
      </c>
      <c r="Q53" s="204">
        <f t="shared" si="12"/>
        <v>0</v>
      </c>
      <c r="R53" s="167"/>
      <c r="AF53" s="167"/>
    </row>
    <row r="54" spans="2:32" s="464" customFormat="1" ht="21" customHeight="1">
      <c r="B54" s="479" t="s">
        <v>605</v>
      </c>
      <c r="C54" s="490"/>
      <c r="D54" s="491"/>
      <c r="E54" s="492"/>
      <c r="F54" s="492"/>
      <c r="G54" s="492"/>
      <c r="H54" s="492"/>
      <c r="I54" s="492"/>
      <c r="J54" s="492"/>
      <c r="K54" s="492"/>
      <c r="L54" s="492"/>
      <c r="M54" s="492"/>
      <c r="N54" s="492"/>
      <c r="O54" s="492"/>
      <c r="P54" s="492"/>
      <c r="Q54" s="491"/>
      <c r="R54" s="483"/>
    </row>
    <row r="55" spans="2:32" s="17" customFormat="1" ht="15.75" customHeight="1">
      <c r="B55" s="174"/>
      <c r="C55" s="174"/>
      <c r="D55" s="167"/>
    </row>
    <row r="56" spans="2:32" s="17" customFormat="1" ht="15.75" customHeight="1">
      <c r="B56" s="174"/>
      <c r="C56" s="174"/>
      <c r="D56" s="167"/>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47"/>
  <sheetViews>
    <sheetView topLeftCell="A99" zoomScale="90" zoomScaleNormal="90" workbookViewId="0">
      <selection activeCell="E144" sqref="E144"/>
    </sheetView>
  </sheetViews>
  <sheetFormatPr defaultColWidth="9.109375" defaultRowHeight="14.4" outlineLevelRow="1"/>
  <cols>
    <col min="1" max="1" width="6.5546875" style="4" customWidth="1"/>
    <col min="2" max="2" width="36.5546875" style="5" customWidth="1"/>
    <col min="3" max="3" width="16.88671875" style="80" customWidth="1"/>
    <col min="4" max="5" width="17.88671875" style="5" customWidth="1"/>
    <col min="6" max="6" width="18.6640625" style="5" customWidth="1"/>
    <col min="7" max="7" width="18.88671875" style="5" customWidth="1"/>
    <col min="8" max="8" width="17.109375" style="5" customWidth="1"/>
    <col min="9" max="9" width="17.33203125" style="5" customWidth="1"/>
    <col min="10" max="13" width="15.88671875" style="5" customWidth="1"/>
    <col min="14" max="14" width="18.88671875" style="5" customWidth="1"/>
    <col min="15" max="15" width="16.5546875" style="5" customWidth="1"/>
    <col min="16" max="16" width="17.109375" style="5" customWidth="1"/>
    <col min="17" max="16384" width="9.10937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781" t="s">
        <v>172</v>
      </c>
      <c r="C4" s="87" t="s">
        <v>176</v>
      </c>
      <c r="D4" s="87"/>
      <c r="E4" s="50"/>
    </row>
    <row r="5" spans="1:26" s="18" customFormat="1" ht="26.25" customHeight="1" thickBot="1">
      <c r="A5" s="4"/>
      <c r="B5" s="781"/>
      <c r="C5" s="88" t="s">
        <v>173</v>
      </c>
      <c r="D5" s="88"/>
      <c r="E5" s="50"/>
    </row>
    <row r="6" spans="1:26" ht="26.25" customHeight="1" thickBot="1">
      <c r="B6" s="781"/>
      <c r="C6" s="787" t="s">
        <v>624</v>
      </c>
      <c r="D6" s="788"/>
      <c r="F6" s="18"/>
      <c r="M6" s="6"/>
      <c r="N6" s="6"/>
      <c r="O6" s="6"/>
      <c r="P6" s="6"/>
      <c r="Q6" s="6"/>
      <c r="R6" s="6"/>
      <c r="S6" s="6"/>
      <c r="T6" s="6"/>
      <c r="U6" s="6"/>
      <c r="V6" s="6"/>
      <c r="W6" s="6"/>
      <c r="X6" s="6"/>
      <c r="Y6" s="6"/>
      <c r="Z6" s="6"/>
    </row>
    <row r="7" spans="1:26" s="18" customFormat="1" ht="26.25" customHeight="1">
      <c r="A7" s="4"/>
      <c r="B7" s="575"/>
      <c r="M7" s="6"/>
      <c r="N7" s="6"/>
      <c r="O7" s="6"/>
      <c r="P7" s="6"/>
      <c r="Q7" s="6"/>
      <c r="R7" s="6"/>
      <c r="S7" s="6"/>
      <c r="T7" s="6"/>
      <c r="U7" s="6"/>
      <c r="V7" s="6"/>
      <c r="W7" s="6"/>
      <c r="X7" s="6"/>
      <c r="Y7" s="6"/>
      <c r="Z7" s="6"/>
    </row>
    <row r="8" spans="1:26" s="18" customFormat="1" ht="19.5" customHeight="1">
      <c r="A8" s="4"/>
      <c r="B8" s="575" t="s">
        <v>589</v>
      </c>
      <c r="C8" s="630" t="s">
        <v>495</v>
      </c>
      <c r="D8" s="629"/>
      <c r="M8" s="6"/>
      <c r="N8" s="6"/>
      <c r="O8" s="6"/>
      <c r="P8" s="6"/>
      <c r="Q8" s="6"/>
      <c r="R8" s="6"/>
      <c r="S8" s="6"/>
      <c r="T8" s="6"/>
      <c r="U8" s="6"/>
      <c r="V8" s="6"/>
      <c r="W8" s="6"/>
      <c r="X8" s="6"/>
      <c r="Y8" s="6"/>
      <c r="Z8" s="6"/>
    </row>
    <row r="9" spans="1:26" s="18" customFormat="1" ht="19.5" customHeight="1">
      <c r="A9" s="4"/>
      <c r="B9" s="575"/>
      <c r="C9" s="630" t="s">
        <v>590</v>
      </c>
      <c r="D9" s="629"/>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496</v>
      </c>
      <c r="O11" s="588"/>
    </row>
    <row r="12" spans="1:26" ht="51" customHeight="1">
      <c r="B12" s="789" t="s">
        <v>664</v>
      </c>
      <c r="C12" s="789"/>
      <c r="D12" s="789"/>
      <c r="E12" s="789"/>
      <c r="F12" s="789"/>
      <c r="G12" s="789"/>
      <c r="H12" s="789"/>
      <c r="I12" s="789"/>
      <c r="J12" s="789"/>
      <c r="K12" s="789"/>
      <c r="L12" s="789"/>
      <c r="M12" s="789"/>
      <c r="N12" s="789"/>
      <c r="O12" s="789"/>
    </row>
    <row r="13" spans="1:26" s="14" customFormat="1" ht="15.75" customHeight="1">
      <c r="A13" s="41"/>
      <c r="O13" s="18"/>
      <c r="P13" s="7"/>
      <c r="Q13" s="41"/>
      <c r="R13" s="41"/>
      <c r="S13" s="41"/>
      <c r="T13" s="41"/>
      <c r="U13" s="41"/>
      <c r="V13" s="41"/>
      <c r="W13" s="41"/>
      <c r="X13" s="41"/>
      <c r="Y13" s="41"/>
      <c r="Z13" s="41"/>
    </row>
    <row r="14" spans="1:26" s="56" customFormat="1" ht="68.25" customHeight="1">
      <c r="A14" s="55"/>
      <c r="B14" s="589"/>
      <c r="C14" s="497" t="s">
        <v>41</v>
      </c>
      <c r="D14" s="498" t="s">
        <v>762</v>
      </c>
      <c r="E14" s="498" t="s">
        <v>761</v>
      </c>
      <c r="F14" s="498" t="s">
        <v>760</v>
      </c>
      <c r="G14" s="498" t="s">
        <v>759</v>
      </c>
      <c r="H14" s="498" t="s">
        <v>758</v>
      </c>
      <c r="I14" s="498" t="s">
        <v>757</v>
      </c>
      <c r="J14" s="498" t="s">
        <v>208</v>
      </c>
      <c r="K14" s="498" t="s">
        <v>208</v>
      </c>
      <c r="L14" s="498" t="s">
        <v>208</v>
      </c>
      <c r="M14" s="498" t="s">
        <v>208</v>
      </c>
      <c r="N14" s="498" t="s">
        <v>208</v>
      </c>
      <c r="O14" s="498" t="s">
        <v>208</v>
      </c>
      <c r="P14" s="7"/>
    </row>
    <row r="15" spans="1:26" s="7" customFormat="1" ht="18.75" customHeight="1">
      <c r="B15" s="499" t="s">
        <v>189</v>
      </c>
      <c r="C15" s="782"/>
      <c r="D15" s="500">
        <v>2010</v>
      </c>
      <c r="E15" s="500">
        <v>2011</v>
      </c>
      <c r="F15" s="500">
        <v>2012</v>
      </c>
      <c r="G15" s="500">
        <v>2013</v>
      </c>
      <c r="H15" s="500">
        <v>2014</v>
      </c>
      <c r="I15" s="500">
        <v>2015</v>
      </c>
      <c r="J15" s="500">
        <v>2016</v>
      </c>
      <c r="K15" s="500">
        <v>2017</v>
      </c>
      <c r="L15" s="500">
        <v>2018</v>
      </c>
      <c r="M15" s="500">
        <v>2019</v>
      </c>
      <c r="N15" s="500">
        <v>2020</v>
      </c>
      <c r="O15" s="501">
        <v>2021</v>
      </c>
    </row>
    <row r="16" spans="1:26" s="113" customFormat="1" ht="18" customHeight="1">
      <c r="B16" s="502" t="s">
        <v>633</v>
      </c>
      <c r="C16" s="783"/>
      <c r="D16" s="503">
        <v>4</v>
      </c>
      <c r="E16" s="503">
        <v>4</v>
      </c>
      <c r="F16" s="503">
        <v>4</v>
      </c>
      <c r="G16" s="503">
        <v>1</v>
      </c>
      <c r="H16" s="503">
        <v>0</v>
      </c>
      <c r="I16" s="503">
        <v>0</v>
      </c>
      <c r="J16" s="503"/>
      <c r="K16" s="503"/>
      <c r="L16" s="503"/>
      <c r="M16" s="503"/>
      <c r="N16" s="503"/>
      <c r="O16" s="504"/>
    </row>
    <row r="17" spans="1:15" s="113" customFormat="1" ht="17.25" customHeight="1">
      <c r="B17" s="505" t="s">
        <v>634</v>
      </c>
      <c r="C17" s="784"/>
      <c r="D17" s="114">
        <f>12-D16</f>
        <v>8</v>
      </c>
      <c r="E17" s="114">
        <f>12-E16</f>
        <v>8</v>
      </c>
      <c r="F17" s="114">
        <f t="shared" ref="F17:K17" si="0">12-F16</f>
        <v>8</v>
      </c>
      <c r="G17" s="114">
        <f t="shared" si="0"/>
        <v>11</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6" t="str">
        <f>'1.  LRAMVA Summary'!B28</f>
        <v>Residential</v>
      </c>
      <c r="C18" s="785" t="str">
        <f>'2. LRAMVA Threshold'!D43</f>
        <v>kWh</v>
      </c>
      <c r="D18" s="47">
        <v>1.18E-2</v>
      </c>
      <c r="E18" s="47">
        <v>1.18E-2</v>
      </c>
      <c r="F18" s="47">
        <v>1.1900000000000001E-2</v>
      </c>
      <c r="G18" s="47">
        <v>1.29E-2</v>
      </c>
      <c r="H18" s="47">
        <v>1.3100000000000001E-2</v>
      </c>
      <c r="I18" s="47">
        <v>1.3299999999999999E-2</v>
      </c>
      <c r="J18" s="47"/>
      <c r="K18" s="47"/>
      <c r="L18" s="47"/>
      <c r="M18" s="47"/>
      <c r="N18" s="47"/>
      <c r="O18" s="71"/>
    </row>
    <row r="19" spans="1:15" s="7" customFormat="1" ht="15" customHeight="1" outlineLevel="1">
      <c r="B19" s="571" t="s">
        <v>548</v>
      </c>
      <c r="C19" s="783"/>
      <c r="D19" s="47">
        <v>-2.0000000000000001E-4</v>
      </c>
      <c r="E19" s="47">
        <v>-2.9999999999999997E-4</v>
      </c>
      <c r="F19" s="47">
        <v>-4.0000000000000002E-4</v>
      </c>
      <c r="G19" s="47"/>
      <c r="H19" s="47"/>
      <c r="I19" s="47"/>
      <c r="J19" s="47"/>
      <c r="K19" s="47"/>
      <c r="L19" s="47"/>
      <c r="M19" s="47"/>
      <c r="N19" s="47"/>
      <c r="O19" s="71"/>
    </row>
    <row r="20" spans="1:15" s="7" customFormat="1" ht="15" customHeight="1" outlineLevel="1">
      <c r="B20" s="571" t="s">
        <v>549</v>
      </c>
      <c r="C20" s="783"/>
      <c r="D20" s="47"/>
      <c r="E20" s="47"/>
      <c r="F20" s="47"/>
      <c r="G20" s="47">
        <v>2.9999999999999997E-4</v>
      </c>
      <c r="H20" s="47"/>
      <c r="I20" s="47"/>
      <c r="J20" s="47"/>
      <c r="K20" s="47"/>
      <c r="L20" s="47"/>
      <c r="M20" s="47"/>
      <c r="N20" s="47"/>
      <c r="O20" s="71"/>
    </row>
    <row r="21" spans="1:15" s="7" customFormat="1" ht="15" customHeight="1" outlineLevel="1">
      <c r="B21" s="571" t="s">
        <v>550</v>
      </c>
      <c r="C21" s="783"/>
      <c r="D21" s="47"/>
      <c r="E21" s="47"/>
      <c r="F21" s="47"/>
      <c r="G21" s="47"/>
      <c r="H21" s="47"/>
      <c r="I21" s="47"/>
      <c r="J21" s="47"/>
      <c r="K21" s="47"/>
      <c r="L21" s="47"/>
      <c r="M21" s="47"/>
      <c r="N21" s="47"/>
      <c r="O21" s="71"/>
    </row>
    <row r="22" spans="1:15" s="7" customFormat="1" ht="14.25" customHeight="1">
      <c r="B22" s="571" t="s">
        <v>551</v>
      </c>
      <c r="C22" s="786"/>
      <c r="D22" s="67">
        <f>SUM(D18:D21)</f>
        <v>1.1599999999999999E-2</v>
      </c>
      <c r="E22" s="67">
        <f>SUM(E18:E21)</f>
        <v>1.15E-2</v>
      </c>
      <c r="F22" s="67">
        <f>SUM(F18:F21)</f>
        <v>1.1500000000000002E-2</v>
      </c>
      <c r="G22" s="67">
        <f>SUM(G18:G21)</f>
        <v>1.32E-2</v>
      </c>
      <c r="H22" s="67">
        <f t="shared" ref="H22:N22" si="2">SUM(H18:H21)</f>
        <v>1.3100000000000001E-2</v>
      </c>
      <c r="I22" s="67">
        <f t="shared" si="2"/>
        <v>1.3299999999999999E-2</v>
      </c>
      <c r="J22" s="67">
        <f t="shared" si="2"/>
        <v>0</v>
      </c>
      <c r="K22" s="67">
        <f t="shared" si="2"/>
        <v>0</v>
      </c>
      <c r="L22" s="67">
        <f t="shared" si="2"/>
        <v>0</v>
      </c>
      <c r="M22" s="67">
        <f t="shared" si="2"/>
        <v>0</v>
      </c>
      <c r="N22" s="67">
        <f t="shared" si="2"/>
        <v>0</v>
      </c>
      <c r="O22" s="78"/>
    </row>
    <row r="23" spans="1:15" s="65" customFormat="1">
      <c r="A23" s="64"/>
      <c r="B23" s="518" t="s">
        <v>552</v>
      </c>
      <c r="C23" s="508"/>
      <c r="D23" s="509"/>
      <c r="E23" s="510">
        <f>ROUND(SUM(D22*E16+E22*E17)/12,4)</f>
        <v>1.15E-2</v>
      </c>
      <c r="F23" s="510">
        <f>ROUND(SUM(E22*F16+F22*F17)/12,4)</f>
        <v>1.15E-2</v>
      </c>
      <c r="G23" s="510">
        <f>ROUND(SUM(F22*G16+G22*G17)/12,4)</f>
        <v>1.3100000000000001E-2</v>
      </c>
      <c r="H23" s="510">
        <f>ROUND(SUM(G22*H16+H22*H17)/12,4)</f>
        <v>1.3100000000000001E-2</v>
      </c>
      <c r="I23" s="510">
        <f>ROUND(SUM(H22*I16+I22*I17)/12,4)</f>
        <v>1.3299999999999999E-2</v>
      </c>
      <c r="J23" s="510">
        <f>SUM(I18*$J$16+J18*$J$17)/12</f>
        <v>0</v>
      </c>
      <c r="K23" s="510">
        <f>SUM(J18*$K$16+K18*$K$17)/12</f>
        <v>0</v>
      </c>
      <c r="L23" s="510">
        <f t="shared" ref="L23" si="3">SUM(K18*$J$16+L18*$J$17)/12</f>
        <v>0</v>
      </c>
      <c r="M23" s="510">
        <f t="shared" ref="M23" si="4">SUM(L18*$K$16+M18*$K$17)/12</f>
        <v>0</v>
      </c>
      <c r="N23" s="510">
        <f t="shared" ref="N23" si="5">SUM(M18*$J$16+N18*$J$17)/12</f>
        <v>0</v>
      </c>
      <c r="O23" s="511"/>
    </row>
    <row r="24" spans="1:15" s="65" customFormat="1">
      <c r="A24" s="64"/>
      <c r="B24" s="507"/>
      <c r="C24" s="512"/>
      <c r="D24" s="509"/>
      <c r="E24" s="510"/>
      <c r="F24" s="510"/>
      <c r="G24" s="510"/>
      <c r="H24" s="510"/>
      <c r="I24" s="510"/>
      <c r="J24" s="510"/>
      <c r="K24" s="510"/>
      <c r="L24" s="513"/>
      <c r="M24" s="513"/>
      <c r="N24" s="513"/>
      <c r="O24" s="511"/>
    </row>
    <row r="25" spans="1:15" s="65" customFormat="1" ht="15.75" customHeight="1">
      <c r="A25" s="64"/>
      <c r="B25" s="648" t="str">
        <f>'1.  LRAMVA Summary'!B29</f>
        <v>GS&lt;50 kW</v>
      </c>
      <c r="C25" s="785" t="str">
        <f>'2. LRAMVA Threshold'!E43</f>
        <v>kWh</v>
      </c>
      <c r="D25" s="47">
        <v>1.15E-2</v>
      </c>
      <c r="E25" s="47">
        <v>1.15E-2</v>
      </c>
      <c r="F25" s="47">
        <v>1.1599999999999999E-2</v>
      </c>
      <c r="G25" s="47">
        <v>1.15E-2</v>
      </c>
      <c r="H25" s="47">
        <v>1.17E-2</v>
      </c>
      <c r="I25" s="47">
        <v>1.1900000000000001E-2</v>
      </c>
      <c r="J25" s="47"/>
      <c r="K25" s="47"/>
      <c r="L25" s="47"/>
      <c r="M25" s="47"/>
      <c r="N25" s="47"/>
      <c r="O25" s="71"/>
    </row>
    <row r="26" spans="1:15" s="18" customFormat="1" outlineLevel="1">
      <c r="A26" s="4"/>
      <c r="B26" s="571" t="s">
        <v>548</v>
      </c>
      <c r="C26" s="783"/>
      <c r="D26" s="47">
        <v>-1E-4</v>
      </c>
      <c r="E26" s="47">
        <v>-2.9999999999999997E-4</v>
      </c>
      <c r="F26" s="47">
        <v>-2.9999999999999997E-4</v>
      </c>
      <c r="G26" s="47"/>
      <c r="H26" s="47"/>
      <c r="I26" s="47"/>
      <c r="J26" s="47"/>
      <c r="K26" s="47"/>
      <c r="L26" s="47"/>
      <c r="M26" s="47"/>
      <c r="N26" s="47"/>
      <c r="O26" s="71"/>
    </row>
    <row r="27" spans="1:15" s="18" customFormat="1" outlineLevel="1">
      <c r="A27" s="4"/>
      <c r="B27" s="571" t="s">
        <v>549</v>
      </c>
      <c r="C27" s="783"/>
      <c r="D27" s="47"/>
      <c r="E27" s="47"/>
      <c r="F27" s="47"/>
      <c r="G27" s="47"/>
      <c r="H27" s="47"/>
      <c r="I27" s="47"/>
      <c r="J27" s="47"/>
      <c r="K27" s="47"/>
      <c r="L27" s="47"/>
      <c r="M27" s="47"/>
      <c r="N27" s="47"/>
      <c r="O27" s="71"/>
    </row>
    <row r="28" spans="1:15" s="18" customFormat="1" outlineLevel="1">
      <c r="A28" s="4"/>
      <c r="B28" s="571" t="s">
        <v>550</v>
      </c>
      <c r="C28" s="783"/>
      <c r="D28" s="47"/>
      <c r="E28" s="47"/>
      <c r="F28" s="47"/>
      <c r="G28" s="47"/>
      <c r="H28" s="47"/>
      <c r="I28" s="47"/>
      <c r="J28" s="47"/>
      <c r="K28" s="47"/>
      <c r="L28" s="47"/>
      <c r="M28" s="47"/>
      <c r="N28" s="47"/>
      <c r="O28" s="71"/>
    </row>
    <row r="29" spans="1:15" s="18" customFormat="1">
      <c r="A29" s="4"/>
      <c r="B29" s="571" t="s">
        <v>551</v>
      </c>
      <c r="C29" s="786"/>
      <c r="D29" s="67">
        <f>SUM(D25:D28)</f>
        <v>1.14E-2</v>
      </c>
      <c r="E29" s="67">
        <f t="shared" ref="E29:N29" si="6">SUM(E25:E28)</f>
        <v>1.12E-2</v>
      </c>
      <c r="F29" s="67">
        <f t="shared" si="6"/>
        <v>1.1299999999999999E-2</v>
      </c>
      <c r="G29" s="67">
        <f t="shared" si="6"/>
        <v>1.15E-2</v>
      </c>
      <c r="H29" s="67">
        <f t="shared" si="6"/>
        <v>1.17E-2</v>
      </c>
      <c r="I29" s="67">
        <f t="shared" si="6"/>
        <v>1.1900000000000001E-2</v>
      </c>
      <c r="J29" s="67">
        <f t="shared" si="6"/>
        <v>0</v>
      </c>
      <c r="K29" s="67">
        <f t="shared" si="6"/>
        <v>0</v>
      </c>
      <c r="L29" s="67">
        <f t="shared" si="6"/>
        <v>0</v>
      </c>
      <c r="M29" s="67">
        <f t="shared" si="6"/>
        <v>0</v>
      </c>
      <c r="N29" s="67">
        <f t="shared" si="6"/>
        <v>0</v>
      </c>
      <c r="O29" s="78"/>
    </row>
    <row r="30" spans="1:15" s="18" customFormat="1">
      <c r="A30" s="4"/>
      <c r="B30" s="518" t="s">
        <v>552</v>
      </c>
      <c r="C30" s="514"/>
      <c r="D30" s="73"/>
      <c r="E30" s="510">
        <f>ROUND(SUM(D29*E16+E29*E17)/12,4)</f>
        <v>1.1299999999999999E-2</v>
      </c>
      <c r="F30" s="510">
        <f t="shared" ref="F30:N30" si="7">ROUND(SUM(E29*F16+F29*F17)/12,4)</f>
        <v>1.1299999999999999E-2</v>
      </c>
      <c r="G30" s="510">
        <f t="shared" si="7"/>
        <v>1.15E-2</v>
      </c>
      <c r="H30" s="510">
        <f t="shared" si="7"/>
        <v>1.17E-2</v>
      </c>
      <c r="I30" s="510">
        <f t="shared" si="7"/>
        <v>1.1900000000000001E-2</v>
      </c>
      <c r="J30" s="510">
        <f>ROUND(SUM(I29*J16+J29*J17)/12,4)</f>
        <v>0</v>
      </c>
      <c r="K30" s="510">
        <f t="shared" si="7"/>
        <v>0</v>
      </c>
      <c r="L30" s="510">
        <f t="shared" si="7"/>
        <v>0</v>
      </c>
      <c r="M30" s="510">
        <f t="shared" si="7"/>
        <v>0</v>
      </c>
      <c r="N30" s="510">
        <f t="shared" si="7"/>
        <v>0</v>
      </c>
      <c r="O30" s="515"/>
    </row>
    <row r="31" spans="1:15" s="18" customFormat="1">
      <c r="A31" s="4"/>
      <c r="B31" s="507"/>
      <c r="C31" s="516"/>
      <c r="D31" s="517"/>
      <c r="E31" s="517"/>
      <c r="F31" s="517"/>
      <c r="G31" s="517"/>
      <c r="H31" s="517"/>
      <c r="I31" s="517"/>
      <c r="J31" s="517"/>
      <c r="K31" s="517"/>
      <c r="L31" s="517"/>
      <c r="M31" s="517"/>
      <c r="N31" s="513"/>
      <c r="O31" s="515"/>
    </row>
    <row r="32" spans="1:15" s="66" customFormat="1">
      <c r="B32" s="648" t="str">
        <f>'1.  LRAMVA Summary'!B30</f>
        <v>General Service 50 to 499 kW</v>
      </c>
      <c r="C32" s="785" t="str">
        <f>'2. LRAMVA Threshold'!F43</f>
        <v>kW</v>
      </c>
      <c r="D32" s="47">
        <v>4.1601999999999997</v>
      </c>
      <c r="E32" s="47">
        <v>4.1677</v>
      </c>
      <c r="F32" s="47">
        <v>4.2043999999999997</v>
      </c>
      <c r="G32" s="47">
        <v>4.1852999999999998</v>
      </c>
      <c r="H32" s="47">
        <v>4.2502000000000004</v>
      </c>
      <c r="I32" s="47">
        <v>4.3117999999999999</v>
      </c>
      <c r="J32" s="47"/>
      <c r="K32" s="47"/>
      <c r="L32" s="47"/>
      <c r="M32" s="47"/>
      <c r="N32" s="47"/>
      <c r="O32" s="71"/>
    </row>
    <row r="33" spans="1:15" s="18" customFormat="1" outlineLevel="1">
      <c r="A33" s="4"/>
      <c r="B33" s="571" t="s">
        <v>548</v>
      </c>
      <c r="C33" s="783"/>
      <c r="D33" s="47">
        <v>-2.9600000000000001E-2</v>
      </c>
      <c r="E33" s="47">
        <v>-5.16E-2</v>
      </c>
      <c r="F33" s="47">
        <v>-6.2600000000000003E-2</v>
      </c>
      <c r="G33" s="47"/>
      <c r="H33" s="47"/>
      <c r="I33" s="47"/>
      <c r="J33" s="47"/>
      <c r="K33" s="47"/>
      <c r="L33" s="47"/>
      <c r="M33" s="47"/>
      <c r="N33" s="47"/>
      <c r="O33" s="71"/>
    </row>
    <row r="34" spans="1:15" s="18" customFormat="1" outlineLevel="1">
      <c r="A34" s="4"/>
      <c r="B34" s="571" t="s">
        <v>549</v>
      </c>
      <c r="C34" s="783"/>
      <c r="D34" s="47"/>
      <c r="E34" s="47"/>
      <c r="F34" s="47"/>
      <c r="G34" s="47">
        <v>3.7000000000000002E-3</v>
      </c>
      <c r="H34" s="47"/>
      <c r="I34" s="47"/>
      <c r="J34" s="47"/>
      <c r="K34" s="47"/>
      <c r="L34" s="47"/>
      <c r="M34" s="47"/>
      <c r="N34" s="47"/>
      <c r="O34" s="71"/>
    </row>
    <row r="35" spans="1:15" s="18" customFormat="1" outlineLevel="1">
      <c r="A35" s="4"/>
      <c r="B35" s="571" t="s">
        <v>550</v>
      </c>
      <c r="C35" s="783"/>
      <c r="D35" s="47"/>
      <c r="E35" s="47"/>
      <c r="F35" s="47"/>
      <c r="G35" s="47"/>
      <c r="H35" s="47"/>
      <c r="I35" s="47"/>
      <c r="J35" s="47"/>
      <c r="K35" s="47"/>
      <c r="L35" s="47"/>
      <c r="M35" s="47"/>
      <c r="N35" s="47"/>
      <c r="O35" s="71"/>
    </row>
    <row r="36" spans="1:15" s="18" customFormat="1">
      <c r="A36" s="4"/>
      <c r="B36" s="571" t="s">
        <v>551</v>
      </c>
      <c r="C36" s="786"/>
      <c r="D36" s="67">
        <f>SUM(D32:D35)</f>
        <v>4.1305999999999994</v>
      </c>
      <c r="E36" s="67">
        <f>SUM(E32:E35)</f>
        <v>4.1161000000000003</v>
      </c>
      <c r="F36" s="67">
        <f t="shared" ref="F36:M36" si="8">SUM(F32:F35)</f>
        <v>4.1417999999999999</v>
      </c>
      <c r="G36" s="67">
        <f t="shared" si="8"/>
        <v>4.1890000000000001</v>
      </c>
      <c r="H36" s="67">
        <f t="shared" si="8"/>
        <v>4.2502000000000004</v>
      </c>
      <c r="I36" s="67">
        <f t="shared" si="8"/>
        <v>4.3117999999999999</v>
      </c>
      <c r="J36" s="67">
        <f t="shared" si="8"/>
        <v>0</v>
      </c>
      <c r="K36" s="67">
        <f t="shared" si="8"/>
        <v>0</v>
      </c>
      <c r="L36" s="67">
        <f t="shared" si="8"/>
        <v>0</v>
      </c>
      <c r="M36" s="67">
        <f t="shared" si="8"/>
        <v>0</v>
      </c>
      <c r="N36" s="67">
        <f>SUM(N32:N35)</f>
        <v>0</v>
      </c>
      <c r="O36" s="78"/>
    </row>
    <row r="37" spans="1:15" s="18" customFormat="1">
      <c r="A37" s="4"/>
      <c r="B37" s="518" t="s">
        <v>552</v>
      </c>
      <c r="C37" s="514"/>
      <c r="D37" s="73"/>
      <c r="E37" s="510">
        <f t="shared" ref="E37:N37" si="9">ROUND(SUM(D36*E16+E36*E17)/12,4)</f>
        <v>4.1208999999999998</v>
      </c>
      <c r="F37" s="510">
        <f t="shared" si="9"/>
        <v>4.1332000000000004</v>
      </c>
      <c r="G37" s="510">
        <f t="shared" si="9"/>
        <v>4.1851000000000003</v>
      </c>
      <c r="H37" s="510">
        <f t="shared" si="9"/>
        <v>4.2502000000000004</v>
      </c>
      <c r="I37" s="510">
        <f t="shared" si="9"/>
        <v>4.3117999999999999</v>
      </c>
      <c r="J37" s="510">
        <f t="shared" si="9"/>
        <v>0</v>
      </c>
      <c r="K37" s="510">
        <f t="shared" si="9"/>
        <v>0</v>
      </c>
      <c r="L37" s="510">
        <f t="shared" si="9"/>
        <v>0</v>
      </c>
      <c r="M37" s="510">
        <f t="shared" si="9"/>
        <v>0</v>
      </c>
      <c r="N37" s="510">
        <f t="shared" si="9"/>
        <v>0</v>
      </c>
      <c r="O37" s="515"/>
    </row>
    <row r="38" spans="1:15" s="72" customFormat="1" ht="15.75" customHeight="1">
      <c r="B38" s="518"/>
      <c r="C38" s="514"/>
      <c r="D38" s="73"/>
      <c r="E38" s="73"/>
      <c r="F38" s="73"/>
      <c r="G38" s="73"/>
      <c r="H38" s="73"/>
      <c r="I38" s="73"/>
      <c r="J38" s="73"/>
      <c r="K38" s="73"/>
      <c r="L38" s="513"/>
      <c r="M38" s="513"/>
      <c r="N38" s="513"/>
      <c r="O38" s="519"/>
    </row>
    <row r="39" spans="1:15" s="66" customFormat="1">
      <c r="A39" s="64"/>
      <c r="B39" s="648" t="str">
        <f>'1.  LRAMVA Summary'!B31</f>
        <v>General Service 500 to 4,999 kW</v>
      </c>
      <c r="C39" s="785" t="str">
        <f>'2. LRAMVA Threshold'!G43</f>
        <v>kW</v>
      </c>
      <c r="D39" s="47">
        <v>2.0760999999999998</v>
      </c>
      <c r="E39" s="47">
        <v>2.0798000000000001</v>
      </c>
      <c r="F39" s="47">
        <v>2.0981000000000001</v>
      </c>
      <c r="G39" s="47">
        <v>2.1536</v>
      </c>
      <c r="H39" s="47">
        <v>2.1869999999999998</v>
      </c>
      <c r="I39" s="47">
        <v>2.2187000000000001</v>
      </c>
      <c r="J39" s="47"/>
      <c r="K39" s="47"/>
      <c r="L39" s="47"/>
      <c r="M39" s="47"/>
      <c r="N39" s="47"/>
      <c r="O39" s="71"/>
    </row>
    <row r="40" spans="1:15" s="18" customFormat="1" outlineLevel="1">
      <c r="A40" s="4"/>
      <c r="B40" s="571" t="s">
        <v>548</v>
      </c>
      <c r="C40" s="783"/>
      <c r="D40" s="47">
        <v>-2.3400000000000001E-2</v>
      </c>
      <c r="E40" s="47">
        <v>-4.0800000000000003E-2</v>
      </c>
      <c r="F40" s="47">
        <v>-4.9399999999999999E-2</v>
      </c>
      <c r="G40" s="47"/>
      <c r="H40" s="47"/>
      <c r="I40" s="47"/>
      <c r="J40" s="47"/>
      <c r="K40" s="47"/>
      <c r="L40" s="47"/>
      <c r="M40" s="47"/>
      <c r="N40" s="47"/>
      <c r="O40" s="71"/>
    </row>
    <row r="41" spans="1:15" s="18" customFormat="1" outlineLevel="1">
      <c r="A41" s="4"/>
      <c r="B41" s="571" t="s">
        <v>549</v>
      </c>
      <c r="C41" s="783"/>
      <c r="D41" s="47"/>
      <c r="E41" s="47"/>
      <c r="F41" s="47"/>
      <c r="G41" s="47">
        <v>1.35E-2</v>
      </c>
      <c r="H41" s="47"/>
      <c r="I41" s="47"/>
      <c r="J41" s="47"/>
      <c r="K41" s="47"/>
      <c r="L41" s="47"/>
      <c r="M41" s="47"/>
      <c r="N41" s="47"/>
      <c r="O41" s="71"/>
    </row>
    <row r="42" spans="1:15" s="18" customFormat="1" outlineLevel="1">
      <c r="A42" s="4"/>
      <c r="B42" s="571" t="s">
        <v>550</v>
      </c>
      <c r="C42" s="783"/>
      <c r="D42" s="47"/>
      <c r="E42" s="47"/>
      <c r="F42" s="47"/>
      <c r="G42" s="47"/>
      <c r="H42" s="47"/>
      <c r="I42" s="47"/>
      <c r="J42" s="47"/>
      <c r="K42" s="47"/>
      <c r="L42" s="47"/>
      <c r="M42" s="47"/>
      <c r="N42" s="47"/>
      <c r="O42" s="71"/>
    </row>
    <row r="43" spans="1:15" s="18" customFormat="1">
      <c r="A43" s="4"/>
      <c r="B43" s="571" t="s">
        <v>551</v>
      </c>
      <c r="C43" s="786"/>
      <c r="D43" s="67">
        <f>SUM(D39:D42)</f>
        <v>2.0526999999999997</v>
      </c>
      <c r="E43" s="67">
        <f t="shared" ref="E43:N43" si="10">SUM(E39:E42)</f>
        <v>2.0390000000000001</v>
      </c>
      <c r="F43" s="67">
        <f t="shared" si="10"/>
        <v>2.0487000000000002</v>
      </c>
      <c r="G43" s="67">
        <f t="shared" si="10"/>
        <v>2.1671</v>
      </c>
      <c r="H43" s="67">
        <f t="shared" si="10"/>
        <v>2.1869999999999998</v>
      </c>
      <c r="I43" s="67">
        <f t="shared" si="10"/>
        <v>2.2187000000000001</v>
      </c>
      <c r="J43" s="67">
        <f t="shared" si="10"/>
        <v>0</v>
      </c>
      <c r="K43" s="67">
        <f t="shared" si="10"/>
        <v>0</v>
      </c>
      <c r="L43" s="67">
        <f t="shared" si="10"/>
        <v>0</v>
      </c>
      <c r="M43" s="67">
        <f t="shared" si="10"/>
        <v>0</v>
      </c>
      <c r="N43" s="67">
        <f t="shared" si="10"/>
        <v>0</v>
      </c>
      <c r="O43" s="78"/>
    </row>
    <row r="44" spans="1:15" s="14" customFormat="1">
      <c r="A44" s="74"/>
      <c r="B44" s="518" t="s">
        <v>552</v>
      </c>
      <c r="C44" s="514"/>
      <c r="D44" s="73"/>
      <c r="E44" s="510">
        <f t="shared" ref="E44:N44" si="11">ROUND(SUM(D43*E16+E43*E17)/12,4)</f>
        <v>2.0436000000000001</v>
      </c>
      <c r="F44" s="510">
        <f t="shared" si="11"/>
        <v>2.0455000000000001</v>
      </c>
      <c r="G44" s="510">
        <f t="shared" si="11"/>
        <v>2.1572</v>
      </c>
      <c r="H44" s="510">
        <f t="shared" si="11"/>
        <v>2.1869999999999998</v>
      </c>
      <c r="I44" s="510">
        <f t="shared" si="11"/>
        <v>2.2187000000000001</v>
      </c>
      <c r="J44" s="510">
        <f t="shared" si="11"/>
        <v>0</v>
      </c>
      <c r="K44" s="510">
        <f t="shared" si="11"/>
        <v>0</v>
      </c>
      <c r="L44" s="510">
        <f t="shared" si="11"/>
        <v>0</v>
      </c>
      <c r="M44" s="510">
        <f t="shared" si="11"/>
        <v>0</v>
      </c>
      <c r="N44" s="510">
        <f t="shared" si="11"/>
        <v>0</v>
      </c>
      <c r="O44" s="515"/>
    </row>
    <row r="45" spans="1:15" s="72" customFormat="1">
      <c r="A45" s="74"/>
      <c r="B45" s="518"/>
      <c r="C45" s="514"/>
      <c r="D45" s="73"/>
      <c r="E45" s="73"/>
      <c r="F45" s="73"/>
      <c r="G45" s="73"/>
      <c r="H45" s="73"/>
      <c r="I45" s="73"/>
      <c r="J45" s="73"/>
      <c r="K45" s="73"/>
      <c r="L45" s="513"/>
      <c r="M45" s="513"/>
      <c r="N45" s="513"/>
      <c r="O45" s="519"/>
    </row>
    <row r="46" spans="1:15" s="66" customFormat="1">
      <c r="A46" s="64"/>
      <c r="B46" s="648" t="str">
        <f>'1.  LRAMVA Summary'!B32</f>
        <v>Large Use</v>
      </c>
      <c r="C46" s="785" t="str">
        <f>'2. LRAMVA Threshold'!H43</f>
        <v>kW</v>
      </c>
      <c r="D46" s="47">
        <v>2.8917999999999999</v>
      </c>
      <c r="E46" s="47">
        <v>2.8969999999999998</v>
      </c>
      <c r="F46" s="47">
        <v>2.9224999999999999</v>
      </c>
      <c r="G46" s="47">
        <v>2.6730999999999998</v>
      </c>
      <c r="H46" s="47">
        <v>2.7145000000000001</v>
      </c>
      <c r="I46" s="47">
        <v>2.7538999999999998</v>
      </c>
      <c r="J46" s="47"/>
      <c r="K46" s="47"/>
      <c r="L46" s="47"/>
      <c r="M46" s="47"/>
      <c r="N46" s="47"/>
      <c r="O46" s="71"/>
    </row>
    <row r="47" spans="1:15" s="18" customFormat="1" outlineLevel="1">
      <c r="A47" s="4"/>
      <c r="B47" s="571" t="s">
        <v>548</v>
      </c>
      <c r="C47" s="783"/>
      <c r="D47" s="47">
        <v>-2.3800000000000002E-2</v>
      </c>
      <c r="E47" s="47">
        <v>-4.1399999999999999E-2</v>
      </c>
      <c r="F47" s="47">
        <v>-5.0200000000000002E-2</v>
      </c>
      <c r="G47" s="47"/>
      <c r="H47" s="47"/>
      <c r="I47" s="47"/>
      <c r="J47" s="47"/>
      <c r="K47" s="47"/>
      <c r="L47" s="47"/>
      <c r="M47" s="47"/>
      <c r="N47" s="47"/>
      <c r="O47" s="71"/>
    </row>
    <row r="48" spans="1:15" s="18" customFormat="1" outlineLevel="1">
      <c r="A48" s="4"/>
      <c r="B48" s="571" t="s">
        <v>549</v>
      </c>
      <c r="C48" s="783"/>
      <c r="D48" s="47"/>
      <c r="E48" s="47"/>
      <c r="F48" s="47"/>
      <c r="G48" s="47">
        <v>-2.63E-2</v>
      </c>
      <c r="H48" s="47"/>
      <c r="I48" s="47"/>
      <c r="J48" s="47"/>
      <c r="K48" s="47"/>
      <c r="L48" s="47"/>
      <c r="M48" s="47"/>
      <c r="N48" s="47"/>
      <c r="O48" s="71"/>
    </row>
    <row r="49" spans="1:15" s="18" customFormat="1" outlineLevel="1">
      <c r="A49" s="4"/>
      <c r="B49" s="571" t="s">
        <v>550</v>
      </c>
      <c r="C49" s="783"/>
      <c r="D49" s="47"/>
      <c r="E49" s="47"/>
      <c r="F49" s="47"/>
      <c r="G49" s="47"/>
      <c r="H49" s="47"/>
      <c r="I49" s="47"/>
      <c r="J49" s="47"/>
      <c r="K49" s="47"/>
      <c r="L49" s="47"/>
      <c r="M49" s="47"/>
      <c r="N49" s="47"/>
      <c r="O49" s="71"/>
    </row>
    <row r="50" spans="1:15" s="18" customFormat="1">
      <c r="A50" s="4"/>
      <c r="B50" s="571" t="s">
        <v>551</v>
      </c>
      <c r="C50" s="786"/>
      <c r="D50" s="67">
        <f>SUM(D46:D49)</f>
        <v>2.8679999999999999</v>
      </c>
      <c r="E50" s="67">
        <f t="shared" ref="E50:N50" si="12">SUM(E46:E49)</f>
        <v>2.8555999999999999</v>
      </c>
      <c r="F50" s="67">
        <f t="shared" si="12"/>
        <v>2.8723000000000001</v>
      </c>
      <c r="G50" s="67">
        <f t="shared" si="12"/>
        <v>2.6467999999999998</v>
      </c>
      <c r="H50" s="67">
        <f t="shared" si="12"/>
        <v>2.7145000000000001</v>
      </c>
      <c r="I50" s="67">
        <f t="shared" si="12"/>
        <v>2.7538999999999998</v>
      </c>
      <c r="J50" s="67">
        <f t="shared" si="12"/>
        <v>0</v>
      </c>
      <c r="K50" s="67">
        <f t="shared" si="12"/>
        <v>0</v>
      </c>
      <c r="L50" s="67">
        <f t="shared" si="12"/>
        <v>0</v>
      </c>
      <c r="M50" s="67">
        <f t="shared" si="12"/>
        <v>0</v>
      </c>
      <c r="N50" s="67">
        <f t="shared" si="12"/>
        <v>0</v>
      </c>
      <c r="O50" s="78"/>
    </row>
    <row r="51" spans="1:15" s="14" customFormat="1">
      <c r="A51" s="74"/>
      <c r="B51" s="518" t="s">
        <v>552</v>
      </c>
      <c r="C51" s="514"/>
      <c r="D51" s="73"/>
      <c r="E51" s="510">
        <f t="shared" ref="E51:N51" si="13">ROUND(SUM(D50*E16+E50*E17)/12,4)</f>
        <v>2.8597000000000001</v>
      </c>
      <c r="F51" s="510">
        <f t="shared" si="13"/>
        <v>2.8666999999999998</v>
      </c>
      <c r="G51" s="510">
        <f t="shared" si="13"/>
        <v>2.6656</v>
      </c>
      <c r="H51" s="510">
        <f t="shared" si="13"/>
        <v>2.7145000000000001</v>
      </c>
      <c r="I51" s="510">
        <f t="shared" si="13"/>
        <v>2.7538999999999998</v>
      </c>
      <c r="J51" s="510">
        <f t="shared" si="13"/>
        <v>0</v>
      </c>
      <c r="K51" s="510">
        <f t="shared" si="13"/>
        <v>0</v>
      </c>
      <c r="L51" s="510">
        <f t="shared" si="13"/>
        <v>0</v>
      </c>
      <c r="M51" s="510">
        <f t="shared" si="13"/>
        <v>0</v>
      </c>
      <c r="N51" s="510">
        <f t="shared" si="13"/>
        <v>0</v>
      </c>
      <c r="O51" s="515"/>
    </row>
    <row r="52" spans="1:15" s="72" customFormat="1">
      <c r="A52" s="74"/>
      <c r="B52" s="518"/>
      <c r="C52" s="514"/>
      <c r="D52" s="73"/>
      <c r="E52" s="73"/>
      <c r="F52" s="73"/>
      <c r="G52" s="73"/>
      <c r="H52" s="73"/>
      <c r="I52" s="73"/>
      <c r="J52" s="73"/>
      <c r="K52" s="73"/>
      <c r="L52" s="520"/>
      <c r="M52" s="520"/>
      <c r="N52" s="520"/>
      <c r="O52" s="519"/>
    </row>
    <row r="53" spans="1:15" s="66" customFormat="1">
      <c r="A53" s="64"/>
      <c r="B53" s="648" t="str">
        <f>'1.  LRAMVA Summary'!B33</f>
        <v>Street Lighting</v>
      </c>
      <c r="C53" s="785" t="str">
        <f>'2. LRAMVA Threshold'!I43</f>
        <v>kW</v>
      </c>
      <c r="D53" s="47">
        <v>10.1509</v>
      </c>
      <c r="E53" s="47">
        <v>10.1692</v>
      </c>
      <c r="F53" s="47">
        <v>10.258699999999999</v>
      </c>
      <c r="G53" s="47">
        <v>10.457100000000001</v>
      </c>
      <c r="H53" s="47">
        <v>10.619199999999999</v>
      </c>
      <c r="I53" s="47">
        <v>10.773199999999999</v>
      </c>
      <c r="J53" s="47"/>
      <c r="K53" s="47"/>
      <c r="L53" s="47"/>
      <c r="M53" s="47"/>
      <c r="N53" s="47"/>
      <c r="O53" s="71"/>
    </row>
    <row r="54" spans="1:15" s="18" customFormat="1" outlineLevel="1">
      <c r="A54" s="4"/>
      <c r="B54" s="571" t="s">
        <v>548</v>
      </c>
      <c r="C54" s="783"/>
      <c r="D54" s="47">
        <v>-0.10680000000000001</v>
      </c>
      <c r="E54" s="47">
        <v>-0.186</v>
      </c>
      <c r="F54" s="47">
        <v>-0.2253</v>
      </c>
      <c r="G54" s="47"/>
      <c r="H54" s="47"/>
      <c r="I54" s="47"/>
      <c r="J54" s="47"/>
      <c r="K54" s="47"/>
      <c r="L54" s="47"/>
      <c r="M54" s="47"/>
      <c r="N54" s="47"/>
      <c r="O54" s="71"/>
    </row>
    <row r="55" spans="1:15" s="18" customFormat="1" outlineLevel="1">
      <c r="A55" s="4"/>
      <c r="B55" s="571" t="s">
        <v>549</v>
      </c>
      <c r="C55" s="783"/>
      <c r="D55" s="47"/>
      <c r="E55" s="47"/>
      <c r="F55" s="47"/>
      <c r="G55" s="47">
        <v>8.8900000000000007E-2</v>
      </c>
      <c r="H55" s="47"/>
      <c r="I55" s="47"/>
      <c r="J55" s="47"/>
      <c r="K55" s="47"/>
      <c r="L55" s="47"/>
      <c r="M55" s="47"/>
      <c r="N55" s="47"/>
      <c r="O55" s="71"/>
    </row>
    <row r="56" spans="1:15" s="18" customFormat="1" outlineLevel="1">
      <c r="A56" s="4"/>
      <c r="B56" s="571" t="s">
        <v>550</v>
      </c>
      <c r="C56" s="783"/>
      <c r="D56" s="47"/>
      <c r="E56" s="47"/>
      <c r="F56" s="47"/>
      <c r="G56" s="47"/>
      <c r="H56" s="47"/>
      <c r="I56" s="47"/>
      <c r="J56" s="47"/>
      <c r="K56" s="47"/>
      <c r="L56" s="47"/>
      <c r="M56" s="47"/>
      <c r="N56" s="47"/>
      <c r="O56" s="71"/>
    </row>
    <row r="57" spans="1:15" s="18" customFormat="1">
      <c r="A57" s="4"/>
      <c r="B57" s="571" t="s">
        <v>551</v>
      </c>
      <c r="C57" s="786"/>
      <c r="D57" s="67">
        <f>SUM(D53:D56)</f>
        <v>10.0441</v>
      </c>
      <c r="E57" s="67">
        <f t="shared" ref="E57:N57" si="14">SUM(E53:E56)</f>
        <v>9.9832000000000001</v>
      </c>
      <c r="F57" s="67">
        <f t="shared" si="14"/>
        <v>10.033399999999999</v>
      </c>
      <c r="G57" s="67">
        <f t="shared" si="14"/>
        <v>10.546000000000001</v>
      </c>
      <c r="H57" s="67">
        <f t="shared" si="14"/>
        <v>10.619199999999999</v>
      </c>
      <c r="I57" s="67">
        <f t="shared" si="14"/>
        <v>10.773199999999999</v>
      </c>
      <c r="J57" s="67">
        <f t="shared" si="14"/>
        <v>0</v>
      </c>
      <c r="K57" s="67">
        <f t="shared" si="14"/>
        <v>0</v>
      </c>
      <c r="L57" s="67">
        <f t="shared" si="14"/>
        <v>0</v>
      </c>
      <c r="M57" s="67">
        <f t="shared" si="14"/>
        <v>0</v>
      </c>
      <c r="N57" s="67">
        <f t="shared" si="14"/>
        <v>0</v>
      </c>
      <c r="O57" s="79"/>
    </row>
    <row r="58" spans="1:15" s="14" customFormat="1">
      <c r="A58" s="74"/>
      <c r="B58" s="518" t="s">
        <v>552</v>
      </c>
      <c r="C58" s="514"/>
      <c r="D58" s="73"/>
      <c r="E58" s="510">
        <f t="shared" ref="E58:N58" si="15">ROUND(SUM(D57*E16+E57*E17)/12,4)</f>
        <v>10.003500000000001</v>
      </c>
      <c r="F58" s="510">
        <f t="shared" si="15"/>
        <v>10.0167</v>
      </c>
      <c r="G58" s="510">
        <f t="shared" si="15"/>
        <v>10.503299999999999</v>
      </c>
      <c r="H58" s="510">
        <f t="shared" si="15"/>
        <v>10.619199999999999</v>
      </c>
      <c r="I58" s="510">
        <f t="shared" si="15"/>
        <v>10.773199999999999</v>
      </c>
      <c r="J58" s="510">
        <f t="shared" si="15"/>
        <v>0</v>
      </c>
      <c r="K58" s="510">
        <f t="shared" si="15"/>
        <v>0</v>
      </c>
      <c r="L58" s="510">
        <f t="shared" si="15"/>
        <v>0</v>
      </c>
      <c r="M58" s="510">
        <f t="shared" si="15"/>
        <v>0</v>
      </c>
      <c r="N58" s="510">
        <f t="shared" si="15"/>
        <v>0</v>
      </c>
      <c r="O58" s="515"/>
    </row>
    <row r="59" spans="1:15" s="72" customFormat="1">
      <c r="A59" s="74"/>
      <c r="B59" s="518"/>
      <c r="C59" s="514"/>
      <c r="D59" s="73"/>
      <c r="E59" s="73"/>
      <c r="F59" s="73"/>
      <c r="G59" s="73"/>
      <c r="H59" s="73"/>
      <c r="I59" s="73"/>
      <c r="J59" s="73"/>
      <c r="K59" s="73"/>
      <c r="L59" s="520"/>
      <c r="M59" s="520"/>
      <c r="N59" s="520"/>
      <c r="O59" s="519"/>
    </row>
    <row r="60" spans="1:15" s="66" customFormat="1">
      <c r="A60" s="64"/>
      <c r="B60" s="648">
        <f>'1.  LRAMVA Summary'!B34</f>
        <v>0</v>
      </c>
      <c r="C60" s="785" t="str">
        <f>'2. LRAMVA Threshold'!J43</f>
        <v/>
      </c>
      <c r="D60" s="47"/>
      <c r="E60" s="47"/>
      <c r="F60" s="47"/>
      <c r="G60" s="47"/>
      <c r="H60" s="47"/>
      <c r="I60" s="47"/>
      <c r="J60" s="47"/>
      <c r="K60" s="47"/>
      <c r="L60" s="47"/>
      <c r="M60" s="47"/>
      <c r="N60" s="47"/>
      <c r="O60" s="71"/>
    </row>
    <row r="61" spans="1:15" s="18" customFormat="1" hidden="1" outlineLevel="1">
      <c r="A61" s="4"/>
      <c r="B61" s="571" t="s">
        <v>548</v>
      </c>
      <c r="C61" s="783"/>
      <c r="D61" s="47"/>
      <c r="E61" s="47"/>
      <c r="F61" s="47"/>
      <c r="G61" s="47"/>
      <c r="H61" s="47"/>
      <c r="I61" s="47"/>
      <c r="J61" s="47"/>
      <c r="K61" s="47"/>
      <c r="L61" s="47"/>
      <c r="M61" s="47"/>
      <c r="N61" s="47"/>
      <c r="O61" s="71"/>
    </row>
    <row r="62" spans="1:15" s="18" customFormat="1" hidden="1" outlineLevel="1">
      <c r="A62" s="4"/>
      <c r="B62" s="571" t="s">
        <v>549</v>
      </c>
      <c r="C62" s="783"/>
      <c r="D62" s="47"/>
      <c r="E62" s="47"/>
      <c r="F62" s="47"/>
      <c r="G62" s="47"/>
      <c r="H62" s="47"/>
      <c r="I62" s="47"/>
      <c r="J62" s="47"/>
      <c r="K62" s="47"/>
      <c r="L62" s="47"/>
      <c r="M62" s="47"/>
      <c r="N62" s="47"/>
      <c r="O62" s="71"/>
    </row>
    <row r="63" spans="1:15" s="18" customFormat="1" hidden="1" outlineLevel="1">
      <c r="A63" s="4"/>
      <c r="B63" s="571" t="s">
        <v>550</v>
      </c>
      <c r="C63" s="783"/>
      <c r="D63" s="47"/>
      <c r="E63" s="47"/>
      <c r="F63" s="47"/>
      <c r="G63" s="47"/>
      <c r="H63" s="47"/>
      <c r="I63" s="47"/>
      <c r="J63" s="47"/>
      <c r="K63" s="47"/>
      <c r="L63" s="47"/>
      <c r="M63" s="47"/>
      <c r="N63" s="47"/>
      <c r="O63" s="71"/>
    </row>
    <row r="64" spans="1:15" s="18" customFormat="1" collapsed="1">
      <c r="A64" s="4"/>
      <c r="B64" s="571" t="s">
        <v>551</v>
      </c>
      <c r="C64" s="786"/>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8" t="s">
        <v>552</v>
      </c>
      <c r="C65" s="514"/>
      <c r="D65" s="73"/>
      <c r="E65" s="510">
        <f t="shared" ref="E65:N65" si="17">ROUND(SUM(D64*E16+E64*E17)/12,4)</f>
        <v>0</v>
      </c>
      <c r="F65" s="510">
        <f t="shared" si="17"/>
        <v>0</v>
      </c>
      <c r="G65" s="510">
        <f t="shared" si="17"/>
        <v>0</v>
      </c>
      <c r="H65" s="510">
        <f t="shared" si="17"/>
        <v>0</v>
      </c>
      <c r="I65" s="510">
        <f>ROUND(SUM(H64*I16+I64*I17)/12,4)</f>
        <v>0</v>
      </c>
      <c r="J65" s="510">
        <f t="shared" si="17"/>
        <v>0</v>
      </c>
      <c r="K65" s="510">
        <f t="shared" si="17"/>
        <v>0</v>
      </c>
      <c r="L65" s="510">
        <f t="shared" si="17"/>
        <v>0</v>
      </c>
      <c r="M65" s="510">
        <f t="shared" si="17"/>
        <v>0</v>
      </c>
      <c r="N65" s="510">
        <f t="shared" si="17"/>
        <v>0</v>
      </c>
      <c r="O65" s="515"/>
    </row>
    <row r="66" spans="1:15" s="14" customFormat="1">
      <c r="A66" s="74"/>
      <c r="B66" s="75"/>
      <c r="C66" s="82"/>
      <c r="D66" s="73"/>
      <c r="E66" s="73"/>
      <c r="F66" s="73"/>
      <c r="G66" s="73"/>
      <c r="H66" s="73"/>
      <c r="I66" s="73"/>
      <c r="J66" s="73"/>
      <c r="K66" s="73"/>
      <c r="L66" s="513"/>
      <c r="M66" s="513"/>
      <c r="N66" s="513"/>
      <c r="O66" s="515"/>
    </row>
    <row r="67" spans="1:15" s="66" customFormat="1">
      <c r="A67" s="64"/>
      <c r="B67" s="648">
        <f>'1.  LRAMVA Summary'!B35</f>
        <v>0</v>
      </c>
      <c r="C67" s="785" t="str">
        <f>'2. LRAMVA Threshold'!K43</f>
        <v/>
      </c>
      <c r="D67" s="47"/>
      <c r="E67" s="47"/>
      <c r="F67" s="47"/>
      <c r="G67" s="47"/>
      <c r="H67" s="47"/>
      <c r="I67" s="47"/>
      <c r="J67" s="47"/>
      <c r="K67" s="47"/>
      <c r="L67" s="47"/>
      <c r="M67" s="47"/>
      <c r="N67" s="47"/>
      <c r="O67" s="71"/>
    </row>
    <row r="68" spans="1:15" s="18" customFormat="1" hidden="1" outlineLevel="1">
      <c r="A68" s="4"/>
      <c r="B68" s="571" t="s">
        <v>548</v>
      </c>
      <c r="C68" s="783"/>
      <c r="D68" s="47"/>
      <c r="E68" s="47"/>
      <c r="F68" s="47"/>
      <c r="G68" s="47"/>
      <c r="H68" s="47"/>
      <c r="I68" s="47"/>
      <c r="J68" s="47"/>
      <c r="K68" s="47"/>
      <c r="L68" s="47"/>
      <c r="M68" s="47"/>
      <c r="N68" s="47"/>
      <c r="O68" s="71"/>
    </row>
    <row r="69" spans="1:15" s="18" customFormat="1" hidden="1" outlineLevel="1">
      <c r="A69" s="4"/>
      <c r="B69" s="571" t="s">
        <v>549</v>
      </c>
      <c r="C69" s="783"/>
      <c r="D69" s="47"/>
      <c r="E69" s="47"/>
      <c r="F69" s="47"/>
      <c r="G69" s="47"/>
      <c r="H69" s="47"/>
      <c r="I69" s="47"/>
      <c r="J69" s="47"/>
      <c r="K69" s="47"/>
      <c r="L69" s="47"/>
      <c r="M69" s="47"/>
      <c r="N69" s="47"/>
      <c r="O69" s="71"/>
    </row>
    <row r="70" spans="1:15" s="18" customFormat="1" hidden="1" outlineLevel="1">
      <c r="A70" s="4"/>
      <c r="B70" s="571" t="s">
        <v>550</v>
      </c>
      <c r="C70" s="783"/>
      <c r="D70" s="47"/>
      <c r="E70" s="47"/>
      <c r="F70" s="47"/>
      <c r="G70" s="47"/>
      <c r="H70" s="47"/>
      <c r="I70" s="47"/>
      <c r="J70" s="47"/>
      <c r="K70" s="47"/>
      <c r="L70" s="47"/>
      <c r="M70" s="47"/>
      <c r="N70" s="47"/>
      <c r="O70" s="71"/>
    </row>
    <row r="71" spans="1:15" s="18" customFormat="1" collapsed="1">
      <c r="A71" s="4"/>
      <c r="B71" s="571" t="s">
        <v>551</v>
      </c>
      <c r="C71" s="786"/>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8" t="s">
        <v>552</v>
      </c>
      <c r="C72" s="514"/>
      <c r="D72" s="73"/>
      <c r="E72" s="510">
        <f t="shared" ref="E72:N72" si="19">ROUND(SUM(D71*E16+E71*E17)/12,4)</f>
        <v>0</v>
      </c>
      <c r="F72" s="510">
        <f t="shared" si="19"/>
        <v>0</v>
      </c>
      <c r="G72" s="510">
        <f t="shared" si="19"/>
        <v>0</v>
      </c>
      <c r="H72" s="510">
        <f t="shared" si="19"/>
        <v>0</v>
      </c>
      <c r="I72" s="510">
        <f t="shared" si="19"/>
        <v>0</v>
      </c>
      <c r="J72" s="510">
        <f t="shared" si="19"/>
        <v>0</v>
      </c>
      <c r="K72" s="510">
        <f t="shared" si="19"/>
        <v>0</v>
      </c>
      <c r="L72" s="510">
        <f t="shared" si="19"/>
        <v>0</v>
      </c>
      <c r="M72" s="510">
        <f t="shared" si="19"/>
        <v>0</v>
      </c>
      <c r="N72" s="510">
        <f t="shared" si="19"/>
        <v>0</v>
      </c>
      <c r="O72" s="515"/>
    </row>
    <row r="73" spans="1:15" s="14" customFormat="1">
      <c r="A73" s="74"/>
      <c r="B73" s="507"/>
      <c r="C73" s="514"/>
      <c r="D73" s="73"/>
      <c r="E73" s="510"/>
      <c r="F73" s="510"/>
      <c r="G73" s="510"/>
      <c r="H73" s="510"/>
      <c r="I73" s="510"/>
      <c r="J73" s="510"/>
      <c r="K73" s="510"/>
      <c r="L73" s="510"/>
      <c r="M73" s="510"/>
      <c r="N73" s="510"/>
      <c r="O73" s="515"/>
    </row>
    <row r="74" spans="1:15" s="66" customFormat="1">
      <c r="A74" s="64"/>
      <c r="B74" s="648">
        <f>'1.  LRAMVA Summary'!B36</f>
        <v>0</v>
      </c>
      <c r="C74" s="785" t="str">
        <f>'2. LRAMVA Threshold'!L43</f>
        <v/>
      </c>
      <c r="D74" s="47"/>
      <c r="E74" s="47"/>
      <c r="F74" s="47"/>
      <c r="G74" s="47"/>
      <c r="H74" s="47"/>
      <c r="I74" s="47"/>
      <c r="J74" s="47"/>
      <c r="K74" s="47"/>
      <c r="L74" s="47"/>
      <c r="M74" s="47"/>
      <c r="N74" s="47"/>
      <c r="O74" s="71"/>
    </row>
    <row r="75" spans="1:15" s="18" customFormat="1" hidden="1" outlineLevel="1">
      <c r="A75" s="4"/>
      <c r="B75" s="571" t="s">
        <v>548</v>
      </c>
      <c r="C75" s="783"/>
      <c r="D75" s="47"/>
      <c r="E75" s="47"/>
      <c r="F75" s="47"/>
      <c r="G75" s="47"/>
      <c r="H75" s="47"/>
      <c r="I75" s="47"/>
      <c r="J75" s="47"/>
      <c r="K75" s="47"/>
      <c r="L75" s="47"/>
      <c r="M75" s="47"/>
      <c r="N75" s="47"/>
      <c r="O75" s="71"/>
    </row>
    <row r="76" spans="1:15" s="18" customFormat="1" hidden="1" outlineLevel="1">
      <c r="A76" s="4"/>
      <c r="B76" s="571" t="s">
        <v>549</v>
      </c>
      <c r="C76" s="783"/>
      <c r="D76" s="47"/>
      <c r="E76" s="47"/>
      <c r="F76" s="47"/>
      <c r="G76" s="47"/>
      <c r="H76" s="47"/>
      <c r="I76" s="47"/>
      <c r="J76" s="47"/>
      <c r="K76" s="47"/>
      <c r="L76" s="47"/>
      <c r="M76" s="47"/>
      <c r="N76" s="47"/>
      <c r="O76" s="71"/>
    </row>
    <row r="77" spans="1:15" s="18" customFormat="1" hidden="1" outlineLevel="1">
      <c r="A77" s="4"/>
      <c r="B77" s="571" t="s">
        <v>550</v>
      </c>
      <c r="C77" s="783"/>
      <c r="D77" s="47"/>
      <c r="E77" s="47"/>
      <c r="F77" s="47"/>
      <c r="G77" s="47"/>
      <c r="H77" s="47"/>
      <c r="I77" s="47"/>
      <c r="J77" s="47"/>
      <c r="K77" s="47"/>
      <c r="L77" s="47"/>
      <c r="M77" s="47"/>
      <c r="N77" s="47"/>
      <c r="O77" s="71"/>
    </row>
    <row r="78" spans="1:15" s="18" customFormat="1" collapsed="1">
      <c r="A78" s="4"/>
      <c r="B78" s="571" t="s">
        <v>551</v>
      </c>
      <c r="C78" s="786"/>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8" t="s">
        <v>552</v>
      </c>
      <c r="C79" s="514"/>
      <c r="D79" s="73"/>
      <c r="E79" s="510">
        <f t="shared" ref="E79:N79" si="21">ROUND(SUM(D78*E16+E78*E17)/12,4)</f>
        <v>0</v>
      </c>
      <c r="F79" s="510">
        <f t="shared" si="21"/>
        <v>0</v>
      </c>
      <c r="G79" s="510">
        <f t="shared" si="21"/>
        <v>0</v>
      </c>
      <c r="H79" s="510">
        <f t="shared" si="21"/>
        <v>0</v>
      </c>
      <c r="I79" s="510">
        <f t="shared" si="21"/>
        <v>0</v>
      </c>
      <c r="J79" s="510">
        <f t="shared" si="21"/>
        <v>0</v>
      </c>
      <c r="K79" s="510">
        <f t="shared" si="21"/>
        <v>0</v>
      </c>
      <c r="L79" s="510">
        <f t="shared" si="21"/>
        <v>0</v>
      </c>
      <c r="M79" s="510">
        <f t="shared" si="21"/>
        <v>0</v>
      </c>
      <c r="N79" s="510">
        <f t="shared" si="21"/>
        <v>0</v>
      </c>
      <c r="O79" s="515"/>
    </row>
    <row r="80" spans="1:15" s="14" customFormat="1">
      <c r="A80" s="74"/>
      <c r="B80" s="507"/>
      <c r="C80" s="514"/>
      <c r="D80" s="73"/>
      <c r="E80" s="510"/>
      <c r="F80" s="510"/>
      <c r="G80" s="510"/>
      <c r="H80" s="510"/>
      <c r="I80" s="510"/>
      <c r="J80" s="510"/>
      <c r="K80" s="510"/>
      <c r="L80" s="510"/>
      <c r="M80" s="510"/>
      <c r="N80" s="510"/>
      <c r="O80" s="515"/>
    </row>
    <row r="81" spans="1:15" s="66" customFormat="1">
      <c r="A81" s="64"/>
      <c r="B81" s="648">
        <f>'1.  LRAMVA Summary'!B37</f>
        <v>0</v>
      </c>
      <c r="C81" s="785" t="str">
        <f>'2. LRAMVA Threshold'!M43</f>
        <v/>
      </c>
      <c r="D81" s="47"/>
      <c r="E81" s="47"/>
      <c r="F81" s="47"/>
      <c r="G81" s="47"/>
      <c r="H81" s="47"/>
      <c r="I81" s="47"/>
      <c r="J81" s="47"/>
      <c r="K81" s="47"/>
      <c r="L81" s="47"/>
      <c r="M81" s="47"/>
      <c r="N81" s="47"/>
      <c r="O81" s="71"/>
    </row>
    <row r="82" spans="1:15" s="18" customFormat="1" hidden="1" outlineLevel="1">
      <c r="A82" s="4"/>
      <c r="B82" s="571" t="s">
        <v>548</v>
      </c>
      <c r="C82" s="783"/>
      <c r="D82" s="47"/>
      <c r="E82" s="47"/>
      <c r="F82" s="47"/>
      <c r="G82" s="47"/>
      <c r="H82" s="47"/>
      <c r="I82" s="47"/>
      <c r="J82" s="47"/>
      <c r="K82" s="47"/>
      <c r="L82" s="47"/>
      <c r="M82" s="47"/>
      <c r="N82" s="47"/>
      <c r="O82" s="71"/>
    </row>
    <row r="83" spans="1:15" s="18" customFormat="1" hidden="1" outlineLevel="1">
      <c r="A83" s="4"/>
      <c r="B83" s="571" t="s">
        <v>549</v>
      </c>
      <c r="C83" s="783"/>
      <c r="D83" s="47"/>
      <c r="E83" s="47"/>
      <c r="F83" s="47"/>
      <c r="G83" s="47"/>
      <c r="H83" s="47"/>
      <c r="I83" s="47"/>
      <c r="J83" s="47"/>
      <c r="K83" s="47"/>
      <c r="L83" s="47"/>
      <c r="M83" s="47"/>
      <c r="N83" s="47"/>
      <c r="O83" s="71"/>
    </row>
    <row r="84" spans="1:15" s="18" customFormat="1" hidden="1" outlineLevel="1">
      <c r="A84" s="4"/>
      <c r="B84" s="571" t="s">
        <v>550</v>
      </c>
      <c r="C84" s="783"/>
      <c r="D84" s="47"/>
      <c r="E84" s="47"/>
      <c r="F84" s="47"/>
      <c r="G84" s="47"/>
      <c r="H84" s="47"/>
      <c r="I84" s="47"/>
      <c r="J84" s="47"/>
      <c r="K84" s="47"/>
      <c r="L84" s="47"/>
      <c r="M84" s="47"/>
      <c r="N84" s="47"/>
      <c r="O84" s="71"/>
    </row>
    <row r="85" spans="1:15" s="18" customFormat="1" collapsed="1">
      <c r="A85" s="4"/>
      <c r="B85" s="571" t="s">
        <v>551</v>
      </c>
      <c r="C85" s="786"/>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8" t="s">
        <v>552</v>
      </c>
      <c r="C86" s="514"/>
      <c r="D86" s="73"/>
      <c r="E86" s="510">
        <f t="shared" ref="E86:N86" si="23">ROUND(SUM(D85*E16+E85*E17)/12,4)</f>
        <v>0</v>
      </c>
      <c r="F86" s="510">
        <f t="shared" si="23"/>
        <v>0</v>
      </c>
      <c r="G86" s="510">
        <f t="shared" si="23"/>
        <v>0</v>
      </c>
      <c r="H86" s="510">
        <f t="shared" si="23"/>
        <v>0</v>
      </c>
      <c r="I86" s="510">
        <f t="shared" si="23"/>
        <v>0</v>
      </c>
      <c r="J86" s="510">
        <f t="shared" si="23"/>
        <v>0</v>
      </c>
      <c r="K86" s="510">
        <f t="shared" si="23"/>
        <v>0</v>
      </c>
      <c r="L86" s="510">
        <f t="shared" si="23"/>
        <v>0</v>
      </c>
      <c r="M86" s="510">
        <f t="shared" si="23"/>
        <v>0</v>
      </c>
      <c r="N86" s="510">
        <f t="shared" si="23"/>
        <v>0</v>
      </c>
      <c r="O86" s="515"/>
    </row>
    <row r="87" spans="1:15" s="14" customFormat="1">
      <c r="A87" s="74"/>
      <c r="B87" s="507"/>
      <c r="C87" s="514"/>
      <c r="D87" s="73"/>
      <c r="E87" s="510"/>
      <c r="F87" s="510"/>
      <c r="G87" s="510"/>
      <c r="H87" s="510"/>
      <c r="I87" s="510"/>
      <c r="J87" s="510"/>
      <c r="K87" s="510"/>
      <c r="L87" s="510"/>
      <c r="M87" s="510"/>
      <c r="N87" s="510"/>
      <c r="O87" s="515"/>
    </row>
    <row r="88" spans="1:15" s="66" customFormat="1">
      <c r="A88" s="64"/>
      <c r="B88" s="648">
        <f>'1.  LRAMVA Summary'!B38</f>
        <v>0</v>
      </c>
      <c r="C88" s="785" t="str">
        <f>'2. LRAMVA Threshold'!N43</f>
        <v/>
      </c>
      <c r="D88" s="47"/>
      <c r="E88" s="47"/>
      <c r="F88" s="47"/>
      <c r="G88" s="47"/>
      <c r="H88" s="47"/>
      <c r="I88" s="47"/>
      <c r="J88" s="47"/>
      <c r="K88" s="47"/>
      <c r="L88" s="47"/>
      <c r="M88" s="47"/>
      <c r="N88" s="47"/>
      <c r="O88" s="71"/>
    </row>
    <row r="89" spans="1:15" s="18" customFormat="1" hidden="1" outlineLevel="1">
      <c r="A89" s="4"/>
      <c r="B89" s="571" t="s">
        <v>548</v>
      </c>
      <c r="C89" s="783"/>
      <c r="D89" s="47"/>
      <c r="E89" s="47"/>
      <c r="F89" s="47"/>
      <c r="G89" s="47"/>
      <c r="H89" s="47"/>
      <c r="I89" s="47"/>
      <c r="J89" s="47"/>
      <c r="K89" s="47"/>
      <c r="L89" s="47"/>
      <c r="M89" s="47"/>
      <c r="N89" s="47"/>
      <c r="O89" s="71"/>
    </row>
    <row r="90" spans="1:15" s="18" customFormat="1" hidden="1" outlineLevel="1">
      <c r="A90" s="4"/>
      <c r="B90" s="571" t="s">
        <v>549</v>
      </c>
      <c r="C90" s="783"/>
      <c r="D90" s="47"/>
      <c r="E90" s="47"/>
      <c r="F90" s="47"/>
      <c r="G90" s="47"/>
      <c r="H90" s="47"/>
      <c r="I90" s="47"/>
      <c r="J90" s="47"/>
      <c r="K90" s="47"/>
      <c r="L90" s="47"/>
      <c r="M90" s="47"/>
      <c r="N90" s="47"/>
      <c r="O90" s="71"/>
    </row>
    <row r="91" spans="1:15" s="18" customFormat="1" hidden="1" outlineLevel="1">
      <c r="A91" s="4"/>
      <c r="B91" s="571" t="s">
        <v>550</v>
      </c>
      <c r="C91" s="783"/>
      <c r="D91" s="47"/>
      <c r="E91" s="47"/>
      <c r="F91" s="47"/>
      <c r="G91" s="47"/>
      <c r="H91" s="47"/>
      <c r="I91" s="47"/>
      <c r="J91" s="47"/>
      <c r="K91" s="47"/>
      <c r="L91" s="47"/>
      <c r="M91" s="47"/>
      <c r="N91" s="47"/>
      <c r="O91" s="71"/>
    </row>
    <row r="92" spans="1:15" s="18" customFormat="1" collapsed="1">
      <c r="A92" s="4"/>
      <c r="B92" s="571" t="s">
        <v>551</v>
      </c>
      <c r="C92" s="786"/>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8" t="s">
        <v>552</v>
      </c>
      <c r="C93" s="514"/>
      <c r="D93" s="73"/>
      <c r="E93" s="510">
        <f t="shared" ref="E93:N93" si="25">ROUND(SUM(D92*E16+E92*E17)/12,4)</f>
        <v>0</v>
      </c>
      <c r="F93" s="510">
        <f t="shared" si="25"/>
        <v>0</v>
      </c>
      <c r="G93" s="510">
        <f t="shared" si="25"/>
        <v>0</v>
      </c>
      <c r="H93" s="510">
        <f t="shared" si="25"/>
        <v>0</v>
      </c>
      <c r="I93" s="510">
        <f t="shared" si="25"/>
        <v>0</v>
      </c>
      <c r="J93" s="510">
        <f t="shared" si="25"/>
        <v>0</v>
      </c>
      <c r="K93" s="510">
        <f t="shared" si="25"/>
        <v>0</v>
      </c>
      <c r="L93" s="510">
        <f t="shared" si="25"/>
        <v>0</v>
      </c>
      <c r="M93" s="510">
        <f t="shared" si="25"/>
        <v>0</v>
      </c>
      <c r="N93" s="510">
        <f t="shared" si="25"/>
        <v>0</v>
      </c>
      <c r="O93" s="515"/>
    </row>
    <row r="94" spans="1:15" s="14" customFormat="1">
      <c r="A94" s="74"/>
      <c r="B94" s="507"/>
      <c r="C94" s="514"/>
      <c r="D94" s="73"/>
      <c r="E94" s="510"/>
      <c r="F94" s="510"/>
      <c r="G94" s="510"/>
      <c r="H94" s="510"/>
      <c r="I94" s="510"/>
      <c r="J94" s="510"/>
      <c r="K94" s="510"/>
      <c r="L94" s="510"/>
      <c r="M94" s="510"/>
      <c r="N94" s="510"/>
      <c r="O94" s="515"/>
    </row>
    <row r="95" spans="1:15" s="66" customFormat="1">
      <c r="A95" s="64"/>
      <c r="B95" s="648">
        <f>'1.  LRAMVA Summary'!B39</f>
        <v>0</v>
      </c>
      <c r="C95" s="785" t="str">
        <f>'2. LRAMVA Threshold'!O43</f>
        <v/>
      </c>
      <c r="D95" s="47"/>
      <c r="E95" s="47"/>
      <c r="F95" s="47"/>
      <c r="G95" s="47"/>
      <c r="H95" s="47"/>
      <c r="I95" s="47"/>
      <c r="J95" s="47"/>
      <c r="K95" s="47"/>
      <c r="L95" s="47"/>
      <c r="M95" s="47"/>
      <c r="N95" s="47"/>
      <c r="O95" s="71"/>
    </row>
    <row r="96" spans="1:15" s="18" customFormat="1" hidden="1" outlineLevel="1">
      <c r="A96" s="4"/>
      <c r="B96" s="571" t="s">
        <v>548</v>
      </c>
      <c r="C96" s="783"/>
      <c r="D96" s="47"/>
      <c r="E96" s="47"/>
      <c r="F96" s="47"/>
      <c r="G96" s="47"/>
      <c r="H96" s="47"/>
      <c r="I96" s="47"/>
      <c r="J96" s="47"/>
      <c r="K96" s="47"/>
      <c r="L96" s="47"/>
      <c r="M96" s="47"/>
      <c r="N96" s="47"/>
      <c r="O96" s="71"/>
    </row>
    <row r="97" spans="1:15" s="18" customFormat="1" hidden="1" outlineLevel="1">
      <c r="A97" s="4"/>
      <c r="B97" s="571" t="s">
        <v>549</v>
      </c>
      <c r="C97" s="783"/>
      <c r="D97" s="47"/>
      <c r="E97" s="47"/>
      <c r="F97" s="47"/>
      <c r="G97" s="47"/>
      <c r="H97" s="47"/>
      <c r="I97" s="47"/>
      <c r="J97" s="47"/>
      <c r="K97" s="47"/>
      <c r="L97" s="47"/>
      <c r="M97" s="47"/>
      <c r="N97" s="47"/>
      <c r="O97" s="71"/>
    </row>
    <row r="98" spans="1:15" s="18" customFormat="1" hidden="1" outlineLevel="1">
      <c r="A98" s="4"/>
      <c r="B98" s="571" t="s">
        <v>550</v>
      </c>
      <c r="C98" s="783"/>
      <c r="D98" s="47"/>
      <c r="E98" s="47"/>
      <c r="F98" s="47"/>
      <c r="G98" s="47"/>
      <c r="H98" s="47"/>
      <c r="I98" s="47"/>
      <c r="J98" s="47"/>
      <c r="K98" s="47"/>
      <c r="L98" s="47"/>
      <c r="M98" s="47"/>
      <c r="N98" s="47"/>
      <c r="O98" s="71"/>
    </row>
    <row r="99" spans="1:15" s="18" customFormat="1" collapsed="1">
      <c r="A99" s="4"/>
      <c r="B99" s="571" t="s">
        <v>551</v>
      </c>
      <c r="C99" s="786"/>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8" t="s">
        <v>552</v>
      </c>
      <c r="C100" s="514"/>
      <c r="D100" s="73"/>
      <c r="E100" s="510">
        <f t="shared" ref="E100:N100" si="27">ROUND(SUM(D99*E16+E99*E17)/12,4)</f>
        <v>0</v>
      </c>
      <c r="F100" s="510">
        <f t="shared" si="27"/>
        <v>0</v>
      </c>
      <c r="G100" s="510">
        <f t="shared" si="27"/>
        <v>0</v>
      </c>
      <c r="H100" s="510">
        <f t="shared" si="27"/>
        <v>0</v>
      </c>
      <c r="I100" s="510">
        <f t="shared" si="27"/>
        <v>0</v>
      </c>
      <c r="J100" s="510">
        <f t="shared" si="27"/>
        <v>0</v>
      </c>
      <c r="K100" s="510">
        <f t="shared" si="27"/>
        <v>0</v>
      </c>
      <c r="L100" s="510">
        <f t="shared" si="27"/>
        <v>0</v>
      </c>
      <c r="M100" s="510">
        <f t="shared" si="27"/>
        <v>0</v>
      </c>
      <c r="N100" s="510">
        <f t="shared" si="27"/>
        <v>0</v>
      </c>
      <c r="O100" s="515"/>
    </row>
    <row r="101" spans="1:15" s="14" customFormat="1">
      <c r="A101" s="74"/>
      <c r="B101" s="507"/>
      <c r="C101" s="514"/>
      <c r="D101" s="73"/>
      <c r="E101" s="510"/>
      <c r="F101" s="510"/>
      <c r="G101" s="510"/>
      <c r="H101" s="510"/>
      <c r="I101" s="510"/>
      <c r="J101" s="510"/>
      <c r="K101" s="510"/>
      <c r="L101" s="510"/>
      <c r="M101" s="510"/>
      <c r="N101" s="510"/>
      <c r="O101" s="515"/>
    </row>
    <row r="102" spans="1:15" s="66" customFormat="1">
      <c r="A102" s="64"/>
      <c r="B102" s="648">
        <f>'1.  LRAMVA Summary'!B40</f>
        <v>0</v>
      </c>
      <c r="C102" s="785" t="str">
        <f>'2. LRAMVA Threshold'!P43</f>
        <v/>
      </c>
      <c r="D102" s="47"/>
      <c r="E102" s="47"/>
      <c r="F102" s="47"/>
      <c r="G102" s="47"/>
      <c r="H102" s="47"/>
      <c r="I102" s="47"/>
      <c r="J102" s="47"/>
      <c r="K102" s="47"/>
      <c r="L102" s="47"/>
      <c r="M102" s="47"/>
      <c r="N102" s="47"/>
      <c r="O102" s="71"/>
    </row>
    <row r="103" spans="1:15" s="18" customFormat="1" hidden="1" outlineLevel="1">
      <c r="A103" s="4"/>
      <c r="B103" s="571" t="s">
        <v>548</v>
      </c>
      <c r="C103" s="783"/>
      <c r="D103" s="47"/>
      <c r="E103" s="47"/>
      <c r="F103" s="47"/>
      <c r="G103" s="47"/>
      <c r="H103" s="47"/>
      <c r="I103" s="47"/>
      <c r="J103" s="47"/>
      <c r="K103" s="47"/>
      <c r="L103" s="47"/>
      <c r="M103" s="47"/>
      <c r="N103" s="47"/>
      <c r="O103" s="71"/>
    </row>
    <row r="104" spans="1:15" s="18" customFormat="1" hidden="1" outlineLevel="1">
      <c r="A104" s="4"/>
      <c r="B104" s="571" t="s">
        <v>549</v>
      </c>
      <c r="C104" s="783"/>
      <c r="D104" s="47"/>
      <c r="E104" s="47"/>
      <c r="F104" s="47"/>
      <c r="G104" s="47"/>
      <c r="H104" s="47"/>
      <c r="I104" s="47"/>
      <c r="J104" s="47"/>
      <c r="K104" s="47"/>
      <c r="L104" s="47"/>
      <c r="M104" s="47"/>
      <c r="N104" s="47"/>
      <c r="O104" s="71"/>
    </row>
    <row r="105" spans="1:15" s="18" customFormat="1" hidden="1" outlineLevel="1">
      <c r="A105" s="4"/>
      <c r="B105" s="571" t="s">
        <v>550</v>
      </c>
      <c r="C105" s="783"/>
      <c r="D105" s="47"/>
      <c r="E105" s="47"/>
      <c r="F105" s="47"/>
      <c r="G105" s="47"/>
      <c r="H105" s="47"/>
      <c r="I105" s="47"/>
      <c r="J105" s="47"/>
      <c r="K105" s="47"/>
      <c r="L105" s="47"/>
      <c r="M105" s="47"/>
      <c r="N105" s="47"/>
      <c r="O105" s="71"/>
    </row>
    <row r="106" spans="1:15" s="18" customFormat="1" collapsed="1">
      <c r="A106" s="4"/>
      <c r="B106" s="571" t="s">
        <v>551</v>
      </c>
      <c r="C106" s="786"/>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8" t="s">
        <v>552</v>
      </c>
      <c r="C107" s="514"/>
      <c r="D107" s="73"/>
      <c r="E107" s="510">
        <f t="shared" ref="E107:N107" si="29">ROUND(SUM(D106*E16+E106*E17)/12,4)</f>
        <v>0</v>
      </c>
      <c r="F107" s="510">
        <f t="shared" si="29"/>
        <v>0</v>
      </c>
      <c r="G107" s="510">
        <f t="shared" si="29"/>
        <v>0</v>
      </c>
      <c r="H107" s="510">
        <f t="shared" si="29"/>
        <v>0</v>
      </c>
      <c r="I107" s="510">
        <f t="shared" si="29"/>
        <v>0</v>
      </c>
      <c r="J107" s="510">
        <f t="shared" si="29"/>
        <v>0</v>
      </c>
      <c r="K107" s="510">
        <f t="shared" si="29"/>
        <v>0</v>
      </c>
      <c r="L107" s="510">
        <f t="shared" si="29"/>
        <v>0</v>
      </c>
      <c r="M107" s="510">
        <f t="shared" si="29"/>
        <v>0</v>
      </c>
      <c r="N107" s="510">
        <f t="shared" si="29"/>
        <v>0</v>
      </c>
      <c r="O107" s="515"/>
    </row>
    <row r="108" spans="1:15" s="14" customFormat="1">
      <c r="A108" s="74"/>
      <c r="B108" s="507"/>
      <c r="C108" s="514"/>
      <c r="D108" s="73"/>
      <c r="E108" s="510"/>
      <c r="F108" s="510"/>
      <c r="G108" s="510"/>
      <c r="H108" s="510"/>
      <c r="I108" s="510"/>
      <c r="J108" s="510"/>
      <c r="K108" s="510"/>
      <c r="L108" s="510"/>
      <c r="M108" s="510"/>
      <c r="N108" s="510"/>
      <c r="O108" s="515"/>
    </row>
    <row r="109" spans="1:15" s="66" customFormat="1">
      <c r="A109" s="64"/>
      <c r="B109" s="648">
        <f>'1.  LRAMVA Summary'!B41</f>
        <v>0</v>
      </c>
      <c r="C109" s="785" t="str">
        <f>'2. LRAMVA Threshold'!Q43</f>
        <v/>
      </c>
      <c r="D109" s="47"/>
      <c r="E109" s="47"/>
      <c r="F109" s="47"/>
      <c r="G109" s="47"/>
      <c r="H109" s="47"/>
      <c r="I109" s="47"/>
      <c r="J109" s="47"/>
      <c r="K109" s="47"/>
      <c r="L109" s="47"/>
      <c r="M109" s="47"/>
      <c r="N109" s="47"/>
      <c r="O109" s="71"/>
    </row>
    <row r="110" spans="1:15" s="18" customFormat="1" hidden="1" outlineLevel="1">
      <c r="A110" s="4"/>
      <c r="B110" s="571" t="s">
        <v>548</v>
      </c>
      <c r="C110" s="783"/>
      <c r="D110" s="47"/>
      <c r="E110" s="47"/>
      <c r="F110" s="47"/>
      <c r="G110" s="47"/>
      <c r="H110" s="47"/>
      <c r="I110" s="47"/>
      <c r="J110" s="47"/>
      <c r="K110" s="47"/>
      <c r="L110" s="47"/>
      <c r="M110" s="47"/>
      <c r="N110" s="47"/>
      <c r="O110" s="71"/>
    </row>
    <row r="111" spans="1:15" s="18" customFormat="1" hidden="1" outlineLevel="1">
      <c r="A111" s="4"/>
      <c r="B111" s="571" t="s">
        <v>549</v>
      </c>
      <c r="C111" s="783"/>
      <c r="D111" s="47"/>
      <c r="E111" s="47"/>
      <c r="F111" s="47"/>
      <c r="G111" s="47"/>
      <c r="H111" s="47"/>
      <c r="I111" s="47"/>
      <c r="J111" s="47"/>
      <c r="K111" s="47"/>
      <c r="L111" s="47"/>
      <c r="M111" s="47"/>
      <c r="N111" s="47"/>
      <c r="O111" s="71"/>
    </row>
    <row r="112" spans="1:15" s="18" customFormat="1" hidden="1" outlineLevel="1">
      <c r="A112" s="4"/>
      <c r="B112" s="571" t="s">
        <v>550</v>
      </c>
      <c r="C112" s="783"/>
      <c r="D112" s="47"/>
      <c r="E112" s="47"/>
      <c r="F112" s="47"/>
      <c r="G112" s="47"/>
      <c r="H112" s="47"/>
      <c r="I112" s="47"/>
      <c r="J112" s="47"/>
      <c r="K112" s="47"/>
      <c r="L112" s="47"/>
      <c r="M112" s="47"/>
      <c r="N112" s="47"/>
      <c r="O112" s="71"/>
    </row>
    <row r="113" spans="1:17" s="18" customFormat="1" collapsed="1">
      <c r="A113" s="4"/>
      <c r="B113" s="571" t="s">
        <v>551</v>
      </c>
      <c r="C113" s="786"/>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8" t="s">
        <v>552</v>
      </c>
      <c r="C114" s="514"/>
      <c r="D114" s="73"/>
      <c r="E114" s="510">
        <f t="shared" ref="E114:N114" si="31">ROUND(SUM(D113*E16+E113*E17)/12,4)</f>
        <v>0</v>
      </c>
      <c r="F114" s="510">
        <f t="shared" si="31"/>
        <v>0</v>
      </c>
      <c r="G114" s="510">
        <f t="shared" si="31"/>
        <v>0</v>
      </c>
      <c r="H114" s="510">
        <f t="shared" si="31"/>
        <v>0</v>
      </c>
      <c r="I114" s="510">
        <f t="shared" si="31"/>
        <v>0</v>
      </c>
      <c r="J114" s="510">
        <f t="shared" si="31"/>
        <v>0</v>
      </c>
      <c r="K114" s="510">
        <f t="shared" si="31"/>
        <v>0</v>
      </c>
      <c r="L114" s="510">
        <f t="shared" si="31"/>
        <v>0</v>
      </c>
      <c r="M114" s="510">
        <f t="shared" si="31"/>
        <v>0</v>
      </c>
      <c r="N114" s="510">
        <f t="shared" si="31"/>
        <v>0</v>
      </c>
      <c r="O114" s="515"/>
    </row>
    <row r="115" spans="1:17" s="72" customFormat="1">
      <c r="A115" s="74"/>
      <c r="B115" s="76"/>
      <c r="C115" s="83"/>
      <c r="D115" s="77"/>
      <c r="E115" s="77"/>
      <c r="F115" s="77"/>
      <c r="G115" s="77"/>
      <c r="H115" s="77"/>
      <c r="I115" s="77"/>
      <c r="J115" s="77"/>
      <c r="K115" s="521"/>
      <c r="L115" s="522"/>
      <c r="M115" s="522"/>
      <c r="N115" s="522"/>
      <c r="O115" s="523"/>
    </row>
    <row r="116" spans="1:17" s="3" customFormat="1" ht="21" customHeight="1">
      <c r="A116" s="4"/>
      <c r="B116" s="524" t="s">
        <v>606</v>
      </c>
      <c r="C116" s="100"/>
      <c r="D116" s="525"/>
      <c r="E116" s="525"/>
      <c r="F116" s="525"/>
      <c r="G116" s="525"/>
      <c r="H116" s="525"/>
      <c r="I116" s="525"/>
      <c r="J116" s="525"/>
      <c r="K116" s="525"/>
      <c r="L116" s="525"/>
      <c r="M116" s="525"/>
      <c r="N116" s="525"/>
      <c r="O116" s="525"/>
    </row>
    <row r="119" spans="1:17" ht="15.6">
      <c r="B119" s="120" t="s">
        <v>497</v>
      </c>
      <c r="J119" s="18"/>
    </row>
    <row r="120" spans="1:17" s="14" customFormat="1" ht="42.75" customHeight="1">
      <c r="A120" s="74"/>
      <c r="B120" s="790" t="s">
        <v>647</v>
      </c>
      <c r="C120" s="790"/>
      <c r="D120" s="790"/>
      <c r="E120" s="790"/>
      <c r="F120" s="790"/>
      <c r="G120" s="790"/>
      <c r="H120" s="790"/>
      <c r="I120" s="790"/>
      <c r="J120" s="790"/>
      <c r="K120" s="790"/>
      <c r="L120" s="790"/>
      <c r="M120" s="790"/>
      <c r="N120" s="790"/>
      <c r="O120" s="790"/>
      <c r="P120" s="790"/>
    </row>
    <row r="121" spans="1:17" s="18" customFormat="1" ht="9" customHeight="1">
      <c r="A121" s="4"/>
      <c r="B121" s="120"/>
      <c r="C121" s="80"/>
    </row>
    <row r="122" spans="1:17" ht="63.75" customHeight="1">
      <c r="B122" s="263" t="s">
        <v>237</v>
      </c>
      <c r="C122" s="263" t="str">
        <f>'1.  LRAMVA Summary'!D51</f>
        <v>Residential</v>
      </c>
      <c r="D122" s="263" t="str">
        <f>'1.  LRAMVA Summary'!E51</f>
        <v>GS&lt;50 kW</v>
      </c>
      <c r="E122" s="263" t="str">
        <f>'1.  LRAMVA Summary'!F51</f>
        <v>General Service 50 to 499 kW</v>
      </c>
      <c r="F122" s="263" t="str">
        <f>'1.  LRAMVA Summary'!G51</f>
        <v>General Service 500 to 4,999 kW</v>
      </c>
      <c r="G122" s="263" t="str">
        <f>'1.  LRAMVA Summary'!H51</f>
        <v>Large Use</v>
      </c>
      <c r="H122" s="263" t="str">
        <f>'1.  LRAMVA Summary'!I51</f>
        <v>Street Lighting</v>
      </c>
      <c r="I122" s="263" t="str">
        <f>'1.  LRAMVA Summary'!J51</f>
        <v/>
      </c>
      <c r="J122" s="263" t="str">
        <f>'1.  LRAMVA Summary'!K51</f>
        <v/>
      </c>
      <c r="K122" s="263" t="str">
        <f>'1.  LRAMVA Summary'!L51</f>
        <v/>
      </c>
      <c r="L122" s="263" t="str">
        <f>'1.  LRAMVA Summary'!M51</f>
        <v/>
      </c>
      <c r="M122" s="263" t="str">
        <f>'1.  LRAMVA Summary'!N51</f>
        <v/>
      </c>
      <c r="N122" s="263" t="str">
        <f>'1.  LRAMVA Summary'!O51</f>
        <v/>
      </c>
      <c r="O122" s="263" t="str">
        <f>'1.  LRAMVA Summary'!P51</f>
        <v/>
      </c>
      <c r="P122" s="263" t="str">
        <f>'1.  LRAMVA Summary'!Q51</f>
        <v/>
      </c>
      <c r="Q122" s="18"/>
    </row>
    <row r="123" spans="1:17" s="18" customFormat="1">
      <c r="A123" s="93"/>
      <c r="B123" s="621"/>
      <c r="C123" s="622" t="str">
        <f>'1.  LRAMVA Summary'!D52</f>
        <v>kWh</v>
      </c>
      <c r="D123" s="622" t="str">
        <f>'1.  LRAMVA Summary'!E52</f>
        <v>kWh</v>
      </c>
      <c r="E123" s="622" t="str">
        <f>'1.  LRAMVA Summary'!F52</f>
        <v>kW</v>
      </c>
      <c r="F123" s="622" t="str">
        <f>'1.  LRAMVA Summary'!G52</f>
        <v>kW</v>
      </c>
      <c r="G123" s="622" t="str">
        <f>'1.  LRAMVA Summary'!H52</f>
        <v>kW</v>
      </c>
      <c r="H123" s="622" t="str">
        <f>'1.  LRAMVA Summary'!I52</f>
        <v>kW</v>
      </c>
      <c r="I123" s="622" t="str">
        <f>'1.  LRAMVA Summary'!J52</f>
        <v/>
      </c>
      <c r="J123" s="622" t="str">
        <f>'1.  LRAMVA Summary'!K52</f>
        <v/>
      </c>
      <c r="K123" s="622" t="str">
        <f>'1.  LRAMVA Summary'!L52</f>
        <v/>
      </c>
      <c r="L123" s="622" t="str">
        <f>'1.  LRAMVA Summary'!M52</f>
        <v/>
      </c>
      <c r="M123" s="622" t="str">
        <f>'1.  LRAMVA Summary'!N52</f>
        <v/>
      </c>
      <c r="N123" s="622" t="str">
        <f>'1.  LRAMVA Summary'!O52</f>
        <v/>
      </c>
      <c r="O123" s="622" t="str">
        <f>'1.  LRAMVA Summary'!P52</f>
        <v/>
      </c>
      <c r="P123" s="623" t="str">
        <f>'1.  LRAMVA Summary'!Q52</f>
        <v/>
      </c>
    </row>
    <row r="124" spans="1:17">
      <c r="B124" s="535">
        <v>2011</v>
      </c>
      <c r="C124" s="526">
        <f t="shared" ref="C124:C129" si="32">HLOOKUP(B124,$E$15:$O$114,9,FALSE)</f>
        <v>1.15E-2</v>
      </c>
      <c r="D124" s="527">
        <f>HLOOKUP(B124,$E$15:$O$114,16,FALSE)</f>
        <v>1.1299999999999999E-2</v>
      </c>
      <c r="E124" s="528">
        <f>HLOOKUP(B124,$E$15:$O$114,23,FALSE)</f>
        <v>4.1208999999999998</v>
      </c>
      <c r="F124" s="527">
        <f>HLOOKUP(B124,$E$15:$O$114,30,FALSE)</f>
        <v>2.0436000000000001</v>
      </c>
      <c r="G124" s="528">
        <f>HLOOKUP(B124,$E$15:$O$114,37,FALSE)</f>
        <v>2.8597000000000001</v>
      </c>
      <c r="H124" s="527">
        <f>HLOOKUP(B124,$E$15:$O$114,44,FALSE)</f>
        <v>10.003500000000001</v>
      </c>
      <c r="I124" s="528">
        <f>HLOOKUP(B124,$E$15:$O$114,51,FALSE)</f>
        <v>0</v>
      </c>
      <c r="J124" s="528">
        <f>HLOOKUP(B124,$E$15:$O$114,58,FALSE)</f>
        <v>0</v>
      </c>
      <c r="K124" s="528">
        <f>HLOOKUP(B124,$E$15:$O$114,65,FALSE)</f>
        <v>0</v>
      </c>
      <c r="L124" s="528">
        <f>HLOOKUP(B124,$E$15:$O$114,72,FALSE)</f>
        <v>0</v>
      </c>
      <c r="M124" s="528">
        <f>HLOOKUP(B124,$E$15:$O$114,79,FALSE)</f>
        <v>0</v>
      </c>
      <c r="N124" s="528">
        <f>HLOOKUP(B124,$E$15:$O$114,86,FALSE)</f>
        <v>0</v>
      </c>
      <c r="O124" s="528">
        <f>HLOOKUP(B124,$E$15:$O$114,93,FALSE)</f>
        <v>0</v>
      </c>
      <c r="P124" s="528">
        <f>HLOOKUP(B124,$E$15:$O$114,100,FALSE)</f>
        <v>0</v>
      </c>
    </row>
    <row r="125" spans="1:17">
      <c r="B125" s="536">
        <v>2012</v>
      </c>
      <c r="C125" s="529">
        <f t="shared" si="32"/>
        <v>1.15E-2</v>
      </c>
      <c r="D125" s="530">
        <f>HLOOKUP(B125,$E$15:$O$114,16,FALSE)</f>
        <v>1.1299999999999999E-2</v>
      </c>
      <c r="E125" s="531">
        <f>HLOOKUP(B125,$E$15:$O$114,23,FALSE)</f>
        <v>4.1332000000000004</v>
      </c>
      <c r="F125" s="530">
        <f>HLOOKUP(B125,$E$15:$O$114,30,FALSE)</f>
        <v>2.0455000000000001</v>
      </c>
      <c r="G125" s="531">
        <f>HLOOKUP(B125,$E$15:$O$114,37,FALSE)</f>
        <v>2.8666999999999998</v>
      </c>
      <c r="H125" s="530">
        <f>HLOOKUP(B125,$E$15:$O$114,44,FALSE)</f>
        <v>10.0167</v>
      </c>
      <c r="I125" s="531">
        <f>HLOOKUP(B125,$E$15:$O$114,51,FALSE)</f>
        <v>0</v>
      </c>
      <c r="J125" s="531">
        <f>HLOOKUP(B125,$E$15:$O$114,58,FALSE)</f>
        <v>0</v>
      </c>
      <c r="K125" s="531">
        <f>HLOOKUP(B125,$E$15:$O$114,65,FALSE)</f>
        <v>0</v>
      </c>
      <c r="L125" s="531">
        <f>HLOOKUP(B125,$E$15:$O$114,72,FALSE)</f>
        <v>0</v>
      </c>
      <c r="M125" s="531">
        <f>HLOOKUP(B125,$E$15:$O$114,79,FALSE)</f>
        <v>0</v>
      </c>
      <c r="N125" s="531">
        <f>HLOOKUP(B125,$E$15:$O$114,86,FALSE)</f>
        <v>0</v>
      </c>
      <c r="O125" s="531">
        <f>HLOOKUP(B125,$E$15:$O$114,93,FALSE)</f>
        <v>0</v>
      </c>
      <c r="P125" s="531">
        <f t="shared" ref="P125:P133" si="33">HLOOKUP(B125,$E$15:$O$114,100,FALSE)</f>
        <v>0</v>
      </c>
    </row>
    <row r="126" spans="1:17">
      <c r="B126" s="536">
        <v>2013</v>
      </c>
      <c r="C126" s="529">
        <f t="shared" si="32"/>
        <v>1.3100000000000001E-2</v>
      </c>
      <c r="D126" s="530">
        <f t="shared" ref="D126:D133" si="34">HLOOKUP(B126,$E$15:$O$114,16,FALSE)</f>
        <v>1.15E-2</v>
      </c>
      <c r="E126" s="531">
        <f t="shared" ref="E126:E133" si="35">HLOOKUP(B126,$E$15:$O$114,23,FALSE)</f>
        <v>4.1851000000000003</v>
      </c>
      <c r="F126" s="530">
        <f t="shared" ref="F126:F133" si="36">HLOOKUP(B126,$E$15:$O$114,30,FALSE)</f>
        <v>2.1572</v>
      </c>
      <c r="G126" s="531">
        <f t="shared" ref="G126:G132" si="37">HLOOKUP(B126,$E$15:$O$114,37,FALSE)</f>
        <v>2.6656</v>
      </c>
      <c r="H126" s="530">
        <f t="shared" ref="H126:H133" si="38">HLOOKUP(B126,$E$15:$O$114,44,FALSE)</f>
        <v>10.503299999999999</v>
      </c>
      <c r="I126" s="531">
        <f t="shared" ref="I126:I133" si="39">HLOOKUP(B126,$E$15:$O$114,51,FALSE)</f>
        <v>0</v>
      </c>
      <c r="J126" s="531">
        <f t="shared" ref="J126:J133" si="40">HLOOKUP(B126,$E$15:$O$114,58,FALSE)</f>
        <v>0</v>
      </c>
      <c r="K126" s="531">
        <f t="shared" ref="K126:K133" si="41">HLOOKUP(B126,$E$15:$O$114,65,FALSE)</f>
        <v>0</v>
      </c>
      <c r="L126" s="531">
        <f t="shared" ref="L126:L133" si="42">HLOOKUP(B126,$E$15:$O$114,72,FALSE)</f>
        <v>0</v>
      </c>
      <c r="M126" s="531">
        <f t="shared" ref="M126:M133" si="43">HLOOKUP(B126,$E$15:$O$114,79,FALSE)</f>
        <v>0</v>
      </c>
      <c r="N126" s="531">
        <f t="shared" ref="N126:N133" si="44">HLOOKUP(B126,$E$15:$O$114,86,FALSE)</f>
        <v>0</v>
      </c>
      <c r="O126" s="531">
        <f t="shared" ref="O126:O133" si="45">HLOOKUP(B126,$E$15:$O$114,93,FALSE)</f>
        <v>0</v>
      </c>
      <c r="P126" s="531">
        <f t="shared" si="33"/>
        <v>0</v>
      </c>
    </row>
    <row r="127" spans="1:17">
      <c r="B127" s="536">
        <v>2014</v>
      </c>
      <c r="C127" s="529">
        <f t="shared" si="32"/>
        <v>1.3100000000000001E-2</v>
      </c>
      <c r="D127" s="530">
        <f>HLOOKUP(B127,$E$15:$O$114,16,FALSE)</f>
        <v>1.17E-2</v>
      </c>
      <c r="E127" s="531">
        <f>HLOOKUP(B127,$E$15:$O$114,23,FALSE)</f>
        <v>4.2502000000000004</v>
      </c>
      <c r="F127" s="530">
        <f>HLOOKUP(B127,$E$15:$O$114,30,FALSE)</f>
        <v>2.1869999999999998</v>
      </c>
      <c r="G127" s="531">
        <f>HLOOKUP(B127,$E$15:$O$114,37,FALSE)</f>
        <v>2.7145000000000001</v>
      </c>
      <c r="H127" s="530">
        <f>HLOOKUP(B127,$E$15:$O$114,44,FALSE)</f>
        <v>10.619199999999999</v>
      </c>
      <c r="I127" s="531">
        <f>HLOOKUP(B127,$E$15:$O$114,51,FALSE)</f>
        <v>0</v>
      </c>
      <c r="J127" s="531">
        <f>HLOOKUP(B127,$E$15:$O$114,58,FALSE)</f>
        <v>0</v>
      </c>
      <c r="K127" s="531">
        <f>HLOOKUP(B127,$E$15:$O$114,65,FALSE)</f>
        <v>0</v>
      </c>
      <c r="L127" s="531">
        <f>HLOOKUP(B127,$E$15:$O$114,72,FALSE)</f>
        <v>0</v>
      </c>
      <c r="M127" s="531">
        <f>HLOOKUP(B127,$E$15:$O$114,79,FALSE)</f>
        <v>0</v>
      </c>
      <c r="N127" s="531">
        <f>HLOOKUP(B127,$E$15:$O$114,86,FALSE)</f>
        <v>0</v>
      </c>
      <c r="O127" s="531">
        <f>HLOOKUP(B127,$E$15:$O$114,93,FALSE)</f>
        <v>0</v>
      </c>
      <c r="P127" s="531">
        <f>HLOOKUP(B127,$E$15:$O$114,100,FALSE)</f>
        <v>0</v>
      </c>
    </row>
    <row r="128" spans="1:17">
      <c r="B128" s="536">
        <v>2015</v>
      </c>
      <c r="C128" s="529">
        <f t="shared" si="32"/>
        <v>1.3299999999999999E-2</v>
      </c>
      <c r="D128" s="530">
        <f t="shared" si="34"/>
        <v>1.1900000000000001E-2</v>
      </c>
      <c r="E128" s="531">
        <f t="shared" si="35"/>
        <v>4.3117999999999999</v>
      </c>
      <c r="F128" s="530">
        <f t="shared" si="36"/>
        <v>2.2187000000000001</v>
      </c>
      <c r="G128" s="531">
        <f t="shared" si="37"/>
        <v>2.7538999999999998</v>
      </c>
      <c r="H128" s="530">
        <f t="shared" si="38"/>
        <v>10.773199999999999</v>
      </c>
      <c r="I128" s="531">
        <f t="shared" si="39"/>
        <v>0</v>
      </c>
      <c r="J128" s="531">
        <f t="shared" si="40"/>
        <v>0</v>
      </c>
      <c r="K128" s="531">
        <f t="shared" si="41"/>
        <v>0</v>
      </c>
      <c r="L128" s="531">
        <f t="shared" si="42"/>
        <v>0</v>
      </c>
      <c r="M128" s="531">
        <f t="shared" si="43"/>
        <v>0</v>
      </c>
      <c r="N128" s="531">
        <f t="shared" si="44"/>
        <v>0</v>
      </c>
      <c r="O128" s="531">
        <f t="shared" si="45"/>
        <v>0</v>
      </c>
      <c r="P128" s="531">
        <f t="shared" si="33"/>
        <v>0</v>
      </c>
    </row>
    <row r="129" spans="2:16">
      <c r="B129" s="536">
        <v>2016</v>
      </c>
      <c r="C129" s="529">
        <f t="shared" si="32"/>
        <v>0</v>
      </c>
      <c r="D129" s="530">
        <f t="shared" si="34"/>
        <v>0</v>
      </c>
      <c r="E129" s="531">
        <f t="shared" si="35"/>
        <v>0</v>
      </c>
      <c r="F129" s="530">
        <f t="shared" si="36"/>
        <v>0</v>
      </c>
      <c r="G129" s="531">
        <f t="shared" si="37"/>
        <v>0</v>
      </c>
      <c r="H129" s="530">
        <f t="shared" si="38"/>
        <v>0</v>
      </c>
      <c r="I129" s="531">
        <f t="shared" si="39"/>
        <v>0</v>
      </c>
      <c r="J129" s="531">
        <f t="shared" si="40"/>
        <v>0</v>
      </c>
      <c r="K129" s="531">
        <f t="shared" si="41"/>
        <v>0</v>
      </c>
      <c r="L129" s="531">
        <f t="shared" si="42"/>
        <v>0</v>
      </c>
      <c r="M129" s="531">
        <f t="shared" si="43"/>
        <v>0</v>
      </c>
      <c r="N129" s="531">
        <f t="shared" si="44"/>
        <v>0</v>
      </c>
      <c r="O129" s="531">
        <f t="shared" si="45"/>
        <v>0</v>
      </c>
      <c r="P129" s="531">
        <f t="shared" si="33"/>
        <v>0</v>
      </c>
    </row>
    <row r="130" spans="2:16" hidden="1">
      <c r="B130" s="536">
        <v>2017</v>
      </c>
      <c r="C130" s="529">
        <f>HLOOKUP(B130,$E$15:$O$114,9,FALSE)</f>
        <v>0</v>
      </c>
      <c r="D130" s="530">
        <f t="shared" si="34"/>
        <v>0</v>
      </c>
      <c r="E130" s="531">
        <f t="shared" si="35"/>
        <v>0</v>
      </c>
      <c r="F130" s="530">
        <f t="shared" si="36"/>
        <v>0</v>
      </c>
      <c r="G130" s="531">
        <f t="shared" si="37"/>
        <v>0</v>
      </c>
      <c r="H130" s="530">
        <f t="shared" si="38"/>
        <v>0</v>
      </c>
      <c r="I130" s="531">
        <f t="shared" si="39"/>
        <v>0</v>
      </c>
      <c r="J130" s="531">
        <f t="shared" si="40"/>
        <v>0</v>
      </c>
      <c r="K130" s="531">
        <f t="shared" si="41"/>
        <v>0</v>
      </c>
      <c r="L130" s="531">
        <f t="shared" si="42"/>
        <v>0</v>
      </c>
      <c r="M130" s="531">
        <f t="shared" si="43"/>
        <v>0</v>
      </c>
      <c r="N130" s="531">
        <f t="shared" si="44"/>
        <v>0</v>
      </c>
      <c r="O130" s="531">
        <f t="shared" si="45"/>
        <v>0</v>
      </c>
      <c r="P130" s="531">
        <f t="shared" si="33"/>
        <v>0</v>
      </c>
    </row>
    <row r="131" spans="2:16" hidden="1">
      <c r="B131" s="536">
        <v>2018</v>
      </c>
      <c r="C131" s="529">
        <f t="shared" ref="C131:C133" si="46">HLOOKUP(B131,$E$15:$O$114,9,FALSE)</f>
        <v>0</v>
      </c>
      <c r="D131" s="530">
        <f t="shared" si="34"/>
        <v>0</v>
      </c>
      <c r="E131" s="531">
        <f t="shared" si="35"/>
        <v>0</v>
      </c>
      <c r="F131" s="530">
        <f t="shared" si="36"/>
        <v>0</v>
      </c>
      <c r="G131" s="531">
        <f t="shared" si="37"/>
        <v>0</v>
      </c>
      <c r="H131" s="530">
        <f t="shared" si="38"/>
        <v>0</v>
      </c>
      <c r="I131" s="531">
        <f t="shared" si="39"/>
        <v>0</v>
      </c>
      <c r="J131" s="531">
        <f t="shared" si="40"/>
        <v>0</v>
      </c>
      <c r="K131" s="531">
        <f t="shared" si="41"/>
        <v>0</v>
      </c>
      <c r="L131" s="531">
        <f t="shared" si="42"/>
        <v>0</v>
      </c>
      <c r="M131" s="531">
        <f t="shared" si="43"/>
        <v>0</v>
      </c>
      <c r="N131" s="531">
        <f t="shared" si="44"/>
        <v>0</v>
      </c>
      <c r="O131" s="531">
        <f t="shared" si="45"/>
        <v>0</v>
      </c>
      <c r="P131" s="531">
        <f t="shared" si="33"/>
        <v>0</v>
      </c>
    </row>
    <row r="132" spans="2:16" hidden="1">
      <c r="B132" s="536">
        <v>2019</v>
      </c>
      <c r="C132" s="529">
        <f t="shared" si="46"/>
        <v>0</v>
      </c>
      <c r="D132" s="530">
        <f t="shared" si="34"/>
        <v>0</v>
      </c>
      <c r="E132" s="531">
        <f t="shared" si="35"/>
        <v>0</v>
      </c>
      <c r="F132" s="530">
        <f t="shared" si="36"/>
        <v>0</v>
      </c>
      <c r="G132" s="531">
        <f t="shared" si="37"/>
        <v>0</v>
      </c>
      <c r="H132" s="530">
        <f t="shared" si="38"/>
        <v>0</v>
      </c>
      <c r="I132" s="531">
        <f t="shared" si="39"/>
        <v>0</v>
      </c>
      <c r="J132" s="531">
        <f t="shared" si="40"/>
        <v>0</v>
      </c>
      <c r="K132" s="531">
        <f t="shared" si="41"/>
        <v>0</v>
      </c>
      <c r="L132" s="531">
        <f t="shared" si="42"/>
        <v>0</v>
      </c>
      <c r="M132" s="531">
        <f t="shared" si="43"/>
        <v>0</v>
      </c>
      <c r="N132" s="531">
        <f t="shared" si="44"/>
        <v>0</v>
      </c>
      <c r="O132" s="531">
        <f t="shared" si="45"/>
        <v>0</v>
      </c>
      <c r="P132" s="531">
        <f t="shared" si="33"/>
        <v>0</v>
      </c>
    </row>
    <row r="133" spans="2:16" hidden="1">
      <c r="B133" s="537">
        <v>2020</v>
      </c>
      <c r="C133" s="532">
        <f t="shared" si="46"/>
        <v>0</v>
      </c>
      <c r="D133" s="533">
        <f t="shared" si="34"/>
        <v>0</v>
      </c>
      <c r="E133" s="534">
        <f t="shared" si="35"/>
        <v>0</v>
      </c>
      <c r="F133" s="533">
        <f t="shared" si="36"/>
        <v>0</v>
      </c>
      <c r="G133" s="534">
        <f>HLOOKUP(B133,$E$15:$O$114,37,FALSE)</f>
        <v>0</v>
      </c>
      <c r="H133" s="533">
        <f t="shared" si="38"/>
        <v>0</v>
      </c>
      <c r="I133" s="534">
        <f t="shared" si="39"/>
        <v>0</v>
      </c>
      <c r="J133" s="534">
        <f t="shared" si="40"/>
        <v>0</v>
      </c>
      <c r="K133" s="534">
        <f t="shared" si="41"/>
        <v>0</v>
      </c>
      <c r="L133" s="534">
        <f t="shared" si="42"/>
        <v>0</v>
      </c>
      <c r="M133" s="534">
        <f t="shared" si="43"/>
        <v>0</v>
      </c>
      <c r="N133" s="534">
        <f t="shared" si="44"/>
        <v>0</v>
      </c>
      <c r="O133" s="534">
        <f t="shared" si="45"/>
        <v>0</v>
      </c>
      <c r="P133" s="534">
        <f t="shared" si="33"/>
        <v>0</v>
      </c>
    </row>
    <row r="134" spans="2:16" ht="18.75" customHeight="1">
      <c r="B134" s="524" t="s">
        <v>606</v>
      </c>
      <c r="C134" s="634"/>
      <c r="D134" s="635"/>
      <c r="E134" s="636"/>
      <c r="F134" s="635"/>
      <c r="G134" s="635"/>
      <c r="H134" s="635"/>
      <c r="I134" s="635"/>
      <c r="J134" s="635"/>
      <c r="K134" s="635"/>
      <c r="L134" s="635"/>
      <c r="M134" s="635"/>
      <c r="N134" s="635"/>
      <c r="O134" s="635"/>
      <c r="P134" s="635"/>
    </row>
    <row r="136" spans="2:16">
      <c r="B136" s="628" t="s">
        <v>588</v>
      </c>
    </row>
    <row r="142" spans="2:16">
      <c r="C142" s="745"/>
      <c r="D142" s="745"/>
      <c r="E142" s="745"/>
      <c r="F142" s="745"/>
      <c r="G142" s="745"/>
      <c r="H142" s="745"/>
    </row>
    <row r="143" spans="2:16">
      <c r="C143" s="745"/>
      <c r="D143" s="745"/>
      <c r="E143" s="745"/>
      <c r="F143" s="745"/>
      <c r="G143" s="745"/>
      <c r="H143" s="745"/>
    </row>
    <row r="144" spans="2:16">
      <c r="C144" s="745"/>
      <c r="D144" s="745"/>
      <c r="E144" s="745"/>
      <c r="F144" s="745"/>
      <c r="G144" s="745"/>
      <c r="H144" s="745"/>
    </row>
    <row r="145" spans="3:8">
      <c r="C145" s="745"/>
      <c r="D145" s="745"/>
      <c r="E145" s="745"/>
      <c r="F145" s="745"/>
      <c r="G145" s="745"/>
      <c r="H145" s="745"/>
    </row>
    <row r="146" spans="3:8">
      <c r="C146" s="745"/>
      <c r="D146" s="745"/>
      <c r="E146" s="745"/>
      <c r="F146" s="745"/>
      <c r="G146" s="745"/>
      <c r="H146" s="745"/>
    </row>
    <row r="147" spans="3:8">
      <c r="C147" s="745"/>
      <c r="D147" s="745"/>
      <c r="E147" s="745"/>
      <c r="F147" s="745"/>
      <c r="G147" s="745"/>
      <c r="H147" s="745"/>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354" zoomScale="90" zoomScaleNormal="90" zoomScaleSheetLayoutView="80" zoomScalePageLayoutView="85" workbookViewId="0">
      <pane xSplit="2" topLeftCell="C1" activePane="topRight" state="frozen"/>
      <selection pane="topRight" activeCell="J379" sqref="J379"/>
    </sheetView>
  </sheetViews>
  <sheetFormatPr defaultColWidth="9.109375" defaultRowHeight="13.8" outlineLevelRow="1" outlineLevelCol="1"/>
  <cols>
    <col min="1" max="1" width="4.6640625" style="544" customWidth="1"/>
    <col min="2" max="2" width="43.6640625" style="280" customWidth="1"/>
    <col min="3" max="3" width="14" style="280" customWidth="1"/>
    <col min="4" max="4" width="18.109375" style="279" customWidth="1"/>
    <col min="5" max="13" width="14.33203125" style="279" customWidth="1" outlineLevel="1"/>
    <col min="14" max="14" width="12.44140625" style="279" customWidth="1" outlineLevel="1"/>
    <col min="15" max="15" width="17.5546875" style="279" customWidth="1"/>
    <col min="16" max="24" width="9.44140625" style="279" customWidth="1" outlineLevel="1"/>
    <col min="25" max="25" width="14.109375" style="281" customWidth="1"/>
    <col min="26" max="26" width="14.5546875" style="281" customWidth="1"/>
    <col min="27" max="27" width="16.88671875" style="281" customWidth="1"/>
    <col min="28" max="28" width="17.5546875" style="281" customWidth="1"/>
    <col min="29" max="35" width="14.5546875" style="281" customWidth="1"/>
    <col min="36" max="38" width="15" style="281" customWidth="1"/>
    <col min="39" max="39" width="15.6640625" style="282" bestFit="1" customWidth="1"/>
    <col min="40" max="40" width="14.5546875" style="279" customWidth="1"/>
    <col min="41" max="41" width="14.88671875" style="279" customWidth="1"/>
    <col min="42" max="42" width="14" style="279" customWidth="1"/>
    <col min="43" max="43" width="9.6640625" style="279" customWidth="1"/>
    <col min="44" max="44" width="11.109375" style="279" customWidth="1"/>
    <col min="45" max="45" width="12.109375" style="279" customWidth="1"/>
    <col min="46" max="46" width="6.44140625" style="279" bestFit="1" customWidth="1"/>
    <col min="47" max="51" width="9.109375" style="279"/>
    <col min="52" max="52" width="6.44140625" style="279" bestFit="1" customWidth="1"/>
    <col min="53" max="16384" width="9.109375" style="279"/>
  </cols>
  <sheetData>
    <row r="1" spans="1:39" ht="164.25" customHeight="1"/>
    <row r="2" spans="1:39" ht="23.25" customHeight="1" thickBot="1"/>
    <row r="3" spans="1:39" ht="25.5" customHeight="1" thickBot="1">
      <c r="B3" s="804" t="s">
        <v>172</v>
      </c>
      <c r="C3" s="283" t="s">
        <v>176</v>
      </c>
      <c r="D3" s="542"/>
      <c r="E3" s="284"/>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6"/>
    </row>
    <row r="4" spans="1:39" ht="24" customHeight="1" thickBot="1">
      <c r="B4" s="804"/>
      <c r="C4" s="287" t="s">
        <v>173</v>
      </c>
      <c r="D4" s="288"/>
      <c r="E4" s="289"/>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6"/>
    </row>
    <row r="5" spans="1:39" ht="29.25" customHeight="1" thickBot="1">
      <c r="B5" s="601"/>
      <c r="C5" s="787" t="s">
        <v>624</v>
      </c>
      <c r="D5" s="788"/>
      <c r="E5" s="289"/>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6"/>
    </row>
    <row r="6" spans="1:39" ht="20.25" customHeight="1">
      <c r="B6" s="290"/>
      <c r="C6" s="291"/>
      <c r="D6" s="292"/>
      <c r="E6" s="292"/>
      <c r="F6" s="292"/>
      <c r="G6" s="292"/>
      <c r="H6" s="292"/>
      <c r="I6" s="292"/>
      <c r="J6" s="292"/>
      <c r="K6" s="292"/>
      <c r="L6" s="292"/>
      <c r="M6" s="292"/>
      <c r="N6" s="292"/>
      <c r="O6" s="292"/>
      <c r="P6" s="292"/>
      <c r="Q6" s="292"/>
      <c r="R6" s="292"/>
      <c r="S6" s="292"/>
      <c r="T6" s="292"/>
      <c r="U6" s="292"/>
      <c r="V6" s="292"/>
      <c r="W6" s="292"/>
      <c r="X6" s="292"/>
      <c r="Y6" s="293"/>
      <c r="Z6" s="293"/>
      <c r="AA6" s="293"/>
      <c r="AB6" s="293"/>
      <c r="AC6" s="293"/>
      <c r="AD6" s="293"/>
      <c r="AE6" s="293"/>
      <c r="AF6" s="294"/>
      <c r="AG6" s="294"/>
      <c r="AH6" s="294"/>
      <c r="AI6" s="294"/>
      <c r="AJ6" s="294"/>
      <c r="AK6" s="294"/>
      <c r="AL6" s="294"/>
      <c r="AM6" s="295"/>
    </row>
    <row r="7" spans="1:39" ht="45.75" customHeight="1">
      <c r="B7" s="804" t="s">
        <v>519</v>
      </c>
      <c r="C7" s="803" t="s">
        <v>654</v>
      </c>
      <c r="D7" s="803"/>
      <c r="E7" s="803"/>
      <c r="F7" s="803"/>
      <c r="G7" s="803"/>
      <c r="H7" s="803"/>
      <c r="I7" s="803"/>
      <c r="J7" s="803"/>
      <c r="K7" s="803"/>
      <c r="L7" s="803"/>
      <c r="M7" s="803"/>
      <c r="N7" s="803"/>
      <c r="O7" s="803"/>
      <c r="P7" s="803"/>
      <c r="Q7" s="803"/>
      <c r="R7" s="803"/>
      <c r="S7" s="803"/>
      <c r="T7" s="803"/>
      <c r="U7" s="803"/>
      <c r="V7" s="803"/>
      <c r="W7" s="803"/>
      <c r="X7" s="803"/>
      <c r="Y7" s="650"/>
      <c r="Z7" s="650"/>
      <c r="AA7" s="650"/>
      <c r="AB7" s="650"/>
      <c r="AC7" s="650"/>
      <c r="AD7" s="650"/>
      <c r="AE7" s="296"/>
      <c r="AF7" s="296"/>
      <c r="AG7" s="296"/>
      <c r="AH7" s="296"/>
      <c r="AI7" s="296"/>
      <c r="AJ7" s="296"/>
      <c r="AK7" s="296"/>
      <c r="AL7" s="296"/>
    </row>
    <row r="8" spans="1:39" s="297" customFormat="1" ht="58.5" customHeight="1">
      <c r="A8" s="544"/>
      <c r="B8" s="804"/>
      <c r="C8" s="803" t="s">
        <v>649</v>
      </c>
      <c r="D8" s="803"/>
      <c r="E8" s="803"/>
      <c r="F8" s="803"/>
      <c r="G8" s="803"/>
      <c r="H8" s="803"/>
      <c r="I8" s="803"/>
      <c r="J8" s="803"/>
      <c r="K8" s="803"/>
      <c r="L8" s="803"/>
      <c r="M8" s="803"/>
      <c r="N8" s="803"/>
      <c r="O8" s="803"/>
      <c r="P8" s="803"/>
      <c r="Q8" s="803"/>
      <c r="R8" s="803"/>
      <c r="S8" s="803"/>
      <c r="T8" s="803"/>
      <c r="U8" s="803"/>
      <c r="V8" s="803"/>
      <c r="W8" s="803"/>
      <c r="X8" s="803"/>
      <c r="Y8" s="650"/>
      <c r="Z8" s="650"/>
      <c r="AA8" s="650"/>
      <c r="AB8" s="650"/>
      <c r="AC8" s="650"/>
      <c r="AD8" s="650"/>
      <c r="AE8" s="298"/>
      <c r="AF8" s="281"/>
      <c r="AG8" s="281"/>
      <c r="AH8" s="281"/>
      <c r="AI8" s="281"/>
      <c r="AJ8" s="281"/>
      <c r="AK8" s="281"/>
      <c r="AL8" s="281"/>
      <c r="AM8" s="282"/>
    </row>
    <row r="9" spans="1:39" s="297" customFormat="1" ht="57.75" customHeight="1">
      <c r="A9" s="544"/>
      <c r="B9" s="299"/>
      <c r="C9" s="803" t="s">
        <v>652</v>
      </c>
      <c r="D9" s="803"/>
      <c r="E9" s="803"/>
      <c r="F9" s="803"/>
      <c r="G9" s="803"/>
      <c r="H9" s="803"/>
      <c r="I9" s="803"/>
      <c r="J9" s="803"/>
      <c r="K9" s="803"/>
      <c r="L9" s="803"/>
      <c r="M9" s="803"/>
      <c r="N9" s="803"/>
      <c r="O9" s="803"/>
      <c r="P9" s="803"/>
      <c r="Q9" s="803"/>
      <c r="R9" s="803"/>
      <c r="S9" s="803"/>
      <c r="T9" s="803"/>
      <c r="U9" s="803"/>
      <c r="V9" s="803"/>
      <c r="W9" s="803"/>
      <c r="X9" s="803"/>
      <c r="Y9" s="650"/>
      <c r="Z9" s="650"/>
      <c r="AA9" s="650"/>
      <c r="AB9" s="650"/>
      <c r="AC9" s="650"/>
      <c r="AD9" s="650"/>
      <c r="AE9" s="298"/>
      <c r="AF9" s="281"/>
      <c r="AG9" s="281"/>
      <c r="AH9" s="281"/>
      <c r="AI9" s="281"/>
      <c r="AJ9" s="281"/>
      <c r="AK9" s="281"/>
      <c r="AL9" s="281"/>
      <c r="AM9" s="282"/>
    </row>
    <row r="10" spans="1:39" ht="48.75" customHeight="1">
      <c r="B10" s="301"/>
      <c r="C10" s="803" t="s">
        <v>653</v>
      </c>
      <c r="D10" s="803"/>
      <c r="E10" s="803"/>
      <c r="F10" s="803"/>
      <c r="G10" s="803"/>
      <c r="H10" s="803"/>
      <c r="I10" s="803"/>
      <c r="J10" s="803"/>
      <c r="K10" s="803"/>
      <c r="L10" s="803"/>
      <c r="M10" s="803"/>
      <c r="N10" s="803"/>
      <c r="O10" s="803"/>
      <c r="P10" s="803"/>
      <c r="Q10" s="803"/>
      <c r="R10" s="803"/>
      <c r="S10" s="803"/>
      <c r="T10" s="803"/>
      <c r="U10" s="803"/>
      <c r="V10" s="803"/>
      <c r="W10" s="803"/>
      <c r="X10" s="803"/>
      <c r="Y10" s="650"/>
      <c r="Z10" s="650"/>
      <c r="AA10" s="650"/>
      <c r="AB10" s="650"/>
      <c r="AC10" s="650"/>
      <c r="AD10" s="650"/>
      <c r="AE10" s="298"/>
      <c r="AF10" s="302"/>
      <c r="AG10" s="302"/>
      <c r="AH10" s="302"/>
      <c r="AI10" s="302"/>
      <c r="AJ10" s="302"/>
      <c r="AK10" s="302"/>
      <c r="AL10" s="302"/>
    </row>
    <row r="11" spans="1:39" ht="72" customHeight="1">
      <c r="C11" s="803" t="s">
        <v>665</v>
      </c>
      <c r="D11" s="803"/>
      <c r="E11" s="803"/>
      <c r="F11" s="803"/>
      <c r="G11" s="803"/>
      <c r="H11" s="803"/>
      <c r="I11" s="803"/>
      <c r="J11" s="803"/>
      <c r="K11" s="803"/>
      <c r="L11" s="803"/>
      <c r="M11" s="803"/>
      <c r="N11" s="803"/>
      <c r="O11" s="803"/>
      <c r="P11" s="803"/>
      <c r="Q11" s="803"/>
      <c r="R11" s="803"/>
      <c r="S11" s="803"/>
      <c r="T11" s="803"/>
      <c r="U11" s="803"/>
      <c r="V11" s="803"/>
      <c r="W11" s="803"/>
      <c r="X11" s="803"/>
      <c r="Y11" s="650"/>
      <c r="Z11" s="650"/>
      <c r="AA11" s="650"/>
      <c r="AB11" s="650"/>
      <c r="AC11" s="650"/>
      <c r="AD11" s="650"/>
      <c r="AE11" s="298"/>
      <c r="AF11" s="302"/>
      <c r="AG11" s="302"/>
      <c r="AH11" s="302"/>
      <c r="AI11" s="302"/>
      <c r="AJ11" s="302"/>
      <c r="AK11" s="302"/>
      <c r="AL11" s="302"/>
      <c r="AM11" s="279"/>
    </row>
    <row r="12" spans="1:39" ht="20.25" customHeight="1">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298"/>
      <c r="AF12" s="302"/>
      <c r="AG12" s="302"/>
      <c r="AH12" s="302"/>
      <c r="AI12" s="302"/>
      <c r="AJ12" s="302"/>
      <c r="AK12" s="302"/>
      <c r="AL12" s="302"/>
      <c r="AM12" s="279"/>
    </row>
    <row r="13" spans="1:39" ht="20.25" customHeight="1">
      <c r="B13" s="804" t="s">
        <v>589</v>
      </c>
      <c r="C13" s="627" t="s">
        <v>584</v>
      </c>
      <c r="D13" s="576"/>
      <c r="E13" s="576"/>
      <c r="F13" s="576"/>
      <c r="G13" s="576"/>
      <c r="H13" s="576"/>
      <c r="I13" s="576"/>
      <c r="J13" s="576"/>
      <c r="K13" s="576"/>
      <c r="L13" s="576"/>
      <c r="M13" s="576"/>
      <c r="N13" s="576"/>
      <c r="O13" s="576"/>
      <c r="P13" s="576"/>
      <c r="Q13" s="576"/>
      <c r="R13" s="576"/>
      <c r="S13" s="576"/>
      <c r="T13" s="576"/>
      <c r="U13" s="576"/>
      <c r="V13" s="576"/>
      <c r="W13" s="576"/>
      <c r="X13" s="576"/>
      <c r="Y13" s="576"/>
      <c r="Z13" s="576"/>
      <c r="AA13" s="576"/>
      <c r="AB13" s="576"/>
      <c r="AC13" s="576"/>
      <c r="AD13" s="576"/>
      <c r="AE13" s="298"/>
      <c r="AF13" s="302"/>
      <c r="AG13" s="302"/>
      <c r="AH13" s="302"/>
      <c r="AI13" s="302"/>
      <c r="AJ13" s="302"/>
      <c r="AK13" s="302"/>
      <c r="AL13" s="302"/>
      <c r="AM13" s="279"/>
    </row>
    <row r="14" spans="1:39" ht="20.25" customHeight="1">
      <c r="B14" s="804"/>
      <c r="C14" s="627" t="s">
        <v>585</v>
      </c>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298"/>
      <c r="AF14" s="302"/>
      <c r="AG14" s="302"/>
      <c r="AH14" s="302"/>
      <c r="AI14" s="302"/>
      <c r="AJ14" s="302"/>
      <c r="AK14" s="302"/>
      <c r="AL14" s="302"/>
      <c r="AM14" s="279"/>
    </row>
    <row r="15" spans="1:39" ht="20.25" customHeight="1">
      <c r="C15" s="627" t="s">
        <v>586</v>
      </c>
      <c r="D15" s="576"/>
      <c r="E15" s="576"/>
      <c r="F15" s="576"/>
      <c r="G15" s="576"/>
      <c r="H15" s="576"/>
      <c r="I15" s="576"/>
      <c r="J15" s="576"/>
      <c r="K15" s="576"/>
      <c r="L15" s="576"/>
      <c r="M15" s="576"/>
      <c r="N15" s="576"/>
      <c r="O15" s="576"/>
      <c r="P15" s="576"/>
      <c r="Q15" s="576"/>
      <c r="R15" s="576"/>
      <c r="S15" s="576"/>
      <c r="T15" s="576"/>
      <c r="U15" s="576"/>
      <c r="V15" s="576"/>
      <c r="W15" s="576"/>
      <c r="X15" s="576"/>
      <c r="Y15" s="576"/>
      <c r="Z15" s="576"/>
      <c r="AA15" s="576"/>
      <c r="AB15" s="576"/>
      <c r="AC15" s="576"/>
      <c r="AD15" s="576"/>
      <c r="AE15" s="298"/>
      <c r="AF15" s="302"/>
      <c r="AG15" s="302"/>
      <c r="AH15" s="302"/>
      <c r="AI15" s="302"/>
      <c r="AJ15" s="302"/>
      <c r="AK15" s="302"/>
      <c r="AL15" s="302"/>
      <c r="AM15" s="279"/>
    </row>
    <row r="16" spans="1:39" ht="20.25" customHeight="1">
      <c r="C16" s="627" t="s">
        <v>587</v>
      </c>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298"/>
      <c r="AF16" s="302"/>
      <c r="AG16" s="302"/>
      <c r="AH16" s="302"/>
      <c r="AI16" s="302"/>
      <c r="AJ16" s="302"/>
      <c r="AK16" s="302"/>
      <c r="AL16" s="302"/>
      <c r="AM16" s="279"/>
    </row>
    <row r="17" spans="1:39" ht="23.25" customHeight="1">
      <c r="B17" s="303"/>
      <c r="C17" s="304"/>
      <c r="D17" s="305"/>
      <c r="E17" s="305"/>
      <c r="F17" s="305"/>
      <c r="G17" s="305"/>
      <c r="H17" s="305"/>
      <c r="I17" s="305"/>
      <c r="J17" s="305"/>
      <c r="K17" s="305"/>
      <c r="L17" s="305"/>
      <c r="M17" s="305"/>
      <c r="N17" s="305"/>
      <c r="P17" s="305"/>
      <c r="Q17" s="305"/>
      <c r="R17" s="305"/>
      <c r="S17" s="305"/>
      <c r="T17" s="305"/>
      <c r="U17" s="305"/>
      <c r="V17" s="305"/>
      <c r="W17" s="305"/>
      <c r="X17" s="305"/>
      <c r="Y17" s="296"/>
    </row>
    <row r="18" spans="1:39" ht="15.6">
      <c r="B18" s="306" t="s">
        <v>244</v>
      </c>
      <c r="C18" s="307"/>
      <c r="E18" s="626" t="s">
        <v>599</v>
      </c>
      <c r="O18" s="307"/>
      <c r="Y18" s="296"/>
      <c r="Z18" s="293"/>
      <c r="AA18" s="293"/>
      <c r="AB18" s="293"/>
      <c r="AC18" s="293"/>
      <c r="AD18" s="293"/>
      <c r="AE18" s="293"/>
      <c r="AF18" s="293"/>
      <c r="AG18" s="293"/>
      <c r="AH18" s="293"/>
      <c r="AI18" s="293"/>
      <c r="AJ18" s="293"/>
      <c r="AK18" s="293"/>
      <c r="AL18" s="293"/>
      <c r="AM18" s="308"/>
    </row>
    <row r="19" spans="1:39" s="309" customFormat="1" ht="36" customHeight="1">
      <c r="A19" s="544"/>
      <c r="B19" s="794" t="s">
        <v>213</v>
      </c>
      <c r="C19" s="796" t="s">
        <v>33</v>
      </c>
      <c r="D19" s="310" t="s">
        <v>426</v>
      </c>
      <c r="E19" s="798" t="s">
        <v>211</v>
      </c>
      <c r="F19" s="799"/>
      <c r="G19" s="799"/>
      <c r="H19" s="799"/>
      <c r="I19" s="799"/>
      <c r="J19" s="799"/>
      <c r="K19" s="799"/>
      <c r="L19" s="799"/>
      <c r="M19" s="800"/>
      <c r="N19" s="801" t="s">
        <v>215</v>
      </c>
      <c r="O19" s="310" t="s">
        <v>427</v>
      </c>
      <c r="P19" s="798" t="s">
        <v>214</v>
      </c>
      <c r="Q19" s="799"/>
      <c r="R19" s="799"/>
      <c r="S19" s="799"/>
      <c r="T19" s="799"/>
      <c r="U19" s="799"/>
      <c r="V19" s="799"/>
      <c r="W19" s="799"/>
      <c r="X19" s="800"/>
      <c r="Y19" s="791" t="s">
        <v>246</v>
      </c>
      <c r="Z19" s="792"/>
      <c r="AA19" s="792"/>
      <c r="AB19" s="792"/>
      <c r="AC19" s="792"/>
      <c r="AD19" s="792"/>
      <c r="AE19" s="792"/>
      <c r="AF19" s="792"/>
      <c r="AG19" s="792"/>
      <c r="AH19" s="792"/>
      <c r="AI19" s="792"/>
      <c r="AJ19" s="792"/>
      <c r="AK19" s="792"/>
      <c r="AL19" s="792"/>
      <c r="AM19" s="793"/>
    </row>
    <row r="20" spans="1:39" s="309" customFormat="1" ht="59.25" customHeight="1">
      <c r="A20" s="544"/>
      <c r="B20" s="795"/>
      <c r="C20" s="797"/>
      <c r="D20" s="311">
        <v>2011</v>
      </c>
      <c r="E20" s="311">
        <v>2012</v>
      </c>
      <c r="F20" s="311">
        <v>2013</v>
      </c>
      <c r="G20" s="311">
        <v>2014</v>
      </c>
      <c r="H20" s="311">
        <v>2015</v>
      </c>
      <c r="I20" s="311">
        <v>2016</v>
      </c>
      <c r="J20" s="311">
        <v>2017</v>
      </c>
      <c r="K20" s="311">
        <v>2018</v>
      </c>
      <c r="L20" s="311">
        <v>2019</v>
      </c>
      <c r="M20" s="311">
        <v>2020</v>
      </c>
      <c r="N20" s="802"/>
      <c r="O20" s="311">
        <v>2011</v>
      </c>
      <c r="P20" s="311">
        <v>2012</v>
      </c>
      <c r="Q20" s="311">
        <v>2013</v>
      </c>
      <c r="R20" s="311">
        <v>2014</v>
      </c>
      <c r="S20" s="311">
        <v>2015</v>
      </c>
      <c r="T20" s="311">
        <v>2016</v>
      </c>
      <c r="U20" s="311">
        <v>2017</v>
      </c>
      <c r="V20" s="311">
        <v>2018</v>
      </c>
      <c r="W20" s="311">
        <v>2019</v>
      </c>
      <c r="X20" s="311">
        <v>2020</v>
      </c>
      <c r="Y20" s="311" t="str">
        <f>'1.  LRAMVA Summary'!D51</f>
        <v>Residential</v>
      </c>
      <c r="Z20" s="312" t="str">
        <f>'1.  LRAMVA Summary'!E51</f>
        <v>GS&lt;50 kW</v>
      </c>
      <c r="AA20" s="312" t="str">
        <f>'1.  LRAMVA Summary'!F51</f>
        <v>General Service 50 to 499 kW</v>
      </c>
      <c r="AB20" s="312" t="str">
        <f>'1.  LRAMVA Summary'!G51</f>
        <v>General Service 500 to 4,999 kW</v>
      </c>
      <c r="AC20" s="312" t="str">
        <f>'1.  LRAMVA Summary'!H51</f>
        <v>Large Use</v>
      </c>
      <c r="AD20" s="312" t="str">
        <f>'1.  LRAMVA Summary'!I51</f>
        <v>Street Lighting</v>
      </c>
      <c r="AE20" s="312" t="str">
        <f>'1.  LRAMVA Summary'!J51</f>
        <v/>
      </c>
      <c r="AF20" s="312" t="str">
        <f>'1.  LRAMVA Summary'!K51</f>
        <v/>
      </c>
      <c r="AG20" s="312" t="str">
        <f>'1.  LRAMVA Summary'!L51</f>
        <v/>
      </c>
      <c r="AH20" s="312" t="str">
        <f>'1.  LRAMVA Summary'!M51</f>
        <v/>
      </c>
      <c r="AI20" s="312" t="str">
        <f>'1.  LRAMVA Summary'!N51</f>
        <v/>
      </c>
      <c r="AJ20" s="312" t="str">
        <f>'1.  LRAMVA Summary'!O51</f>
        <v/>
      </c>
      <c r="AK20" s="312" t="str">
        <f>'1.  LRAMVA Summary'!P51</f>
        <v/>
      </c>
      <c r="AL20" s="312" t="str">
        <f>'1.  LRAMVA Summary'!Q51</f>
        <v/>
      </c>
      <c r="AM20" s="313" t="str">
        <f>'1.  LRAMVA Summary'!R51</f>
        <v>Total</v>
      </c>
    </row>
    <row r="21" spans="1:39" s="319" customFormat="1" ht="15.75" customHeight="1">
      <c r="A21" s="545"/>
      <c r="B21" s="314" t="s">
        <v>0</v>
      </c>
      <c r="C21" s="315"/>
      <c r="D21" s="315"/>
      <c r="E21" s="315"/>
      <c r="F21" s="315"/>
      <c r="G21" s="315"/>
      <c r="H21" s="315"/>
      <c r="I21" s="315"/>
      <c r="J21" s="315"/>
      <c r="K21" s="315"/>
      <c r="L21" s="315"/>
      <c r="M21" s="315"/>
      <c r="N21" s="316"/>
      <c r="O21" s="315"/>
      <c r="P21" s="315"/>
      <c r="Q21" s="315"/>
      <c r="R21" s="315"/>
      <c r="S21" s="315"/>
      <c r="T21" s="315"/>
      <c r="U21" s="315"/>
      <c r="V21" s="315"/>
      <c r="W21" s="315"/>
      <c r="X21" s="315"/>
      <c r="Y21" s="317" t="str">
        <f>'1.  LRAMVA Summary'!D52</f>
        <v>kWh</v>
      </c>
      <c r="Z21" s="317" t="str">
        <f>'1.  LRAMVA Summary'!E52</f>
        <v>kWh</v>
      </c>
      <c r="AA21" s="317" t="str">
        <f>'1.  LRAMVA Summary'!F52</f>
        <v>kW</v>
      </c>
      <c r="AB21" s="317" t="str">
        <f>'1.  LRAMVA Summary'!G52</f>
        <v>kW</v>
      </c>
      <c r="AC21" s="317" t="str">
        <f>'1.  LRAMVA Summary'!H52</f>
        <v>kW</v>
      </c>
      <c r="AD21" s="317" t="str">
        <f>'1.  LRAMVA Summary'!I52</f>
        <v>kW</v>
      </c>
      <c r="AE21" s="317" t="str">
        <f>'1.  LRAMVA Summary'!J52</f>
        <v/>
      </c>
      <c r="AF21" s="317" t="str">
        <f>'1.  LRAMVA Summary'!K52</f>
        <v/>
      </c>
      <c r="AG21" s="317" t="str">
        <f>'1.  LRAMVA Summary'!L52</f>
        <v/>
      </c>
      <c r="AH21" s="317" t="str">
        <f>'1.  LRAMVA Summary'!M52</f>
        <v/>
      </c>
      <c r="AI21" s="317" t="str">
        <f>'1.  LRAMVA Summary'!N52</f>
        <v/>
      </c>
      <c r="AJ21" s="317" t="str">
        <f>'1.  LRAMVA Summary'!O52</f>
        <v/>
      </c>
      <c r="AK21" s="317" t="str">
        <f>'1.  LRAMVA Summary'!P52</f>
        <v/>
      </c>
      <c r="AL21" s="317" t="str">
        <f>'1.  LRAMVA Summary'!Q52</f>
        <v/>
      </c>
      <c r="AM21" s="318"/>
    </row>
    <row r="22" spans="1:39" s="309" customFormat="1" ht="15" customHeight="1" outlineLevel="1">
      <c r="A22" s="544">
        <v>1</v>
      </c>
      <c r="B22" s="320" t="s">
        <v>1</v>
      </c>
      <c r="C22" s="317" t="s">
        <v>25</v>
      </c>
      <c r="D22" s="321">
        <v>812064</v>
      </c>
      <c r="E22" s="321">
        <f>+'7-a.  2011'!AX26</f>
        <v>812064</v>
      </c>
      <c r="F22" s="321">
        <f>+'7-a.  2011'!AY26</f>
        <v>812064</v>
      </c>
      <c r="G22" s="321">
        <f>+'7-a.  2011'!AZ26</f>
        <v>811350</v>
      </c>
      <c r="H22" s="321">
        <f>+'7-a.  2011'!BA26</f>
        <v>618340</v>
      </c>
      <c r="I22" s="321" t="str">
        <f>+'7-a.  2011'!BB26</f>
        <v xml:space="preserve">                -  </v>
      </c>
      <c r="J22" s="321" t="str">
        <f>+'7-a.  2011'!BC26</f>
        <v xml:space="preserve">                      -  </v>
      </c>
      <c r="K22" s="321" t="str">
        <f>+'7-a.  2011'!BD26</f>
        <v xml:space="preserve">                      -  </v>
      </c>
      <c r="L22" s="321" t="str">
        <f>+'7-a.  2011'!BE26</f>
        <v xml:space="preserve">                      -  </v>
      </c>
      <c r="M22" s="321" t="str">
        <f>+'7-a.  2011'!BF26</f>
        <v xml:space="preserve">                      -  </v>
      </c>
      <c r="N22" s="317"/>
      <c r="O22" s="681">
        <v>110</v>
      </c>
      <c r="P22" s="321">
        <f>+'7-a.  2011'!S26</f>
        <v>110</v>
      </c>
      <c r="Q22" s="321">
        <f>+'7-a.  2011'!T26</f>
        <v>110</v>
      </c>
      <c r="R22" s="321">
        <f>+'7-a.  2011'!U26</f>
        <v>109</v>
      </c>
      <c r="S22" s="321">
        <f>+'7-a.  2011'!V26</f>
        <v>81</v>
      </c>
      <c r="T22" s="321" t="str">
        <f>+'7-a.  2011'!W26</f>
        <v xml:space="preserve">          -  </v>
      </c>
      <c r="U22" s="321" t="str">
        <f>+'7-a.  2011'!X26</f>
        <v xml:space="preserve">          -  </v>
      </c>
      <c r="V22" s="321" t="str">
        <f>+'7-a.  2011'!Y26</f>
        <v xml:space="preserve">          -  </v>
      </c>
      <c r="W22" s="321" t="str">
        <f>+'7-a.  2011'!Z26</f>
        <v xml:space="preserve">          -  </v>
      </c>
      <c r="X22" s="321" t="str">
        <f>+'7-a.  2011'!AA26</f>
        <v xml:space="preserve">                  -  </v>
      </c>
      <c r="Y22" s="436">
        <v>1</v>
      </c>
      <c r="Z22" s="436"/>
      <c r="AA22" s="436"/>
      <c r="AB22" s="436"/>
      <c r="AC22" s="436"/>
      <c r="AD22" s="436"/>
      <c r="AE22" s="436"/>
      <c r="AF22" s="436"/>
      <c r="AG22" s="436"/>
      <c r="AH22" s="436"/>
      <c r="AI22" s="436"/>
      <c r="AJ22" s="436"/>
      <c r="AK22" s="436"/>
      <c r="AL22" s="436"/>
      <c r="AM22" s="322">
        <f>SUM(Y22:AL22)</f>
        <v>1</v>
      </c>
    </row>
    <row r="23" spans="1:39" s="309" customFormat="1" ht="15" outlineLevel="1">
      <c r="A23" s="544"/>
      <c r="B23" s="320" t="s">
        <v>216</v>
      </c>
      <c r="C23" s="317" t="s">
        <v>164</v>
      </c>
      <c r="D23" s="321"/>
      <c r="E23" s="321"/>
      <c r="F23" s="321"/>
      <c r="G23" s="321"/>
      <c r="H23" s="321"/>
      <c r="I23" s="321"/>
      <c r="J23" s="321"/>
      <c r="K23" s="321"/>
      <c r="L23" s="321"/>
      <c r="M23" s="321"/>
      <c r="N23" s="494"/>
      <c r="O23" s="321"/>
      <c r="P23" s="321"/>
      <c r="Q23" s="321"/>
      <c r="R23" s="321"/>
      <c r="S23" s="321"/>
      <c r="T23" s="321"/>
      <c r="U23" s="321"/>
      <c r="V23" s="321"/>
      <c r="W23" s="321"/>
      <c r="X23" s="321"/>
      <c r="Y23" s="437">
        <f>Y22</f>
        <v>1</v>
      </c>
      <c r="Z23" s="437">
        <f>Z22</f>
        <v>0</v>
      </c>
      <c r="AA23" s="437">
        <f t="shared" ref="AA23:AL23" si="0">AA22</f>
        <v>0</v>
      </c>
      <c r="AB23" s="437">
        <f t="shared" si="0"/>
        <v>0</v>
      </c>
      <c r="AC23" s="437">
        <f t="shared" si="0"/>
        <v>0</v>
      </c>
      <c r="AD23" s="437">
        <f t="shared" si="0"/>
        <v>0</v>
      </c>
      <c r="AE23" s="437">
        <f t="shared" si="0"/>
        <v>0</v>
      </c>
      <c r="AF23" s="437">
        <f t="shared" si="0"/>
        <v>0</v>
      </c>
      <c r="AG23" s="437">
        <f t="shared" si="0"/>
        <v>0</v>
      </c>
      <c r="AH23" s="437">
        <f t="shared" si="0"/>
        <v>0</v>
      </c>
      <c r="AI23" s="437">
        <f t="shared" si="0"/>
        <v>0</v>
      </c>
      <c r="AJ23" s="437">
        <f t="shared" si="0"/>
        <v>0</v>
      </c>
      <c r="AK23" s="437">
        <f t="shared" si="0"/>
        <v>0</v>
      </c>
      <c r="AL23" s="437">
        <f t="shared" si="0"/>
        <v>0</v>
      </c>
      <c r="AM23" s="323"/>
    </row>
    <row r="24" spans="1:39" s="329" customFormat="1" ht="15.6" outlineLevel="1">
      <c r="A24" s="546"/>
      <c r="B24" s="324"/>
      <c r="C24" s="325"/>
      <c r="D24" s="325"/>
      <c r="E24" s="325"/>
      <c r="F24" s="325"/>
      <c r="G24" s="325"/>
      <c r="H24" s="325"/>
      <c r="I24" s="325"/>
      <c r="J24" s="325"/>
      <c r="K24" s="325"/>
      <c r="L24" s="325"/>
      <c r="M24" s="325"/>
      <c r="O24" s="325"/>
      <c r="P24" s="325"/>
      <c r="Q24" s="325"/>
      <c r="R24" s="325"/>
      <c r="S24" s="325"/>
      <c r="T24" s="325"/>
      <c r="U24" s="325"/>
      <c r="V24" s="325"/>
      <c r="W24" s="325"/>
      <c r="X24" s="325"/>
      <c r="Y24" s="438"/>
      <c r="Z24" s="439"/>
      <c r="AA24" s="439"/>
      <c r="AB24" s="439"/>
      <c r="AC24" s="439"/>
      <c r="AD24" s="439"/>
      <c r="AE24" s="439"/>
      <c r="AF24" s="439"/>
      <c r="AG24" s="439"/>
      <c r="AH24" s="439"/>
      <c r="AI24" s="439"/>
      <c r="AJ24" s="439"/>
      <c r="AK24" s="439"/>
      <c r="AL24" s="439"/>
      <c r="AM24" s="328"/>
    </row>
    <row r="25" spans="1:39" s="309" customFormat="1" ht="15" outlineLevel="1">
      <c r="A25" s="544">
        <v>2</v>
      </c>
      <c r="B25" s="320" t="s">
        <v>2</v>
      </c>
      <c r="C25" s="317" t="s">
        <v>25</v>
      </c>
      <c r="D25" s="321">
        <v>11343</v>
      </c>
      <c r="E25" s="321">
        <f>+'7-a.  2011'!AX25</f>
        <v>11343</v>
      </c>
      <c r="F25" s="321">
        <f>+'7-a.  2011'!AY25</f>
        <v>11343</v>
      </c>
      <c r="G25" s="321">
        <f>+'7-a.  2011'!AZ25</f>
        <v>5414</v>
      </c>
      <c r="H25" s="321" t="str">
        <f>+'7-a.  2011'!BA25</f>
        <v xml:space="preserve">                -  </v>
      </c>
      <c r="I25" s="321" t="str">
        <f>+'7-a.  2011'!BB25</f>
        <v xml:space="preserve">                -  </v>
      </c>
      <c r="J25" s="321" t="str">
        <f>+'7-a.  2011'!BC25</f>
        <v xml:space="preserve">                      -  </v>
      </c>
      <c r="K25" s="321" t="str">
        <f>+'7-a.  2011'!BD25</f>
        <v xml:space="preserve">                      -  </v>
      </c>
      <c r="L25" s="321" t="str">
        <f>+'7-a.  2011'!BE25</f>
        <v xml:space="preserve">                      -  </v>
      </c>
      <c r="M25" s="321" t="str">
        <f>+'7-a.  2011'!BF25</f>
        <v xml:space="preserve">                      -  </v>
      </c>
      <c r="N25" s="317"/>
      <c r="O25" s="682">
        <v>10</v>
      </c>
      <c r="P25" s="321">
        <f>+'7-a.  2011'!S25</f>
        <v>10</v>
      </c>
      <c r="Q25" s="321">
        <f>+'7-a.  2011'!T25</f>
        <v>10</v>
      </c>
      <c r="R25" s="321">
        <f>+'7-a.  2011'!U25</f>
        <v>3</v>
      </c>
      <c r="S25" s="321" t="str">
        <f>+'7-a.  2011'!V25</f>
        <v xml:space="preserve">                                  -  </v>
      </c>
      <c r="T25" s="321" t="str">
        <f>+'7-a.  2011'!W25</f>
        <v xml:space="preserve">          -  </v>
      </c>
      <c r="U25" s="321" t="str">
        <f>+'7-a.  2011'!X25</f>
        <v xml:space="preserve">          -  </v>
      </c>
      <c r="V25" s="321" t="str">
        <f>+'7-a.  2011'!Y25</f>
        <v xml:space="preserve">          -  </v>
      </c>
      <c r="W25" s="321" t="str">
        <f>+'7-a.  2011'!Z25</f>
        <v xml:space="preserve">          -  </v>
      </c>
      <c r="X25" s="321" t="str">
        <f>+'7-a.  2011'!AA25</f>
        <v xml:space="preserve">                  -  </v>
      </c>
      <c r="Y25" s="436">
        <v>1</v>
      </c>
      <c r="Z25" s="436"/>
      <c r="AA25" s="436"/>
      <c r="AB25" s="436"/>
      <c r="AC25" s="436"/>
      <c r="AD25" s="436"/>
      <c r="AE25" s="436"/>
      <c r="AF25" s="436"/>
      <c r="AG25" s="436"/>
      <c r="AH25" s="436"/>
      <c r="AI25" s="436"/>
      <c r="AJ25" s="436"/>
      <c r="AK25" s="436"/>
      <c r="AL25" s="436"/>
      <c r="AM25" s="322">
        <f>SUM(Y25:AL25)</f>
        <v>1</v>
      </c>
    </row>
    <row r="26" spans="1:39" s="309" customFormat="1" ht="15" outlineLevel="1">
      <c r="A26" s="544"/>
      <c r="B26" s="320" t="s">
        <v>216</v>
      </c>
      <c r="C26" s="317" t="s">
        <v>164</v>
      </c>
      <c r="D26" s="321"/>
      <c r="E26" s="321"/>
      <c r="F26" s="321"/>
      <c r="G26" s="321"/>
      <c r="H26" s="321"/>
      <c r="I26" s="321"/>
      <c r="J26" s="321"/>
      <c r="K26" s="321"/>
      <c r="L26" s="321"/>
      <c r="M26" s="321"/>
      <c r="N26" s="494"/>
      <c r="O26" s="321"/>
      <c r="P26" s="321"/>
      <c r="Q26" s="321"/>
      <c r="R26" s="321"/>
      <c r="S26" s="321"/>
      <c r="T26" s="321"/>
      <c r="U26" s="321"/>
      <c r="V26" s="321"/>
      <c r="W26" s="321"/>
      <c r="X26" s="321"/>
      <c r="Y26" s="437">
        <f>Y25</f>
        <v>1</v>
      </c>
      <c r="Z26" s="437">
        <f>Z25</f>
        <v>0</v>
      </c>
      <c r="AA26" s="437">
        <f t="shared" ref="AA26:AL26" si="1">AA25</f>
        <v>0</v>
      </c>
      <c r="AB26" s="437">
        <f t="shared" si="1"/>
        <v>0</v>
      </c>
      <c r="AC26" s="437">
        <f t="shared" si="1"/>
        <v>0</v>
      </c>
      <c r="AD26" s="437">
        <f t="shared" si="1"/>
        <v>0</v>
      </c>
      <c r="AE26" s="437">
        <f t="shared" si="1"/>
        <v>0</v>
      </c>
      <c r="AF26" s="437">
        <f t="shared" si="1"/>
        <v>0</v>
      </c>
      <c r="AG26" s="437">
        <f t="shared" si="1"/>
        <v>0</v>
      </c>
      <c r="AH26" s="437">
        <f t="shared" si="1"/>
        <v>0</v>
      </c>
      <c r="AI26" s="437">
        <f t="shared" si="1"/>
        <v>0</v>
      </c>
      <c r="AJ26" s="437">
        <f t="shared" si="1"/>
        <v>0</v>
      </c>
      <c r="AK26" s="437">
        <f t="shared" si="1"/>
        <v>0</v>
      </c>
      <c r="AL26" s="437">
        <f t="shared" si="1"/>
        <v>0</v>
      </c>
      <c r="AM26" s="323"/>
    </row>
    <row r="27" spans="1:39" s="329" customFormat="1" ht="15.6" outlineLevel="1">
      <c r="A27" s="546"/>
      <c r="B27" s="324"/>
      <c r="C27" s="325"/>
      <c r="D27" s="330"/>
      <c r="E27" s="330"/>
      <c r="F27" s="330"/>
      <c r="G27" s="330"/>
      <c r="H27" s="330"/>
      <c r="I27" s="330"/>
      <c r="J27" s="330"/>
      <c r="K27" s="330"/>
      <c r="L27" s="330"/>
      <c r="M27" s="330"/>
      <c r="O27" s="330"/>
      <c r="P27" s="330"/>
      <c r="Q27" s="330"/>
      <c r="R27" s="330"/>
      <c r="S27" s="330"/>
      <c r="T27" s="330"/>
      <c r="U27" s="330"/>
      <c r="V27" s="330"/>
      <c r="W27" s="330"/>
      <c r="X27" s="330"/>
      <c r="Y27" s="438"/>
      <c r="Z27" s="439"/>
      <c r="AA27" s="439"/>
      <c r="AB27" s="439"/>
      <c r="AC27" s="439"/>
      <c r="AD27" s="439"/>
      <c r="AE27" s="439"/>
      <c r="AF27" s="439"/>
      <c r="AG27" s="439"/>
      <c r="AH27" s="439"/>
      <c r="AI27" s="439"/>
      <c r="AJ27" s="439"/>
      <c r="AK27" s="439"/>
      <c r="AL27" s="439"/>
      <c r="AM27" s="328"/>
    </row>
    <row r="28" spans="1:39" s="309" customFormat="1" ht="15" outlineLevel="1">
      <c r="A28" s="544">
        <v>3</v>
      </c>
      <c r="B28" s="320" t="s">
        <v>3</v>
      </c>
      <c r="C28" s="317" t="s">
        <v>25</v>
      </c>
      <c r="D28" s="321">
        <v>3614070</v>
      </c>
      <c r="E28" s="321">
        <f>+'7-a.  2011'!AX29</f>
        <v>3614070</v>
      </c>
      <c r="F28" s="321">
        <f>+'7-a.  2011'!AY29</f>
        <v>3614070</v>
      </c>
      <c r="G28" s="321">
        <f>+'7-a.  2011'!AZ29</f>
        <v>3614070</v>
      </c>
      <c r="H28" s="321">
        <f>+'7-a.  2011'!BA29</f>
        <v>3614070</v>
      </c>
      <c r="I28" s="321">
        <f>+'7-a.  2011'!BB29</f>
        <v>3614070</v>
      </c>
      <c r="J28" s="321">
        <f>+'7-a.  2011'!BC29</f>
        <v>3614070</v>
      </c>
      <c r="K28" s="321">
        <f>+'7-a.  2011'!BD29</f>
        <v>3614070</v>
      </c>
      <c r="L28" s="321">
        <f>+'7-a.  2011'!BE29</f>
        <v>3614070</v>
      </c>
      <c r="M28" s="321">
        <f>+'7-a.  2011'!BF29</f>
        <v>3614070</v>
      </c>
      <c r="N28" s="317"/>
      <c r="O28" s="683">
        <v>1995</v>
      </c>
      <c r="P28" s="321">
        <f>+'7-a.  2011'!S29</f>
        <v>1995</v>
      </c>
      <c r="Q28" s="321">
        <f>+'7-a.  2011'!T29</f>
        <v>1995</v>
      </c>
      <c r="R28" s="321">
        <f>+'7-a.  2011'!U29</f>
        <v>1995</v>
      </c>
      <c r="S28" s="321">
        <f>+'7-a.  2011'!V29</f>
        <v>1995</v>
      </c>
      <c r="T28" s="321">
        <f>+'7-a.  2011'!W29</f>
        <v>1995</v>
      </c>
      <c r="U28" s="321">
        <f>+'7-a.  2011'!X29</f>
        <v>1995</v>
      </c>
      <c r="V28" s="321">
        <f>+'7-a.  2011'!Y29</f>
        <v>1995</v>
      </c>
      <c r="W28" s="321">
        <f>+'7-a.  2011'!Z29</f>
        <v>1995</v>
      </c>
      <c r="X28" s="321">
        <f>+'7-a.  2011'!AA29</f>
        <v>1995</v>
      </c>
      <c r="Y28" s="436">
        <v>1</v>
      </c>
      <c r="Z28" s="436"/>
      <c r="AA28" s="436"/>
      <c r="AB28" s="436"/>
      <c r="AC28" s="436"/>
      <c r="AD28" s="436"/>
      <c r="AE28" s="436"/>
      <c r="AF28" s="436"/>
      <c r="AG28" s="436"/>
      <c r="AH28" s="436"/>
      <c r="AI28" s="436"/>
      <c r="AJ28" s="436"/>
      <c r="AK28" s="436"/>
      <c r="AL28" s="436"/>
      <c r="AM28" s="322">
        <f>SUM(Y28:AL28)</f>
        <v>1</v>
      </c>
    </row>
    <row r="29" spans="1:39" s="309" customFormat="1" ht="15" outlineLevel="1">
      <c r="A29" s="544"/>
      <c r="B29" s="320" t="s">
        <v>216</v>
      </c>
      <c r="C29" s="317" t="s">
        <v>164</v>
      </c>
      <c r="D29" s="321">
        <v>-592333</v>
      </c>
      <c r="E29" s="321">
        <f>+'7-b.  2012'!AX48+'7-c.  2013'!AW37</f>
        <v>-592333.14919700008</v>
      </c>
      <c r="F29" s="321">
        <f>+'7-b.  2012'!AY48+'7-c.  2013'!AX37</f>
        <v>-592333.14919700008</v>
      </c>
      <c r="G29" s="321">
        <f>+'7-b.  2012'!AZ48+'7-c.  2013'!AY37</f>
        <v>-592333.14919700008</v>
      </c>
      <c r="H29" s="321">
        <f>+'7-b.  2012'!BA48+'7-c.  2013'!AZ37</f>
        <v>-592333.14919700008</v>
      </c>
      <c r="I29" s="321">
        <f>+'7-b.  2012'!BB48+'7-c.  2013'!BA37</f>
        <v>-592333.14919700008</v>
      </c>
      <c r="J29" s="321">
        <f>+'7-b.  2012'!BC48+'7-c.  2013'!BB37</f>
        <v>-592333.14919700008</v>
      </c>
      <c r="K29" s="321">
        <f>+'7-b.  2012'!BD48+'7-c.  2013'!BC37</f>
        <v>-592333.14919700008</v>
      </c>
      <c r="L29" s="321">
        <f>+'7-b.  2012'!BE48+'7-c.  2013'!BD37</f>
        <v>-592333.14919700008</v>
      </c>
      <c r="M29" s="321">
        <f>+'7-b.  2012'!BF48+'7-c.  2013'!BE37</f>
        <v>-592333.14919700008</v>
      </c>
      <c r="N29" s="494"/>
      <c r="O29" s="685">
        <v>-327</v>
      </c>
      <c r="P29" s="321">
        <f>+'7-b.  2012'!S48+'7-c.  2013'!R37</f>
        <v>-327.28925547</v>
      </c>
      <c r="Q29" s="321">
        <f>+'7-b.  2012'!T48+'7-c.  2013'!S37</f>
        <v>-327.28923566999998</v>
      </c>
      <c r="R29" s="321">
        <f>+'7-b.  2012'!U48+'7-c.  2013'!T37</f>
        <v>-327.28923566999998</v>
      </c>
      <c r="S29" s="321">
        <f>+'7-b.  2012'!V48+'7-c.  2013'!U37</f>
        <v>-327.28923566999998</v>
      </c>
      <c r="T29" s="321">
        <f>+'7-b.  2012'!W48+'7-c.  2013'!V37</f>
        <v>-327.28923566999998</v>
      </c>
      <c r="U29" s="321">
        <f>+'7-b.  2012'!X48+'7-c.  2013'!W37</f>
        <v>-327.28923566999998</v>
      </c>
      <c r="V29" s="321">
        <f>+'7-b.  2012'!Y48+'7-c.  2013'!X37</f>
        <v>-327.28923566999998</v>
      </c>
      <c r="W29" s="321">
        <f>+'7-b.  2012'!Z48+'7-c.  2013'!Y37</f>
        <v>-327.28923566999998</v>
      </c>
      <c r="X29" s="321">
        <f>+'7-b.  2012'!AA48+'7-c.  2013'!Z37</f>
        <v>-327.28923566999998</v>
      </c>
      <c r="Y29" s="437">
        <f>Y28</f>
        <v>1</v>
      </c>
      <c r="Z29" s="437">
        <f>Z28</f>
        <v>0</v>
      </c>
      <c r="AA29" s="437">
        <f t="shared" ref="AA29:AL29" si="2">AA28</f>
        <v>0</v>
      </c>
      <c r="AB29" s="437">
        <f t="shared" si="2"/>
        <v>0</v>
      </c>
      <c r="AC29" s="437">
        <f t="shared" si="2"/>
        <v>0</v>
      </c>
      <c r="AD29" s="437">
        <f t="shared" si="2"/>
        <v>0</v>
      </c>
      <c r="AE29" s="437">
        <f t="shared" si="2"/>
        <v>0</v>
      </c>
      <c r="AF29" s="437">
        <f t="shared" si="2"/>
        <v>0</v>
      </c>
      <c r="AG29" s="437">
        <f t="shared" si="2"/>
        <v>0</v>
      </c>
      <c r="AH29" s="437">
        <f t="shared" si="2"/>
        <v>0</v>
      </c>
      <c r="AI29" s="437">
        <f t="shared" si="2"/>
        <v>0</v>
      </c>
      <c r="AJ29" s="437">
        <f t="shared" si="2"/>
        <v>0</v>
      </c>
      <c r="AK29" s="437">
        <f t="shared" si="2"/>
        <v>0</v>
      </c>
      <c r="AL29" s="437">
        <f t="shared" si="2"/>
        <v>0</v>
      </c>
      <c r="AM29" s="323"/>
    </row>
    <row r="30" spans="1:39" s="309" customFormat="1" ht="15" outlineLevel="1">
      <c r="A30" s="544"/>
      <c r="B30" s="320"/>
      <c r="C30" s="331"/>
      <c r="D30" s="317"/>
      <c r="E30" s="317"/>
      <c r="F30" s="317"/>
      <c r="G30" s="317"/>
      <c r="H30" s="317"/>
      <c r="I30" s="317"/>
      <c r="J30" s="317"/>
      <c r="K30" s="317"/>
      <c r="L30" s="317"/>
      <c r="M30" s="317"/>
      <c r="O30" s="317"/>
      <c r="P30" s="317"/>
      <c r="Q30" s="317"/>
      <c r="R30" s="317"/>
      <c r="S30" s="317"/>
      <c r="T30" s="317"/>
      <c r="U30" s="317"/>
      <c r="V30" s="317"/>
      <c r="W30" s="317"/>
      <c r="X30" s="317"/>
      <c r="Y30" s="438"/>
      <c r="Z30" s="438"/>
      <c r="AA30" s="438"/>
      <c r="AB30" s="438"/>
      <c r="AC30" s="438"/>
      <c r="AD30" s="438"/>
      <c r="AE30" s="438"/>
      <c r="AF30" s="438"/>
      <c r="AG30" s="438"/>
      <c r="AH30" s="438"/>
      <c r="AI30" s="438"/>
      <c r="AJ30" s="438"/>
      <c r="AK30" s="438"/>
      <c r="AL30" s="438"/>
      <c r="AM30" s="332"/>
    </row>
    <row r="31" spans="1:39" s="309" customFormat="1" ht="15" outlineLevel="1">
      <c r="A31" s="544">
        <v>4</v>
      </c>
      <c r="B31" s="320" t="s">
        <v>4</v>
      </c>
      <c r="C31" s="317" t="s">
        <v>25</v>
      </c>
      <c r="D31" s="321">
        <v>763430</v>
      </c>
      <c r="E31" s="321">
        <f>+'7-a.  2011'!AX28</f>
        <v>763430</v>
      </c>
      <c r="F31" s="321">
        <f>+'7-a.  2011'!AY28</f>
        <v>763430</v>
      </c>
      <c r="G31" s="321">
        <f>+'7-a.  2011'!AZ28</f>
        <v>763430</v>
      </c>
      <c r="H31" s="321">
        <f>+'7-a.  2011'!BA28</f>
        <v>702240</v>
      </c>
      <c r="I31" s="321">
        <f>+'7-a.  2011'!BB28</f>
        <v>635393</v>
      </c>
      <c r="J31" s="321">
        <f>+'7-a.  2011'!BC28</f>
        <v>498237</v>
      </c>
      <c r="K31" s="321">
        <f>+'7-a.  2011'!BD28</f>
        <v>495051</v>
      </c>
      <c r="L31" s="321">
        <f>+'7-a.  2011'!BE28</f>
        <v>623089</v>
      </c>
      <c r="M31" s="321">
        <f>+'7-a.  2011'!BF28</f>
        <v>238796</v>
      </c>
      <c r="N31" s="317"/>
      <c r="O31" s="686">
        <v>47</v>
      </c>
      <c r="P31" s="321">
        <f>+'7-a.  2011'!S28</f>
        <v>47</v>
      </c>
      <c r="Q31" s="321">
        <f>+'7-a.  2011'!T28</f>
        <v>47</v>
      </c>
      <c r="R31" s="321">
        <f>+'7-a.  2011'!U28</f>
        <v>47</v>
      </c>
      <c r="S31" s="321">
        <f>+'7-a.  2011'!V28</f>
        <v>44</v>
      </c>
      <c r="T31" s="321">
        <f>+'7-a.  2011'!W28</f>
        <v>41</v>
      </c>
      <c r="U31" s="321">
        <f>+'7-a.  2011'!X28</f>
        <v>35</v>
      </c>
      <c r="V31" s="321">
        <f>+'7-a.  2011'!Y28</f>
        <v>34</v>
      </c>
      <c r="W31" s="321">
        <f>+'7-a.  2011'!Z28</f>
        <v>40</v>
      </c>
      <c r="X31" s="321">
        <f>+'7-a.  2011'!AA28</f>
        <v>23</v>
      </c>
      <c r="Y31" s="436">
        <v>1</v>
      </c>
      <c r="Z31" s="436"/>
      <c r="AA31" s="436"/>
      <c r="AB31" s="436"/>
      <c r="AC31" s="436"/>
      <c r="AD31" s="436"/>
      <c r="AE31" s="436"/>
      <c r="AF31" s="436"/>
      <c r="AG31" s="436"/>
      <c r="AH31" s="436"/>
      <c r="AI31" s="436"/>
      <c r="AJ31" s="436"/>
      <c r="AK31" s="436"/>
      <c r="AL31" s="436"/>
      <c r="AM31" s="322">
        <f>SUM(Y31:AL31)</f>
        <v>1</v>
      </c>
    </row>
    <row r="32" spans="1:39" s="309" customFormat="1" ht="15" outlineLevel="1">
      <c r="A32" s="544"/>
      <c r="B32" s="320" t="s">
        <v>216</v>
      </c>
      <c r="C32" s="317" t="s">
        <v>164</v>
      </c>
      <c r="D32" s="321">
        <v>10824</v>
      </c>
      <c r="E32" s="321">
        <f>+'7-b.  2012'!AX50</f>
        <v>10823.56113</v>
      </c>
      <c r="F32" s="321">
        <f>+'7-b.  2012'!AY50</f>
        <v>10823.56113</v>
      </c>
      <c r="G32" s="321">
        <f>+'7-b.  2012'!AZ50</f>
        <v>10823.56113</v>
      </c>
      <c r="H32" s="321">
        <f>+'7-b.  2012'!BA50</f>
        <v>10823.56113</v>
      </c>
      <c r="I32" s="321">
        <f>+'7-b.  2012'!BB50</f>
        <v>9889.2797630000005</v>
      </c>
      <c r="J32" s="321">
        <f>+'7-b.  2012'!BC50</f>
        <v>6066.9876439999998</v>
      </c>
      <c r="K32" s="321">
        <f>+'7-b.  2012'!BD50</f>
        <v>6058.727296</v>
      </c>
      <c r="L32" s="321">
        <f>+'7-b.  2012'!BE50</f>
        <v>6058.727296</v>
      </c>
      <c r="M32" s="321">
        <f>+'7-b.  2012'!BF50</f>
        <v>2146.0898590000002</v>
      </c>
      <c r="N32" s="494"/>
      <c r="O32" s="686">
        <v>1</v>
      </c>
      <c r="P32" s="321">
        <f>+'7-b.  2012'!S50</f>
        <v>0.63212470300000001</v>
      </c>
      <c r="Q32" s="321">
        <f>+'7-b.  2012'!T50</f>
        <v>0.63212469999999998</v>
      </c>
      <c r="R32" s="321">
        <f>+'7-b.  2012'!U50</f>
        <v>0.63212469999999998</v>
      </c>
      <c r="S32" s="321">
        <f>+'7-b.  2012'!V50</f>
        <v>0.63212469999999998</v>
      </c>
      <c r="T32" s="321">
        <f>+'7-b.  2012'!W50</f>
        <v>0.58886470000000002</v>
      </c>
      <c r="U32" s="321">
        <f>+'7-b.  2012'!X50</f>
        <v>0.41188130000000001</v>
      </c>
      <c r="V32" s="321">
        <f>+'7-b.  2012'!Y50</f>
        <v>0.41093839999999998</v>
      </c>
      <c r="W32" s="321">
        <f>+'7-b.  2012'!Z50</f>
        <v>0.41093839999999998</v>
      </c>
      <c r="X32" s="321">
        <f>+'7-b.  2012'!AA50</f>
        <v>0.2297717</v>
      </c>
      <c r="Y32" s="437">
        <f>Y31</f>
        <v>1</v>
      </c>
      <c r="Z32" s="437">
        <f>Z31</f>
        <v>0</v>
      </c>
      <c r="AA32" s="437">
        <f t="shared" ref="AA32:AL32" si="3">AA31</f>
        <v>0</v>
      </c>
      <c r="AB32" s="437">
        <f t="shared" si="3"/>
        <v>0</v>
      </c>
      <c r="AC32" s="437">
        <f t="shared" si="3"/>
        <v>0</v>
      </c>
      <c r="AD32" s="437">
        <f t="shared" si="3"/>
        <v>0</v>
      </c>
      <c r="AE32" s="437">
        <f t="shared" si="3"/>
        <v>0</v>
      </c>
      <c r="AF32" s="437">
        <f t="shared" si="3"/>
        <v>0</v>
      </c>
      <c r="AG32" s="437">
        <f t="shared" si="3"/>
        <v>0</v>
      </c>
      <c r="AH32" s="437">
        <f t="shared" si="3"/>
        <v>0</v>
      </c>
      <c r="AI32" s="437">
        <f t="shared" si="3"/>
        <v>0</v>
      </c>
      <c r="AJ32" s="437">
        <f t="shared" si="3"/>
        <v>0</v>
      </c>
      <c r="AK32" s="437">
        <f t="shared" si="3"/>
        <v>0</v>
      </c>
      <c r="AL32" s="437">
        <f t="shared" si="3"/>
        <v>0</v>
      </c>
      <c r="AM32" s="323"/>
    </row>
    <row r="33" spans="1:39" s="309" customFormat="1" ht="15" outlineLevel="1">
      <c r="A33" s="544"/>
      <c r="B33" s="320"/>
      <c r="C33" s="331"/>
      <c r="D33" s="330"/>
      <c r="E33" s="330"/>
      <c r="F33" s="330"/>
      <c r="G33" s="330"/>
      <c r="H33" s="330"/>
      <c r="I33" s="330"/>
      <c r="J33" s="330"/>
      <c r="K33" s="330"/>
      <c r="L33" s="330"/>
      <c r="M33" s="330"/>
      <c r="N33" s="317"/>
      <c r="O33" s="330"/>
      <c r="P33" s="330"/>
      <c r="Q33" s="330"/>
      <c r="R33" s="330"/>
      <c r="S33" s="330"/>
      <c r="T33" s="330"/>
      <c r="U33" s="330"/>
      <c r="V33" s="330"/>
      <c r="W33" s="330"/>
      <c r="X33" s="330"/>
      <c r="Y33" s="438"/>
      <c r="Z33" s="438"/>
      <c r="AA33" s="438"/>
      <c r="AB33" s="438"/>
      <c r="AC33" s="438"/>
      <c r="AD33" s="438"/>
      <c r="AE33" s="438"/>
      <c r="AF33" s="438"/>
      <c r="AG33" s="438"/>
      <c r="AH33" s="438"/>
      <c r="AI33" s="438"/>
      <c r="AJ33" s="438"/>
      <c r="AK33" s="438"/>
      <c r="AL33" s="438"/>
      <c r="AM33" s="332"/>
    </row>
    <row r="34" spans="1:39" s="309" customFormat="1" ht="15" outlineLevel="1">
      <c r="A34" s="544">
        <v>5</v>
      </c>
      <c r="B34" s="320" t="s">
        <v>5</v>
      </c>
      <c r="C34" s="317" t="s">
        <v>25</v>
      </c>
      <c r="D34" s="321">
        <v>1153895</v>
      </c>
      <c r="E34" s="321">
        <f>+'7-a.  2011'!AX27</f>
        <v>1153895</v>
      </c>
      <c r="F34" s="321">
        <f>+'7-a.  2011'!AY27</f>
        <v>1153895</v>
      </c>
      <c r="G34" s="321">
        <f>+'7-a.  2011'!AZ27</f>
        <v>1153895</v>
      </c>
      <c r="H34" s="321">
        <f>+'7-a.  2011'!BA27</f>
        <v>1054575</v>
      </c>
      <c r="I34" s="321">
        <f>+'7-a.  2011'!BB27</f>
        <v>946072</v>
      </c>
      <c r="J34" s="321">
        <f>+'7-a.  2011'!BC27</f>
        <v>713278</v>
      </c>
      <c r="K34" s="321">
        <f>+'7-a.  2011'!BD27</f>
        <v>710676</v>
      </c>
      <c r="L34" s="321">
        <f>+'7-a.  2011'!BE27</f>
        <v>918499</v>
      </c>
      <c r="M34" s="321">
        <f>+'7-a.  2011'!BF27</f>
        <v>294738</v>
      </c>
      <c r="N34" s="317"/>
      <c r="O34" s="686">
        <v>66</v>
      </c>
      <c r="P34" s="321">
        <f>+'7-a.  2011'!S27</f>
        <v>66</v>
      </c>
      <c r="Q34" s="321">
        <f>+'7-a.  2011'!T27</f>
        <v>66</v>
      </c>
      <c r="R34" s="321">
        <f>+'7-a.  2011'!U27</f>
        <v>66</v>
      </c>
      <c r="S34" s="321">
        <f>+'7-a.  2011'!V27</f>
        <v>61</v>
      </c>
      <c r="T34" s="321">
        <f>+'7-a.  2011'!W27</f>
        <v>56</v>
      </c>
      <c r="U34" s="321">
        <f>+'7-a.  2011'!X27</f>
        <v>46</v>
      </c>
      <c r="V34" s="321">
        <f>+'7-a.  2011'!Y27</f>
        <v>45</v>
      </c>
      <c r="W34" s="321">
        <f>+'7-a.  2011'!Z27</f>
        <v>55</v>
      </c>
      <c r="X34" s="321">
        <f>+'7-a.  2011'!AA27</f>
        <v>26</v>
      </c>
      <c r="Y34" s="436">
        <v>1</v>
      </c>
      <c r="Z34" s="436"/>
      <c r="AA34" s="436"/>
      <c r="AB34" s="436"/>
      <c r="AC34" s="436"/>
      <c r="AD34" s="436"/>
      <c r="AE34" s="436"/>
      <c r="AF34" s="436"/>
      <c r="AG34" s="436"/>
      <c r="AH34" s="436"/>
      <c r="AI34" s="436"/>
      <c r="AJ34" s="436"/>
      <c r="AK34" s="436"/>
      <c r="AL34" s="436"/>
      <c r="AM34" s="322">
        <f>SUM(Y34:AL34)</f>
        <v>1</v>
      </c>
    </row>
    <row r="35" spans="1:39" s="309" customFormat="1" ht="15" outlineLevel="1">
      <c r="A35" s="544"/>
      <c r="B35" s="320" t="s">
        <v>216</v>
      </c>
      <c r="C35" s="317" t="s">
        <v>164</v>
      </c>
      <c r="D35" s="321">
        <v>85731</v>
      </c>
      <c r="E35" s="321">
        <f>+'7-b.  2012'!AX49</f>
        <v>85730.539380000002</v>
      </c>
      <c r="F35" s="321">
        <f>+'7-b.  2012'!AY49</f>
        <v>85730.539380000002</v>
      </c>
      <c r="G35" s="321">
        <f>+'7-b.  2012'!AZ49</f>
        <v>85730.539380000002</v>
      </c>
      <c r="H35" s="321">
        <f>+'7-b.  2012'!BA49</f>
        <v>85730.539380000002</v>
      </c>
      <c r="I35" s="321">
        <f>+'7-b.  2012'!BB49</f>
        <v>77904.486839999998</v>
      </c>
      <c r="J35" s="321">
        <f>+'7-b.  2012'!BC49</f>
        <v>42059.787600000003</v>
      </c>
      <c r="K35" s="321">
        <f>+'7-b.  2012'!BD49</f>
        <v>42051.218979999998</v>
      </c>
      <c r="L35" s="321">
        <f>+'7-b.  2012'!BE49</f>
        <v>42051.218979999998</v>
      </c>
      <c r="M35" s="321">
        <f>+'7-b.  2012'!BF49</f>
        <v>9276.8243669999993</v>
      </c>
      <c r="N35" s="494"/>
      <c r="O35" s="686">
        <v>4</v>
      </c>
      <c r="P35" s="321">
        <f>+'7-b.  2012'!S49</f>
        <v>4.235267973</v>
      </c>
      <c r="Q35" s="321">
        <f>+'7-b.  2012'!T49</f>
        <v>4.2352679999999996</v>
      </c>
      <c r="R35" s="321">
        <f>+'7-b.  2012'!U49</f>
        <v>4.2352679999999996</v>
      </c>
      <c r="S35" s="321">
        <f>+'7-b.  2012'!V49</f>
        <v>4.2352679999999996</v>
      </c>
      <c r="T35" s="321">
        <f>+'7-b.  2012'!W49</f>
        <v>3.8728986999999999</v>
      </c>
      <c r="U35" s="321">
        <f>+'7-b.  2012'!X49</f>
        <v>2.2131832999999999</v>
      </c>
      <c r="V35" s="321">
        <f>+'7-b.  2012'!Y49</f>
        <v>2.2122052000000001</v>
      </c>
      <c r="W35" s="321">
        <f>+'7-b.  2012'!Z49</f>
        <v>2.2122052000000001</v>
      </c>
      <c r="X35" s="321">
        <f>+'7-b.  2012'!AA49</f>
        <v>0.69465399999999999</v>
      </c>
      <c r="Y35" s="437">
        <f>Y34</f>
        <v>1</v>
      </c>
      <c r="Z35" s="437">
        <f>Z34</f>
        <v>0</v>
      </c>
      <c r="AA35" s="437">
        <f t="shared" ref="AA35:AL35" si="4">AA34</f>
        <v>0</v>
      </c>
      <c r="AB35" s="437">
        <f t="shared" si="4"/>
        <v>0</v>
      </c>
      <c r="AC35" s="437">
        <f t="shared" si="4"/>
        <v>0</v>
      </c>
      <c r="AD35" s="437">
        <f t="shared" si="4"/>
        <v>0</v>
      </c>
      <c r="AE35" s="437">
        <f t="shared" si="4"/>
        <v>0</v>
      </c>
      <c r="AF35" s="437">
        <f t="shared" si="4"/>
        <v>0</v>
      </c>
      <c r="AG35" s="437">
        <f t="shared" si="4"/>
        <v>0</v>
      </c>
      <c r="AH35" s="437">
        <f t="shared" si="4"/>
        <v>0</v>
      </c>
      <c r="AI35" s="437">
        <f t="shared" si="4"/>
        <v>0</v>
      </c>
      <c r="AJ35" s="437">
        <f t="shared" si="4"/>
        <v>0</v>
      </c>
      <c r="AK35" s="437">
        <f t="shared" si="4"/>
        <v>0</v>
      </c>
      <c r="AL35" s="437">
        <f t="shared" si="4"/>
        <v>0</v>
      </c>
      <c r="AM35" s="323"/>
    </row>
    <row r="36" spans="1:39" s="309" customFormat="1" ht="15" outlineLevel="1">
      <c r="A36" s="544"/>
      <c r="B36" s="320"/>
      <c r="C36" s="331"/>
      <c r="D36" s="330"/>
      <c r="E36" s="330"/>
      <c r="F36" s="330"/>
      <c r="G36" s="330"/>
      <c r="H36" s="330"/>
      <c r="I36" s="330"/>
      <c r="J36" s="330"/>
      <c r="K36" s="330"/>
      <c r="L36" s="330"/>
      <c r="M36" s="330"/>
      <c r="N36" s="317"/>
      <c r="O36" s="330"/>
      <c r="P36" s="330"/>
      <c r="Q36" s="330"/>
      <c r="R36" s="330"/>
      <c r="S36" s="330"/>
      <c r="T36" s="330"/>
      <c r="U36" s="330"/>
      <c r="V36" s="330"/>
      <c r="W36" s="330"/>
      <c r="X36" s="330"/>
      <c r="Y36" s="438"/>
      <c r="Z36" s="438"/>
      <c r="AA36" s="438"/>
      <c r="AB36" s="438"/>
      <c r="AC36" s="438"/>
      <c r="AD36" s="438"/>
      <c r="AE36" s="438"/>
      <c r="AF36" s="438"/>
      <c r="AG36" s="438"/>
      <c r="AH36" s="438"/>
      <c r="AI36" s="438"/>
      <c r="AJ36" s="438"/>
      <c r="AK36" s="438"/>
      <c r="AL36" s="438"/>
      <c r="AM36" s="332"/>
    </row>
    <row r="37" spans="1:39" s="309" customFormat="1" ht="15" outlineLevel="1">
      <c r="A37" s="544">
        <v>6</v>
      </c>
      <c r="B37" s="320" t="s">
        <v>6</v>
      </c>
      <c r="C37" s="317" t="s">
        <v>25</v>
      </c>
      <c r="D37" s="321">
        <v>87</v>
      </c>
      <c r="E37" s="321">
        <f>+'7-a.  2011'!AX31</f>
        <v>87</v>
      </c>
      <c r="F37" s="321">
        <f>+'7-a.  2011'!AY31</f>
        <v>87</v>
      </c>
      <c r="G37" s="321">
        <f>+'7-a.  2011'!AZ31</f>
        <v>87</v>
      </c>
      <c r="H37" s="321">
        <f>+'7-a.  2011'!BA31</f>
        <v>87</v>
      </c>
      <c r="I37" s="321">
        <f>+'7-a.  2011'!BB31</f>
        <v>87</v>
      </c>
      <c r="J37" s="321">
        <f>+'7-a.  2011'!BC31</f>
        <v>49</v>
      </c>
      <c r="K37" s="321">
        <f>+'7-a.  2011'!BD31</f>
        <v>49</v>
      </c>
      <c r="L37" s="321">
        <f>+'7-a.  2011'!BE31</f>
        <v>49</v>
      </c>
      <c r="M37" s="321">
        <f>+'7-a.  2011'!BF31</f>
        <v>12</v>
      </c>
      <c r="N37" s="317"/>
      <c r="O37" s="321"/>
      <c r="P37" s="321">
        <f>+'7-a.  2011'!S31</f>
        <v>0</v>
      </c>
      <c r="Q37" s="321">
        <f>+'7-a.  2011'!T31</f>
        <v>0</v>
      </c>
      <c r="R37" s="321">
        <f>+'7-a.  2011'!U31</f>
        <v>0</v>
      </c>
      <c r="S37" s="321">
        <f>+'7-a.  2011'!V31</f>
        <v>0</v>
      </c>
      <c r="T37" s="321">
        <f>+'7-a.  2011'!W31</f>
        <v>0</v>
      </c>
      <c r="U37" s="321">
        <f>+'7-a.  2011'!X31</f>
        <v>0</v>
      </c>
      <c r="V37" s="321">
        <f>+'7-a.  2011'!Y31</f>
        <v>0</v>
      </c>
      <c r="W37" s="321">
        <f>+'7-a.  2011'!Z31</f>
        <v>0</v>
      </c>
      <c r="X37" s="321">
        <f>+'7-a.  2011'!AA31</f>
        <v>0</v>
      </c>
      <c r="Y37" s="436">
        <v>1</v>
      </c>
      <c r="Z37" s="436"/>
      <c r="AA37" s="436"/>
      <c r="AB37" s="436"/>
      <c r="AC37" s="436"/>
      <c r="AD37" s="436"/>
      <c r="AE37" s="436"/>
      <c r="AF37" s="436"/>
      <c r="AG37" s="436"/>
      <c r="AH37" s="436"/>
      <c r="AI37" s="436"/>
      <c r="AJ37" s="436"/>
      <c r="AK37" s="436"/>
      <c r="AL37" s="436"/>
      <c r="AM37" s="322">
        <f>SUM(Y37:AL37)</f>
        <v>1</v>
      </c>
    </row>
    <row r="38" spans="1:39" s="309" customFormat="1" ht="15" outlineLevel="1">
      <c r="A38" s="544"/>
      <c r="B38" s="320" t="s">
        <v>216</v>
      </c>
      <c r="C38" s="317" t="s">
        <v>164</v>
      </c>
      <c r="D38" s="321"/>
      <c r="E38" s="321"/>
      <c r="F38" s="321"/>
      <c r="G38" s="321"/>
      <c r="H38" s="321"/>
      <c r="I38" s="321"/>
      <c r="J38" s="321"/>
      <c r="K38" s="321"/>
      <c r="L38" s="321"/>
      <c r="M38" s="321"/>
      <c r="N38" s="494"/>
      <c r="O38" s="321"/>
      <c r="P38" s="321"/>
      <c r="Q38" s="321"/>
      <c r="R38" s="321"/>
      <c r="S38" s="321"/>
      <c r="T38" s="321"/>
      <c r="U38" s="321"/>
      <c r="V38" s="321"/>
      <c r="W38" s="321"/>
      <c r="X38" s="321"/>
      <c r="Y38" s="437">
        <f>Y37</f>
        <v>1</v>
      </c>
      <c r="Z38" s="437">
        <f>Z37</f>
        <v>0</v>
      </c>
      <c r="AA38" s="437">
        <f t="shared" ref="AA38:AL38" si="5">AA37</f>
        <v>0</v>
      </c>
      <c r="AB38" s="437">
        <f t="shared" si="5"/>
        <v>0</v>
      </c>
      <c r="AC38" s="437">
        <f t="shared" si="5"/>
        <v>0</v>
      </c>
      <c r="AD38" s="437">
        <f t="shared" si="5"/>
        <v>0</v>
      </c>
      <c r="AE38" s="437">
        <f t="shared" si="5"/>
        <v>0</v>
      </c>
      <c r="AF38" s="437">
        <f t="shared" si="5"/>
        <v>0</v>
      </c>
      <c r="AG38" s="437">
        <f t="shared" si="5"/>
        <v>0</v>
      </c>
      <c r="AH38" s="437">
        <f t="shared" si="5"/>
        <v>0</v>
      </c>
      <c r="AI38" s="437">
        <f t="shared" si="5"/>
        <v>0</v>
      </c>
      <c r="AJ38" s="437">
        <f t="shared" si="5"/>
        <v>0</v>
      </c>
      <c r="AK38" s="437">
        <f t="shared" si="5"/>
        <v>0</v>
      </c>
      <c r="AL38" s="437">
        <f t="shared" si="5"/>
        <v>0</v>
      </c>
      <c r="AM38" s="323"/>
    </row>
    <row r="39" spans="1:39" s="309" customFormat="1" ht="15" outlineLevel="1">
      <c r="A39" s="544"/>
      <c r="B39" s="320"/>
      <c r="C39" s="331"/>
      <c r="D39" s="330"/>
      <c r="E39" s="330"/>
      <c r="F39" s="330"/>
      <c r="G39" s="330"/>
      <c r="H39" s="330"/>
      <c r="I39" s="330"/>
      <c r="J39" s="330"/>
      <c r="K39" s="330"/>
      <c r="L39" s="330"/>
      <c r="M39" s="330"/>
      <c r="N39" s="317"/>
      <c r="O39" s="330"/>
      <c r="P39" s="330"/>
      <c r="Q39" s="330"/>
      <c r="R39" s="330"/>
      <c r="S39" s="330"/>
      <c r="T39" s="330"/>
      <c r="U39" s="330"/>
      <c r="V39" s="330"/>
      <c r="W39" s="330"/>
      <c r="X39" s="330"/>
      <c r="Y39" s="438"/>
      <c r="Z39" s="438"/>
      <c r="AA39" s="438"/>
      <c r="AB39" s="438"/>
      <c r="AC39" s="438"/>
      <c r="AD39" s="438"/>
      <c r="AE39" s="438"/>
      <c r="AF39" s="438"/>
      <c r="AG39" s="438"/>
      <c r="AH39" s="438"/>
      <c r="AI39" s="438"/>
      <c r="AJ39" s="438"/>
      <c r="AK39" s="438"/>
      <c r="AL39" s="438"/>
      <c r="AM39" s="332"/>
    </row>
    <row r="40" spans="1:39" s="309" customFormat="1" ht="15" outlineLevel="1">
      <c r="A40" s="544">
        <v>7</v>
      </c>
      <c r="B40" s="320" t="s">
        <v>42</v>
      </c>
      <c r="C40" s="317" t="s">
        <v>25</v>
      </c>
      <c r="D40" s="321">
        <v>773</v>
      </c>
      <c r="E40" s="321"/>
      <c r="F40" s="321"/>
      <c r="G40" s="321"/>
      <c r="H40" s="321"/>
      <c r="I40" s="321"/>
      <c r="J40" s="321"/>
      <c r="K40" s="321"/>
      <c r="L40" s="321"/>
      <c r="M40" s="321"/>
      <c r="N40" s="317"/>
      <c r="O40" s="684">
        <v>298</v>
      </c>
      <c r="P40" s="321" t="str">
        <f>+'7-a.  2011'!S30</f>
        <v xml:space="preserve">                  -  </v>
      </c>
      <c r="Q40" s="321" t="str">
        <f>+'7-a.  2011'!T30</f>
        <v xml:space="preserve">                                  -  </v>
      </c>
      <c r="R40" s="321" t="str">
        <f>+'7-a.  2011'!U30</f>
        <v xml:space="preserve">                                  -  </v>
      </c>
      <c r="S40" s="321" t="str">
        <f>+'7-a.  2011'!V30</f>
        <v xml:space="preserve">                                  -  </v>
      </c>
      <c r="T40" s="321" t="str">
        <f>+'7-a.  2011'!W30</f>
        <v xml:space="preserve">          -  </v>
      </c>
      <c r="U40" s="321" t="str">
        <f>+'7-a.  2011'!X30</f>
        <v xml:space="preserve">          -  </v>
      </c>
      <c r="V40" s="321" t="str">
        <f>+'7-a.  2011'!Y30</f>
        <v xml:space="preserve">          -  </v>
      </c>
      <c r="W40" s="321" t="str">
        <f>+'7-a.  2011'!Z30</f>
        <v xml:space="preserve">          -  </v>
      </c>
      <c r="X40" s="321" t="str">
        <f>+'7-a.  2011'!AA30</f>
        <v xml:space="preserve">                  -  </v>
      </c>
      <c r="Y40" s="436">
        <v>1</v>
      </c>
      <c r="Z40" s="436"/>
      <c r="AA40" s="436"/>
      <c r="AB40" s="436"/>
      <c r="AC40" s="436"/>
      <c r="AD40" s="436"/>
      <c r="AE40" s="436"/>
      <c r="AF40" s="436"/>
      <c r="AG40" s="436"/>
      <c r="AH40" s="436"/>
      <c r="AI40" s="436"/>
      <c r="AJ40" s="436"/>
      <c r="AK40" s="436"/>
      <c r="AL40" s="436"/>
      <c r="AM40" s="322">
        <f>SUM(Y40:AL40)</f>
        <v>1</v>
      </c>
    </row>
    <row r="41" spans="1:39" s="309" customFormat="1" ht="15" outlineLevel="1">
      <c r="A41" s="544"/>
      <c r="B41" s="320" t="s">
        <v>216</v>
      </c>
      <c r="C41" s="317" t="s">
        <v>164</v>
      </c>
      <c r="D41" s="321"/>
      <c r="E41" s="321"/>
      <c r="F41" s="321"/>
      <c r="G41" s="321"/>
      <c r="H41" s="321"/>
      <c r="I41" s="321"/>
      <c r="J41" s="321"/>
      <c r="K41" s="321"/>
      <c r="L41" s="321"/>
      <c r="M41" s="321"/>
      <c r="N41" s="317"/>
      <c r="O41" s="321"/>
      <c r="P41" s="321"/>
      <c r="Q41" s="321"/>
      <c r="R41" s="321"/>
      <c r="S41" s="321"/>
      <c r="T41" s="321"/>
      <c r="U41" s="321"/>
      <c r="V41" s="321"/>
      <c r="W41" s="321"/>
      <c r="X41" s="321"/>
      <c r="Y41" s="437">
        <f>Y40</f>
        <v>1</v>
      </c>
      <c r="Z41" s="437">
        <f>Z40</f>
        <v>0</v>
      </c>
      <c r="AA41" s="437">
        <f t="shared" ref="AA41:AL41" si="6">AA40</f>
        <v>0</v>
      </c>
      <c r="AB41" s="437">
        <f t="shared" si="6"/>
        <v>0</v>
      </c>
      <c r="AC41" s="437">
        <f t="shared" si="6"/>
        <v>0</v>
      </c>
      <c r="AD41" s="437">
        <f t="shared" si="6"/>
        <v>0</v>
      </c>
      <c r="AE41" s="437">
        <f t="shared" si="6"/>
        <v>0</v>
      </c>
      <c r="AF41" s="437">
        <f t="shared" si="6"/>
        <v>0</v>
      </c>
      <c r="AG41" s="437">
        <f t="shared" si="6"/>
        <v>0</v>
      </c>
      <c r="AH41" s="437">
        <f t="shared" si="6"/>
        <v>0</v>
      </c>
      <c r="AI41" s="437">
        <f t="shared" si="6"/>
        <v>0</v>
      </c>
      <c r="AJ41" s="437">
        <f t="shared" si="6"/>
        <v>0</v>
      </c>
      <c r="AK41" s="437">
        <f t="shared" si="6"/>
        <v>0</v>
      </c>
      <c r="AL41" s="437">
        <f t="shared" si="6"/>
        <v>0</v>
      </c>
      <c r="AM41" s="323"/>
    </row>
    <row r="42" spans="1:39" s="309" customFormat="1" ht="15" outlineLevel="1">
      <c r="A42" s="544"/>
      <c r="B42" s="320"/>
      <c r="C42" s="331"/>
      <c r="D42" s="330"/>
      <c r="E42" s="330"/>
      <c r="F42" s="330"/>
      <c r="G42" s="330"/>
      <c r="H42" s="330"/>
      <c r="I42" s="330"/>
      <c r="J42" s="330"/>
      <c r="K42" s="330"/>
      <c r="L42" s="330"/>
      <c r="M42" s="330"/>
      <c r="N42" s="317"/>
      <c r="O42" s="330"/>
      <c r="P42" s="330"/>
      <c r="Q42" s="330"/>
      <c r="R42" s="330"/>
      <c r="S42" s="330"/>
      <c r="T42" s="330"/>
      <c r="U42" s="330"/>
      <c r="V42" s="330"/>
      <c r="W42" s="330"/>
      <c r="X42" s="330"/>
      <c r="Y42" s="438"/>
      <c r="Z42" s="438"/>
      <c r="AA42" s="438"/>
      <c r="AB42" s="438"/>
      <c r="AC42" s="438"/>
      <c r="AD42" s="438"/>
      <c r="AE42" s="438"/>
      <c r="AF42" s="438"/>
      <c r="AG42" s="438"/>
      <c r="AH42" s="438"/>
      <c r="AI42" s="438"/>
      <c r="AJ42" s="438"/>
      <c r="AK42" s="438"/>
      <c r="AL42" s="438"/>
      <c r="AM42" s="332"/>
    </row>
    <row r="43" spans="1:39" s="309" customFormat="1" ht="15" outlineLevel="1">
      <c r="A43" s="544">
        <v>8</v>
      </c>
      <c r="B43" s="320" t="s">
        <v>498</v>
      </c>
      <c r="C43" s="317" t="s">
        <v>25</v>
      </c>
      <c r="D43" s="321"/>
      <c r="E43" s="321"/>
      <c r="F43" s="321"/>
      <c r="G43" s="321"/>
      <c r="H43" s="321"/>
      <c r="I43" s="321"/>
      <c r="J43" s="321"/>
      <c r="K43" s="321"/>
      <c r="L43" s="321"/>
      <c r="M43" s="321"/>
      <c r="N43" s="317"/>
      <c r="O43" s="321"/>
      <c r="P43" s="321"/>
      <c r="Q43" s="321"/>
      <c r="R43" s="321"/>
      <c r="S43" s="321"/>
      <c r="T43" s="321"/>
      <c r="U43" s="321"/>
      <c r="V43" s="321"/>
      <c r="W43" s="321"/>
      <c r="X43" s="321"/>
      <c r="Y43" s="436"/>
      <c r="Z43" s="436"/>
      <c r="AA43" s="436"/>
      <c r="AB43" s="436"/>
      <c r="AC43" s="436"/>
      <c r="AD43" s="436"/>
      <c r="AE43" s="436"/>
      <c r="AF43" s="436"/>
      <c r="AG43" s="436"/>
      <c r="AH43" s="436"/>
      <c r="AI43" s="436"/>
      <c r="AJ43" s="436"/>
      <c r="AK43" s="436"/>
      <c r="AL43" s="436"/>
      <c r="AM43" s="322">
        <f>SUM(Y43:AL43)</f>
        <v>0</v>
      </c>
    </row>
    <row r="44" spans="1:39" s="309" customFormat="1" ht="15" outlineLevel="1">
      <c r="A44" s="544"/>
      <c r="B44" s="320" t="s">
        <v>216</v>
      </c>
      <c r="C44" s="317" t="s">
        <v>164</v>
      </c>
      <c r="D44" s="321"/>
      <c r="E44" s="321"/>
      <c r="F44" s="321"/>
      <c r="G44" s="321"/>
      <c r="H44" s="321"/>
      <c r="I44" s="321"/>
      <c r="J44" s="321"/>
      <c r="K44" s="321"/>
      <c r="L44" s="321"/>
      <c r="M44" s="321"/>
      <c r="N44" s="317"/>
      <c r="O44" s="321"/>
      <c r="P44" s="321"/>
      <c r="Q44" s="321"/>
      <c r="R44" s="321"/>
      <c r="S44" s="321"/>
      <c r="T44" s="321"/>
      <c r="U44" s="321"/>
      <c r="V44" s="321"/>
      <c r="W44" s="321"/>
      <c r="X44" s="321"/>
      <c r="Y44" s="437">
        <f>Y43</f>
        <v>0</v>
      </c>
      <c r="Z44" s="437">
        <f>Z43</f>
        <v>0</v>
      </c>
      <c r="AA44" s="437">
        <f t="shared" ref="AA44:AL44" si="7">AA43</f>
        <v>0</v>
      </c>
      <c r="AB44" s="437">
        <f t="shared" si="7"/>
        <v>0</v>
      </c>
      <c r="AC44" s="437">
        <f t="shared" si="7"/>
        <v>0</v>
      </c>
      <c r="AD44" s="437">
        <f t="shared" si="7"/>
        <v>0</v>
      </c>
      <c r="AE44" s="437">
        <f t="shared" si="7"/>
        <v>0</v>
      </c>
      <c r="AF44" s="437">
        <f t="shared" si="7"/>
        <v>0</v>
      </c>
      <c r="AG44" s="437">
        <f t="shared" si="7"/>
        <v>0</v>
      </c>
      <c r="AH44" s="437">
        <f t="shared" si="7"/>
        <v>0</v>
      </c>
      <c r="AI44" s="437">
        <f t="shared" si="7"/>
        <v>0</v>
      </c>
      <c r="AJ44" s="437">
        <f t="shared" si="7"/>
        <v>0</v>
      </c>
      <c r="AK44" s="437">
        <f t="shared" si="7"/>
        <v>0</v>
      </c>
      <c r="AL44" s="437">
        <f t="shared" si="7"/>
        <v>0</v>
      </c>
      <c r="AM44" s="323"/>
    </row>
    <row r="45" spans="1:39" s="309" customFormat="1" ht="15" outlineLevel="1">
      <c r="A45" s="544"/>
      <c r="B45" s="320"/>
      <c r="C45" s="331"/>
      <c r="D45" s="330"/>
      <c r="E45" s="330"/>
      <c r="F45" s="330"/>
      <c r="G45" s="330"/>
      <c r="H45" s="330"/>
      <c r="I45" s="330"/>
      <c r="J45" s="330"/>
      <c r="K45" s="330"/>
      <c r="L45" s="330"/>
      <c r="M45" s="330"/>
      <c r="N45" s="317"/>
      <c r="O45" s="330"/>
      <c r="P45" s="330"/>
      <c r="Q45" s="330"/>
      <c r="R45" s="330"/>
      <c r="S45" s="330"/>
      <c r="T45" s="330"/>
      <c r="U45" s="330"/>
      <c r="V45" s="330"/>
      <c r="W45" s="330"/>
      <c r="X45" s="330"/>
      <c r="Y45" s="438"/>
      <c r="Z45" s="438"/>
      <c r="AA45" s="438"/>
      <c r="AB45" s="438"/>
      <c r="AC45" s="438"/>
      <c r="AD45" s="438"/>
      <c r="AE45" s="438"/>
      <c r="AF45" s="438"/>
      <c r="AG45" s="438"/>
      <c r="AH45" s="438"/>
      <c r="AI45" s="438"/>
      <c r="AJ45" s="438"/>
      <c r="AK45" s="438"/>
      <c r="AL45" s="438"/>
      <c r="AM45" s="332"/>
    </row>
    <row r="46" spans="1:39" s="309" customFormat="1" ht="15" outlineLevel="1">
      <c r="A46" s="544">
        <v>9</v>
      </c>
      <c r="B46" s="320" t="s">
        <v>7</v>
      </c>
      <c r="C46" s="317" t="s">
        <v>25</v>
      </c>
      <c r="D46" s="321"/>
      <c r="E46" s="321"/>
      <c r="F46" s="321"/>
      <c r="G46" s="321"/>
      <c r="H46" s="321"/>
      <c r="I46" s="321"/>
      <c r="J46" s="321"/>
      <c r="K46" s="321"/>
      <c r="L46" s="321"/>
      <c r="M46" s="321"/>
      <c r="N46" s="317"/>
      <c r="O46" s="321"/>
      <c r="P46" s="321"/>
      <c r="Q46" s="321"/>
      <c r="R46" s="321"/>
      <c r="S46" s="321"/>
      <c r="T46" s="321"/>
      <c r="U46" s="321"/>
      <c r="V46" s="321"/>
      <c r="W46" s="321"/>
      <c r="X46" s="321"/>
      <c r="Y46" s="436"/>
      <c r="Z46" s="436"/>
      <c r="AA46" s="436"/>
      <c r="AB46" s="436"/>
      <c r="AC46" s="436"/>
      <c r="AD46" s="436"/>
      <c r="AE46" s="436"/>
      <c r="AF46" s="436"/>
      <c r="AG46" s="436"/>
      <c r="AH46" s="436"/>
      <c r="AI46" s="436"/>
      <c r="AJ46" s="436"/>
      <c r="AK46" s="436"/>
      <c r="AL46" s="436"/>
      <c r="AM46" s="322">
        <f>SUM(Y46:AL46)</f>
        <v>0</v>
      </c>
    </row>
    <row r="47" spans="1:39" s="309" customFormat="1" ht="15" outlineLevel="1">
      <c r="A47" s="544"/>
      <c r="B47" s="320" t="s">
        <v>216</v>
      </c>
      <c r="C47" s="317" t="s">
        <v>164</v>
      </c>
      <c r="D47" s="321"/>
      <c r="E47" s="321"/>
      <c r="F47" s="321"/>
      <c r="G47" s="321"/>
      <c r="H47" s="321"/>
      <c r="I47" s="321"/>
      <c r="J47" s="321"/>
      <c r="K47" s="321"/>
      <c r="L47" s="321"/>
      <c r="M47" s="321"/>
      <c r="N47" s="317"/>
      <c r="O47" s="321"/>
      <c r="P47" s="321"/>
      <c r="Q47" s="321"/>
      <c r="R47" s="321"/>
      <c r="S47" s="321"/>
      <c r="T47" s="321"/>
      <c r="U47" s="321"/>
      <c r="V47" s="321"/>
      <c r="W47" s="321"/>
      <c r="X47" s="321"/>
      <c r="Y47" s="437">
        <f>Y46</f>
        <v>0</v>
      </c>
      <c r="Z47" s="437">
        <f>Z46</f>
        <v>0</v>
      </c>
      <c r="AA47" s="437">
        <f t="shared" ref="AA47:AL47" si="8">AA46</f>
        <v>0</v>
      </c>
      <c r="AB47" s="437">
        <f t="shared" si="8"/>
        <v>0</v>
      </c>
      <c r="AC47" s="437">
        <f t="shared" si="8"/>
        <v>0</v>
      </c>
      <c r="AD47" s="437">
        <f t="shared" si="8"/>
        <v>0</v>
      </c>
      <c r="AE47" s="437">
        <f t="shared" si="8"/>
        <v>0</v>
      </c>
      <c r="AF47" s="437">
        <f t="shared" si="8"/>
        <v>0</v>
      </c>
      <c r="AG47" s="437">
        <f t="shared" si="8"/>
        <v>0</v>
      </c>
      <c r="AH47" s="437">
        <f t="shared" si="8"/>
        <v>0</v>
      </c>
      <c r="AI47" s="437">
        <f t="shared" si="8"/>
        <v>0</v>
      </c>
      <c r="AJ47" s="437">
        <f t="shared" si="8"/>
        <v>0</v>
      </c>
      <c r="AK47" s="437">
        <f t="shared" si="8"/>
        <v>0</v>
      </c>
      <c r="AL47" s="437">
        <f t="shared" si="8"/>
        <v>0</v>
      </c>
      <c r="AM47" s="323"/>
    </row>
    <row r="48" spans="1:39" s="309" customFormat="1" ht="15" outlineLevel="1">
      <c r="A48" s="544"/>
      <c r="B48" s="333"/>
      <c r="C48" s="334"/>
      <c r="D48" s="317"/>
      <c r="E48" s="317"/>
      <c r="F48" s="317"/>
      <c r="G48" s="317"/>
      <c r="H48" s="317"/>
      <c r="I48" s="317"/>
      <c r="J48" s="317"/>
      <c r="K48" s="317"/>
      <c r="L48" s="317"/>
      <c r="M48" s="317"/>
      <c r="N48" s="317"/>
      <c r="O48" s="317"/>
      <c r="P48" s="317"/>
      <c r="Q48" s="317"/>
      <c r="R48" s="317"/>
      <c r="S48" s="317"/>
      <c r="T48" s="317"/>
      <c r="U48" s="317"/>
      <c r="V48" s="317"/>
      <c r="W48" s="317"/>
      <c r="X48" s="317"/>
      <c r="Y48" s="438"/>
      <c r="Z48" s="438"/>
      <c r="AA48" s="438"/>
      <c r="AB48" s="438"/>
      <c r="AC48" s="438"/>
      <c r="AD48" s="438"/>
      <c r="AE48" s="438"/>
      <c r="AF48" s="438"/>
      <c r="AG48" s="438"/>
      <c r="AH48" s="438"/>
      <c r="AI48" s="438"/>
      <c r="AJ48" s="438"/>
      <c r="AK48" s="438"/>
      <c r="AL48" s="438"/>
      <c r="AM48" s="332"/>
    </row>
    <row r="49" spans="1:42" s="319" customFormat="1" ht="15.6" outlineLevel="1">
      <c r="A49" s="545"/>
      <c r="B49" s="314" t="s">
        <v>8</v>
      </c>
      <c r="C49" s="315"/>
      <c r="D49" s="315"/>
      <c r="E49" s="315"/>
      <c r="F49" s="315"/>
      <c r="G49" s="315"/>
      <c r="H49" s="315"/>
      <c r="I49" s="315"/>
      <c r="J49" s="315"/>
      <c r="K49" s="315"/>
      <c r="L49" s="315"/>
      <c r="M49" s="315"/>
      <c r="N49" s="317"/>
      <c r="O49" s="315"/>
      <c r="P49" s="315"/>
      <c r="Q49" s="315"/>
      <c r="R49" s="315"/>
      <c r="S49" s="315"/>
      <c r="T49" s="315"/>
      <c r="U49" s="315"/>
      <c r="V49" s="315"/>
      <c r="W49" s="315"/>
      <c r="X49" s="315"/>
      <c r="Y49" s="440"/>
      <c r="Z49" s="440"/>
      <c r="AA49" s="440"/>
      <c r="AB49" s="440"/>
      <c r="AC49" s="440"/>
      <c r="AD49" s="440"/>
      <c r="AE49" s="440"/>
      <c r="AF49" s="440"/>
      <c r="AG49" s="440"/>
      <c r="AH49" s="440"/>
      <c r="AI49" s="440"/>
      <c r="AJ49" s="440"/>
      <c r="AK49" s="440"/>
      <c r="AL49" s="440"/>
      <c r="AM49" s="318"/>
      <c r="AO49" s="335"/>
      <c r="AP49" s="335"/>
    </row>
    <row r="50" spans="1:42" s="309" customFormat="1" ht="15" outlineLevel="1">
      <c r="A50" s="544">
        <v>10</v>
      </c>
      <c r="B50" s="336" t="s">
        <v>22</v>
      </c>
      <c r="C50" s="317" t="s">
        <v>25</v>
      </c>
      <c r="D50" s="321">
        <v>12075272</v>
      </c>
      <c r="E50" s="321">
        <f>+'7-a.  2011'!AX34</f>
        <v>12075272</v>
      </c>
      <c r="F50" s="321">
        <f>+'7-a.  2011'!AY34</f>
        <v>12075272</v>
      </c>
      <c r="G50" s="321">
        <f>+'7-a.  2011'!AZ34</f>
        <v>12075272</v>
      </c>
      <c r="H50" s="321">
        <f>+'7-a.  2011'!BA34</f>
        <v>12075272</v>
      </c>
      <c r="I50" s="321">
        <f>+'7-a.  2011'!BB34</f>
        <v>12075272</v>
      </c>
      <c r="J50" s="321">
        <f>+'7-a.  2011'!BC34</f>
        <v>12075272</v>
      </c>
      <c r="K50" s="321">
        <f>+'7-a.  2011'!BD34</f>
        <v>12075272</v>
      </c>
      <c r="L50" s="321">
        <f>+'7-a.  2011'!BE34</f>
        <v>9675568</v>
      </c>
      <c r="M50" s="321">
        <f>+'7-a.  2011'!BF34</f>
        <v>9675568</v>
      </c>
      <c r="N50" s="321">
        <v>12</v>
      </c>
      <c r="O50" s="321">
        <v>2236</v>
      </c>
      <c r="P50" s="321">
        <f>+'7-a.  2011'!S34</f>
        <v>2236</v>
      </c>
      <c r="Q50" s="321">
        <f>+'7-a.  2011'!T34</f>
        <v>2236</v>
      </c>
      <c r="R50" s="321">
        <f>+'7-a.  2011'!U34</f>
        <v>2236</v>
      </c>
      <c r="S50" s="321">
        <f>+'7-a.  2011'!V34</f>
        <v>2236</v>
      </c>
      <c r="T50" s="321">
        <f>+'7-a.  2011'!W34</f>
        <v>2236</v>
      </c>
      <c r="U50" s="321">
        <f>+'7-a.  2011'!X34</f>
        <v>2236</v>
      </c>
      <c r="V50" s="321">
        <f>+'7-a.  2011'!Y34</f>
        <v>2236</v>
      </c>
      <c r="W50" s="321">
        <f>+'7-a.  2011'!Z34</f>
        <v>1733</v>
      </c>
      <c r="X50" s="321">
        <f>+'7-a.  2011'!AA34</f>
        <v>1733</v>
      </c>
      <c r="Y50" s="441"/>
      <c r="Z50" s="441">
        <v>0.19</v>
      </c>
      <c r="AA50" s="441">
        <v>0.63</v>
      </c>
      <c r="AB50" s="441">
        <v>0.26</v>
      </c>
      <c r="AC50" s="441">
        <v>0.01</v>
      </c>
      <c r="AD50" s="441"/>
      <c r="AE50" s="441"/>
      <c r="AF50" s="441"/>
      <c r="AG50" s="441"/>
      <c r="AH50" s="441"/>
      <c r="AI50" s="441"/>
      <c r="AJ50" s="441"/>
      <c r="AK50" s="441"/>
      <c r="AL50" s="441"/>
      <c r="AM50" s="322">
        <f>SUM(Y50:AL50)</f>
        <v>1.0900000000000001</v>
      </c>
    </row>
    <row r="51" spans="1:42" s="309" customFormat="1" ht="15" outlineLevel="1">
      <c r="A51" s="544"/>
      <c r="B51" s="320" t="s">
        <v>216</v>
      </c>
      <c r="C51" s="317" t="s">
        <v>164</v>
      </c>
      <c r="D51" s="321">
        <v>1702657</v>
      </c>
      <c r="E51" s="321">
        <f>+'7-b.  2012'!AX44</f>
        <v>1702656.7509999999</v>
      </c>
      <c r="F51" s="321">
        <f>+'7-b.  2012'!AY44</f>
        <v>1702656.7509999999</v>
      </c>
      <c r="G51" s="321">
        <f>+'7-b.  2012'!AZ44</f>
        <v>1702656.7509999999</v>
      </c>
      <c r="H51" s="321">
        <f>+'7-b.  2012'!BA44</f>
        <v>1702656.7509999999</v>
      </c>
      <c r="I51" s="321">
        <f>+'7-b.  2012'!BB44</f>
        <v>1530308.145</v>
      </c>
      <c r="J51" s="321">
        <f>+'7-b.  2012'!BC44</f>
        <v>1276471.2350000001</v>
      </c>
      <c r="K51" s="321">
        <f>+'7-b.  2012'!BD44</f>
        <v>756134.28870000003</v>
      </c>
      <c r="L51" s="321">
        <f>+'7-b.  2012'!BE44</f>
        <v>726513.36289999995</v>
      </c>
      <c r="M51" s="321">
        <f>+'7-b.  2012'!BF44</f>
        <v>726513.36289999995</v>
      </c>
      <c r="N51" s="321">
        <f>N50</f>
        <v>12</v>
      </c>
      <c r="O51" s="321">
        <v>464</v>
      </c>
      <c r="P51" s="321">
        <f>+'7-b.  2012'!S44</f>
        <v>463.570539</v>
      </c>
      <c r="Q51" s="321">
        <f>+'7-b.  2012'!T44</f>
        <v>463.57053999999999</v>
      </c>
      <c r="R51" s="321">
        <f>+'7-b.  2012'!U44</f>
        <v>463.57053999999999</v>
      </c>
      <c r="S51" s="321">
        <f>+'7-b.  2012'!V44</f>
        <v>463.57053999999999</v>
      </c>
      <c r="T51" s="321">
        <f>+'7-b.  2012'!W44</f>
        <v>418.70438999999999</v>
      </c>
      <c r="U51" s="321">
        <f>+'7-b.  2012'!X44</f>
        <v>348.11506000000003</v>
      </c>
      <c r="V51" s="321">
        <f>+'7-b.  2012'!Y44</f>
        <v>182.35061999999999</v>
      </c>
      <c r="W51" s="321">
        <f>+'7-b.  2012'!Z44</f>
        <v>174.68422000000001</v>
      </c>
      <c r="X51" s="321">
        <f>+'7-b.  2012'!AA44</f>
        <v>174.68422000000001</v>
      </c>
      <c r="Y51" s="437">
        <f>Y50</f>
        <v>0</v>
      </c>
      <c r="Z51" s="437">
        <f>Z50</f>
        <v>0.19</v>
      </c>
      <c r="AA51" s="437">
        <f t="shared" ref="AA51:AL51" si="9">AA50</f>
        <v>0.63</v>
      </c>
      <c r="AB51" s="437">
        <f t="shared" si="9"/>
        <v>0.26</v>
      </c>
      <c r="AC51" s="437">
        <f t="shared" si="9"/>
        <v>0.01</v>
      </c>
      <c r="AD51" s="437">
        <f t="shared" si="9"/>
        <v>0</v>
      </c>
      <c r="AE51" s="437">
        <f t="shared" si="9"/>
        <v>0</v>
      </c>
      <c r="AF51" s="437">
        <f t="shared" si="9"/>
        <v>0</v>
      </c>
      <c r="AG51" s="437">
        <f t="shared" si="9"/>
        <v>0</v>
      </c>
      <c r="AH51" s="437">
        <f t="shared" si="9"/>
        <v>0</v>
      </c>
      <c r="AI51" s="437">
        <f t="shared" si="9"/>
        <v>0</v>
      </c>
      <c r="AJ51" s="437">
        <f t="shared" si="9"/>
        <v>0</v>
      </c>
      <c r="AK51" s="437">
        <f t="shared" si="9"/>
        <v>0</v>
      </c>
      <c r="AL51" s="437">
        <f t="shared" si="9"/>
        <v>0</v>
      </c>
      <c r="AM51" s="337"/>
    </row>
    <row r="52" spans="1:42" s="309" customFormat="1" ht="15" outlineLevel="1">
      <c r="A52" s="544"/>
      <c r="B52" s="336"/>
      <c r="C52" s="338"/>
      <c r="D52" s="317"/>
      <c r="E52" s="317"/>
      <c r="F52" s="317"/>
      <c r="G52" s="317"/>
      <c r="H52" s="317"/>
      <c r="I52" s="317"/>
      <c r="J52" s="317"/>
      <c r="K52" s="317"/>
      <c r="L52" s="317"/>
      <c r="M52" s="317"/>
      <c r="N52" s="317"/>
      <c r="O52" s="317"/>
      <c r="P52" s="317"/>
      <c r="Q52" s="317"/>
      <c r="R52" s="317"/>
      <c r="S52" s="317"/>
      <c r="T52" s="317"/>
      <c r="U52" s="317"/>
      <c r="V52" s="317"/>
      <c r="W52" s="317"/>
      <c r="X52" s="317"/>
      <c r="Y52" s="442"/>
      <c r="Z52" s="442"/>
      <c r="AA52" s="442"/>
      <c r="AB52" s="442"/>
      <c r="AC52" s="442"/>
      <c r="AD52" s="442"/>
      <c r="AE52" s="442"/>
      <c r="AF52" s="442"/>
      <c r="AG52" s="442"/>
      <c r="AH52" s="442"/>
      <c r="AI52" s="442"/>
      <c r="AJ52" s="442"/>
      <c r="AK52" s="442"/>
      <c r="AL52" s="442"/>
      <c r="AM52" s="339"/>
    </row>
    <row r="53" spans="1:42" s="309" customFormat="1" ht="15" outlineLevel="1">
      <c r="A53" s="544">
        <v>11</v>
      </c>
      <c r="B53" s="340" t="s">
        <v>21</v>
      </c>
      <c r="C53" s="317" t="s">
        <v>25</v>
      </c>
      <c r="D53" s="321">
        <v>8483296</v>
      </c>
      <c r="E53" s="321">
        <f>+'7-a.  2011'!AX33</f>
        <v>8481220</v>
      </c>
      <c r="F53" s="321">
        <f>+'7-a.  2011'!AY33</f>
        <v>8234295</v>
      </c>
      <c r="G53" s="321">
        <f>+'7-a.  2011'!AZ33</f>
        <v>7110797</v>
      </c>
      <c r="H53" s="321">
        <f>+'7-a.  2011'!BA33</f>
        <v>7110797</v>
      </c>
      <c r="I53" s="321">
        <f>+'7-a.  2011'!BB33</f>
        <v>7065244</v>
      </c>
      <c r="J53" s="321">
        <f>+'7-a.  2011'!BC33</f>
        <v>1115244</v>
      </c>
      <c r="K53" s="321">
        <f>+'7-a.  2011'!BD33</f>
        <v>1109301</v>
      </c>
      <c r="L53" s="321">
        <f>+'7-a.  2011'!BE33</f>
        <v>1109301</v>
      </c>
      <c r="M53" s="321">
        <f>+'7-a.  2011'!BF33</f>
        <v>1109301</v>
      </c>
      <c r="N53" s="321">
        <v>12</v>
      </c>
      <c r="O53" s="321">
        <v>3359</v>
      </c>
      <c r="P53" s="321">
        <f>+'7-a.  2011'!S33</f>
        <v>3359</v>
      </c>
      <c r="Q53" s="321">
        <f>+'7-a.  2011'!T33</f>
        <v>3274</v>
      </c>
      <c r="R53" s="321">
        <f>+'7-a.  2011'!U33</f>
        <v>2887</v>
      </c>
      <c r="S53" s="321">
        <f>+'7-a.  2011'!V33</f>
        <v>2887</v>
      </c>
      <c r="T53" s="321">
        <f>+'7-a.  2011'!W33</f>
        <v>2867</v>
      </c>
      <c r="U53" s="321">
        <f>+'7-a.  2011'!X33</f>
        <v>415</v>
      </c>
      <c r="V53" s="321">
        <f>+'7-a.  2011'!Y33</f>
        <v>407</v>
      </c>
      <c r="W53" s="321">
        <f>+'7-a.  2011'!Z33</f>
        <v>407</v>
      </c>
      <c r="X53" s="321">
        <f>+'7-a.  2011'!AA33</f>
        <v>407</v>
      </c>
      <c r="Y53" s="441"/>
      <c r="Z53" s="441">
        <v>1</v>
      </c>
      <c r="AA53" s="441"/>
      <c r="AB53" s="441"/>
      <c r="AC53" s="441"/>
      <c r="AD53" s="441"/>
      <c r="AE53" s="441"/>
      <c r="AF53" s="441"/>
      <c r="AG53" s="441"/>
      <c r="AH53" s="441"/>
      <c r="AI53" s="441"/>
      <c r="AJ53" s="441"/>
      <c r="AK53" s="441"/>
      <c r="AL53" s="441"/>
      <c r="AM53" s="322">
        <f>SUM(Y53:AL53)</f>
        <v>1</v>
      </c>
    </row>
    <row r="54" spans="1:42" s="309" customFormat="1" ht="15" outlineLevel="1">
      <c r="A54" s="544"/>
      <c r="B54" s="341" t="s">
        <v>216</v>
      </c>
      <c r="C54" s="317" t="s">
        <v>164</v>
      </c>
      <c r="D54" s="321">
        <v>124183</v>
      </c>
      <c r="E54" s="321">
        <f>+'7-b.  2012'!AX45</f>
        <v>124183.2678</v>
      </c>
      <c r="F54" s="321">
        <f>+'7-b.  2012'!AY45</f>
        <v>123613.6629</v>
      </c>
      <c r="G54" s="321">
        <f>+'7-b.  2012'!AZ45</f>
        <v>103162.0151</v>
      </c>
      <c r="H54" s="321">
        <f>+'7-b.  2012'!BA45</f>
        <v>103162.0151</v>
      </c>
      <c r="I54" s="321">
        <f>+'7-b.  2012'!BB45</f>
        <v>102816.546</v>
      </c>
      <c r="J54" s="321">
        <f>+'7-b.  2012'!BC45</f>
        <v>11875.07201</v>
      </c>
      <c r="K54" s="321">
        <f>+'7-b.  2012'!BD45</f>
        <v>11875.07201</v>
      </c>
      <c r="L54" s="321">
        <f>+'7-b.  2012'!BE45</f>
        <v>11875.07201</v>
      </c>
      <c r="M54" s="321">
        <f>+'7-b.  2012'!BF45</f>
        <v>11875.07201</v>
      </c>
      <c r="N54" s="321">
        <f>N53</f>
        <v>12</v>
      </c>
      <c r="O54" s="321">
        <v>53</v>
      </c>
      <c r="P54" s="321">
        <f>+'7-b.  2012'!S45</f>
        <v>53.379389400000001</v>
      </c>
      <c r="Q54" s="321">
        <f>+'7-b.  2012'!T45</f>
        <v>53.175457999999999</v>
      </c>
      <c r="R54" s="321">
        <f>+'7-b.  2012'!U45</f>
        <v>44.348790000000001</v>
      </c>
      <c r="S54" s="321">
        <f>+'7-b.  2012'!V45</f>
        <v>44.348790000000001</v>
      </c>
      <c r="T54" s="321">
        <f>+'7-b.  2012'!W45</f>
        <v>44.219307999999998</v>
      </c>
      <c r="U54" s="321">
        <f>+'7-b.  2012'!X45</f>
        <v>4.4584031</v>
      </c>
      <c r="V54" s="321">
        <f>+'7-b.  2012'!Y45</f>
        <v>4.4584031</v>
      </c>
      <c r="W54" s="321">
        <f>+'7-b.  2012'!Z45</f>
        <v>4.4584031</v>
      </c>
      <c r="X54" s="321">
        <f>+'7-b.  2012'!AA45</f>
        <v>4.4584031</v>
      </c>
      <c r="Y54" s="437">
        <f>Y53</f>
        <v>0</v>
      </c>
      <c r="Z54" s="437">
        <f>Z53</f>
        <v>1</v>
      </c>
      <c r="AA54" s="437">
        <f t="shared" ref="AA54:AL54" si="10">AA53</f>
        <v>0</v>
      </c>
      <c r="AB54" s="437">
        <f t="shared" si="10"/>
        <v>0</v>
      </c>
      <c r="AC54" s="437">
        <f t="shared" si="10"/>
        <v>0</v>
      </c>
      <c r="AD54" s="437">
        <f t="shared" si="10"/>
        <v>0</v>
      </c>
      <c r="AE54" s="437">
        <f t="shared" si="10"/>
        <v>0</v>
      </c>
      <c r="AF54" s="437">
        <f t="shared" si="10"/>
        <v>0</v>
      </c>
      <c r="AG54" s="437">
        <f t="shared" si="10"/>
        <v>0</v>
      </c>
      <c r="AH54" s="437">
        <f t="shared" si="10"/>
        <v>0</v>
      </c>
      <c r="AI54" s="437">
        <f t="shared" si="10"/>
        <v>0</v>
      </c>
      <c r="AJ54" s="437">
        <f t="shared" si="10"/>
        <v>0</v>
      </c>
      <c r="AK54" s="437">
        <f t="shared" si="10"/>
        <v>0</v>
      </c>
      <c r="AL54" s="437">
        <f t="shared" si="10"/>
        <v>0</v>
      </c>
      <c r="AM54" s="337"/>
    </row>
    <row r="55" spans="1:42" s="309" customFormat="1" ht="15" outlineLevel="1">
      <c r="A55" s="544"/>
      <c r="B55" s="340"/>
      <c r="C55" s="338"/>
      <c r="D55" s="317"/>
      <c r="E55" s="317"/>
      <c r="F55" s="317"/>
      <c r="G55" s="317"/>
      <c r="H55" s="317"/>
      <c r="I55" s="317"/>
      <c r="J55" s="317"/>
      <c r="K55" s="317"/>
      <c r="L55" s="317"/>
      <c r="M55" s="317"/>
      <c r="N55" s="317"/>
      <c r="O55" s="317"/>
      <c r="P55" s="317"/>
      <c r="Q55" s="317"/>
      <c r="R55" s="317"/>
      <c r="S55" s="317"/>
      <c r="T55" s="317"/>
      <c r="U55" s="317"/>
      <c r="V55" s="317"/>
      <c r="W55" s="317"/>
      <c r="X55" s="317"/>
      <c r="Y55" s="442"/>
      <c r="Z55" s="443"/>
      <c r="AA55" s="442"/>
      <c r="AB55" s="442"/>
      <c r="AC55" s="442"/>
      <c r="AD55" s="442"/>
      <c r="AE55" s="442"/>
      <c r="AF55" s="442"/>
      <c r="AG55" s="442"/>
      <c r="AH55" s="442"/>
      <c r="AI55" s="442"/>
      <c r="AJ55" s="442"/>
      <c r="AK55" s="442"/>
      <c r="AL55" s="442"/>
      <c r="AM55" s="339"/>
    </row>
    <row r="56" spans="1:42" s="309" customFormat="1" ht="15" outlineLevel="1">
      <c r="A56" s="544">
        <v>12</v>
      </c>
      <c r="B56" s="340" t="s">
        <v>23</v>
      </c>
      <c r="C56" s="317" t="s">
        <v>25</v>
      </c>
      <c r="D56" s="321"/>
      <c r="E56" s="321"/>
      <c r="F56" s="321"/>
      <c r="G56" s="321"/>
      <c r="H56" s="321"/>
      <c r="I56" s="321"/>
      <c r="J56" s="321"/>
      <c r="K56" s="321"/>
      <c r="L56" s="321"/>
      <c r="M56" s="321"/>
      <c r="N56" s="321">
        <v>3</v>
      </c>
      <c r="O56" s="321"/>
      <c r="P56" s="321"/>
      <c r="Q56" s="321"/>
      <c r="R56" s="321"/>
      <c r="S56" s="321"/>
      <c r="T56" s="321"/>
      <c r="U56" s="321"/>
      <c r="V56" s="321"/>
      <c r="W56" s="321"/>
      <c r="X56" s="321"/>
      <c r="Y56" s="441"/>
      <c r="Z56" s="441"/>
      <c r="AA56" s="441"/>
      <c r="AB56" s="441"/>
      <c r="AC56" s="441"/>
      <c r="AD56" s="441"/>
      <c r="AE56" s="441"/>
      <c r="AF56" s="441"/>
      <c r="AG56" s="441"/>
      <c r="AH56" s="441"/>
      <c r="AI56" s="441"/>
      <c r="AJ56" s="441"/>
      <c r="AK56" s="441"/>
      <c r="AL56" s="441"/>
      <c r="AM56" s="322">
        <f>SUM(Y56:AL56)</f>
        <v>0</v>
      </c>
    </row>
    <row r="57" spans="1:42" s="309" customFormat="1" ht="15" outlineLevel="1">
      <c r="A57" s="544"/>
      <c r="B57" s="341" t="s">
        <v>216</v>
      </c>
      <c r="C57" s="317" t="s">
        <v>164</v>
      </c>
      <c r="D57" s="321"/>
      <c r="E57" s="321"/>
      <c r="F57" s="321"/>
      <c r="G57" s="321"/>
      <c r="H57" s="321"/>
      <c r="I57" s="321"/>
      <c r="J57" s="321"/>
      <c r="K57" s="321"/>
      <c r="L57" s="321"/>
      <c r="M57" s="321"/>
      <c r="N57" s="321">
        <f>N56</f>
        <v>3</v>
      </c>
      <c r="O57" s="321"/>
      <c r="P57" s="321"/>
      <c r="Q57" s="321"/>
      <c r="R57" s="321"/>
      <c r="S57" s="321"/>
      <c r="T57" s="321"/>
      <c r="U57" s="321"/>
      <c r="V57" s="321"/>
      <c r="W57" s="321"/>
      <c r="X57" s="321"/>
      <c r="Y57" s="437">
        <f>Y56</f>
        <v>0</v>
      </c>
      <c r="Z57" s="437">
        <f>Z56</f>
        <v>0</v>
      </c>
      <c r="AA57" s="437">
        <f t="shared" ref="AA57:AL57" si="11">AA56</f>
        <v>0</v>
      </c>
      <c r="AB57" s="437">
        <f t="shared" si="11"/>
        <v>0</v>
      </c>
      <c r="AC57" s="437">
        <f t="shared" si="11"/>
        <v>0</v>
      </c>
      <c r="AD57" s="437">
        <f t="shared" si="11"/>
        <v>0</v>
      </c>
      <c r="AE57" s="437">
        <f t="shared" si="11"/>
        <v>0</v>
      </c>
      <c r="AF57" s="437">
        <f t="shared" si="11"/>
        <v>0</v>
      </c>
      <c r="AG57" s="437">
        <f t="shared" si="11"/>
        <v>0</v>
      </c>
      <c r="AH57" s="437">
        <f t="shared" si="11"/>
        <v>0</v>
      </c>
      <c r="AI57" s="437">
        <f t="shared" si="11"/>
        <v>0</v>
      </c>
      <c r="AJ57" s="437">
        <f t="shared" si="11"/>
        <v>0</v>
      </c>
      <c r="AK57" s="437">
        <f t="shared" si="11"/>
        <v>0</v>
      </c>
      <c r="AL57" s="437">
        <f t="shared" si="11"/>
        <v>0</v>
      </c>
      <c r="AM57" s="337"/>
    </row>
    <row r="58" spans="1:42" s="309" customFormat="1" ht="15" outlineLevel="1">
      <c r="A58" s="544"/>
      <c r="B58" s="340"/>
      <c r="C58" s="338"/>
      <c r="D58" s="342"/>
      <c r="E58" s="342"/>
      <c r="F58" s="342"/>
      <c r="G58" s="342"/>
      <c r="H58" s="342"/>
      <c r="I58" s="342"/>
      <c r="J58" s="342"/>
      <c r="K58" s="342"/>
      <c r="L58" s="342"/>
      <c r="M58" s="342"/>
      <c r="N58" s="317"/>
      <c r="O58" s="342"/>
      <c r="P58" s="342"/>
      <c r="Q58" s="342"/>
      <c r="R58" s="342"/>
      <c r="S58" s="342"/>
      <c r="T58" s="342"/>
      <c r="U58" s="342"/>
      <c r="V58" s="342"/>
      <c r="W58" s="342"/>
      <c r="X58" s="342"/>
      <c r="Y58" s="442"/>
      <c r="Z58" s="443"/>
      <c r="AA58" s="442"/>
      <c r="AB58" s="442"/>
      <c r="AC58" s="442"/>
      <c r="AD58" s="442"/>
      <c r="AE58" s="442"/>
      <c r="AF58" s="442"/>
      <c r="AG58" s="442"/>
      <c r="AH58" s="442"/>
      <c r="AI58" s="442"/>
      <c r="AJ58" s="442"/>
      <c r="AK58" s="442"/>
      <c r="AL58" s="442"/>
      <c r="AM58" s="339"/>
    </row>
    <row r="59" spans="1:42" s="309" customFormat="1" ht="15" outlineLevel="1">
      <c r="A59" s="544">
        <v>13</v>
      </c>
      <c r="B59" s="340" t="s">
        <v>24</v>
      </c>
      <c r="C59" s="317" t="s">
        <v>25</v>
      </c>
      <c r="D59" s="321"/>
      <c r="E59" s="321"/>
      <c r="F59" s="321"/>
      <c r="G59" s="321"/>
      <c r="H59" s="321"/>
      <c r="I59" s="321"/>
      <c r="J59" s="321"/>
      <c r="K59" s="321"/>
      <c r="L59" s="321"/>
      <c r="M59" s="321"/>
      <c r="N59" s="321">
        <v>12</v>
      </c>
      <c r="O59" s="321"/>
      <c r="P59" s="321"/>
      <c r="Q59" s="321"/>
      <c r="R59" s="321"/>
      <c r="S59" s="321"/>
      <c r="T59" s="321"/>
      <c r="U59" s="321"/>
      <c r="V59" s="321"/>
      <c r="W59" s="321"/>
      <c r="X59" s="321"/>
      <c r="Y59" s="441"/>
      <c r="Z59" s="441"/>
      <c r="AA59" s="441"/>
      <c r="AB59" s="441"/>
      <c r="AC59" s="441"/>
      <c r="AD59" s="441"/>
      <c r="AE59" s="441"/>
      <c r="AF59" s="441"/>
      <c r="AG59" s="441"/>
      <c r="AH59" s="441"/>
      <c r="AI59" s="441"/>
      <c r="AJ59" s="441"/>
      <c r="AK59" s="441"/>
      <c r="AL59" s="441"/>
      <c r="AM59" s="322">
        <f>SUM(Y59:AL59)</f>
        <v>0</v>
      </c>
    </row>
    <row r="60" spans="1:42" s="309" customFormat="1" ht="15" outlineLevel="1">
      <c r="A60" s="544"/>
      <c r="B60" s="341" t="s">
        <v>216</v>
      </c>
      <c r="C60" s="317" t="s">
        <v>164</v>
      </c>
      <c r="D60" s="321"/>
      <c r="E60" s="321"/>
      <c r="F60" s="321"/>
      <c r="G60" s="321"/>
      <c r="H60" s="321"/>
      <c r="I60" s="321"/>
      <c r="J60" s="321"/>
      <c r="K60" s="321"/>
      <c r="L60" s="321"/>
      <c r="M60" s="321"/>
      <c r="N60" s="321">
        <f>N59</f>
        <v>12</v>
      </c>
      <c r="O60" s="321"/>
      <c r="P60" s="321"/>
      <c r="Q60" s="321"/>
      <c r="R60" s="321"/>
      <c r="S60" s="321"/>
      <c r="T60" s="321"/>
      <c r="U60" s="321"/>
      <c r="V60" s="321"/>
      <c r="W60" s="321"/>
      <c r="X60" s="321"/>
      <c r="Y60" s="437">
        <f>Y59</f>
        <v>0</v>
      </c>
      <c r="Z60" s="437">
        <f>Z59</f>
        <v>0</v>
      </c>
      <c r="AA60" s="437">
        <f t="shared" ref="AA60:AL60" si="12">AA59</f>
        <v>0</v>
      </c>
      <c r="AB60" s="437">
        <f t="shared" si="12"/>
        <v>0</v>
      </c>
      <c r="AC60" s="437">
        <f t="shared" si="12"/>
        <v>0</v>
      </c>
      <c r="AD60" s="437">
        <f t="shared" si="12"/>
        <v>0</v>
      </c>
      <c r="AE60" s="437">
        <f t="shared" si="12"/>
        <v>0</v>
      </c>
      <c r="AF60" s="437">
        <f t="shared" si="12"/>
        <v>0</v>
      </c>
      <c r="AG60" s="437">
        <f t="shared" si="12"/>
        <v>0</v>
      </c>
      <c r="AH60" s="437">
        <f t="shared" si="12"/>
        <v>0</v>
      </c>
      <c r="AI60" s="437">
        <f t="shared" si="12"/>
        <v>0</v>
      </c>
      <c r="AJ60" s="437">
        <f t="shared" si="12"/>
        <v>0</v>
      </c>
      <c r="AK60" s="437">
        <f t="shared" si="12"/>
        <v>0</v>
      </c>
      <c r="AL60" s="437">
        <f t="shared" si="12"/>
        <v>0</v>
      </c>
      <c r="AM60" s="337"/>
    </row>
    <row r="61" spans="1:42" s="309" customFormat="1" ht="15" outlineLevel="1">
      <c r="A61" s="544"/>
      <c r="B61" s="340"/>
      <c r="C61" s="338"/>
      <c r="D61" s="342"/>
      <c r="E61" s="342"/>
      <c r="F61" s="342"/>
      <c r="G61" s="342"/>
      <c r="H61" s="342"/>
      <c r="I61" s="342"/>
      <c r="J61" s="342"/>
      <c r="K61" s="342"/>
      <c r="L61" s="342"/>
      <c r="M61" s="342"/>
      <c r="N61" s="317"/>
      <c r="O61" s="342"/>
      <c r="P61" s="342"/>
      <c r="Q61" s="342"/>
      <c r="R61" s="342"/>
      <c r="S61" s="342"/>
      <c r="T61" s="342"/>
      <c r="U61" s="342"/>
      <c r="V61" s="342"/>
      <c r="W61" s="342"/>
      <c r="X61" s="342"/>
      <c r="Y61" s="442"/>
      <c r="Z61" s="442"/>
      <c r="AA61" s="442"/>
      <c r="AB61" s="442"/>
      <c r="AC61" s="442"/>
      <c r="AD61" s="442"/>
      <c r="AE61" s="442"/>
      <c r="AF61" s="442"/>
      <c r="AG61" s="442"/>
      <c r="AH61" s="442"/>
      <c r="AI61" s="442"/>
      <c r="AJ61" s="442"/>
      <c r="AK61" s="442"/>
      <c r="AL61" s="442"/>
      <c r="AM61" s="339"/>
    </row>
    <row r="62" spans="1:42" s="309" customFormat="1" ht="15" outlineLevel="1">
      <c r="A62" s="544">
        <v>14</v>
      </c>
      <c r="B62" s="340" t="s">
        <v>20</v>
      </c>
      <c r="C62" s="317" t="s">
        <v>25</v>
      </c>
      <c r="D62" s="321"/>
      <c r="E62" s="321"/>
      <c r="F62" s="321"/>
      <c r="G62" s="321"/>
      <c r="H62" s="321"/>
      <c r="I62" s="321"/>
      <c r="J62" s="321"/>
      <c r="K62" s="321"/>
      <c r="L62" s="321"/>
      <c r="M62" s="321"/>
      <c r="N62" s="321">
        <v>12</v>
      </c>
      <c r="O62" s="321"/>
      <c r="P62" s="321"/>
      <c r="Q62" s="321"/>
      <c r="R62" s="321"/>
      <c r="S62" s="321"/>
      <c r="T62" s="321"/>
      <c r="U62" s="321"/>
      <c r="V62" s="321"/>
      <c r="W62" s="321"/>
      <c r="X62" s="321"/>
      <c r="Y62" s="441"/>
      <c r="Z62" s="441">
        <v>0.11</v>
      </c>
      <c r="AA62" s="441">
        <v>0.22</v>
      </c>
      <c r="AB62" s="441">
        <v>0.67</v>
      </c>
      <c r="AC62" s="441"/>
      <c r="AD62" s="441"/>
      <c r="AE62" s="441"/>
      <c r="AF62" s="441"/>
      <c r="AG62" s="441"/>
      <c r="AH62" s="441"/>
      <c r="AI62" s="441"/>
      <c r="AJ62" s="441"/>
      <c r="AK62" s="441"/>
      <c r="AL62" s="441"/>
      <c r="AM62" s="322">
        <f>SUM(Y62:AL62)</f>
        <v>1</v>
      </c>
    </row>
    <row r="63" spans="1:42" s="309" customFormat="1" ht="15" outlineLevel="1">
      <c r="A63" s="544"/>
      <c r="B63" s="341" t="s">
        <v>216</v>
      </c>
      <c r="C63" s="317" t="s">
        <v>164</v>
      </c>
      <c r="D63" s="321">
        <v>237585</v>
      </c>
      <c r="E63" s="321">
        <f>+'7-b.  2012'!AX46+'7-d.  2014'!AX25</f>
        <v>237584.66019999998</v>
      </c>
      <c r="F63" s="321">
        <f>+'7-b.  2012'!AY46+'7-d.  2014'!AY25</f>
        <v>237584.66019999998</v>
      </c>
      <c r="G63" s="321">
        <f>+'7-b.  2012'!AZ46+'7-d.  2014'!AZ25</f>
        <v>237584.66019999998</v>
      </c>
      <c r="H63" s="321">
        <f>+'7-b.  2012'!BA46+'7-d.  2014'!BA25</f>
        <v>226586.29019999999</v>
      </c>
      <c r="I63" s="321">
        <f>+'7-b.  2012'!BB46+'7-d.  2014'!BB25</f>
        <v>0</v>
      </c>
      <c r="J63" s="321">
        <f>+'7-b.  2012'!BC46+'7-d.  2014'!BC25</f>
        <v>0</v>
      </c>
      <c r="K63" s="321">
        <f>+'7-b.  2012'!BD46+'7-d.  2014'!BD25</f>
        <v>0</v>
      </c>
      <c r="L63" s="321">
        <f>+'7-b.  2012'!BE46+'7-d.  2014'!BE25</f>
        <v>0</v>
      </c>
      <c r="M63" s="321">
        <f>+'7-b.  2012'!BF46+'7-d.  2014'!BF25</f>
        <v>0</v>
      </c>
      <c r="N63" s="321">
        <f>N62</f>
        <v>12</v>
      </c>
      <c r="O63" s="321">
        <v>49</v>
      </c>
      <c r="P63" s="321">
        <f>+'7-b.  2012'!S46+'7-d.  2014'!S25</f>
        <v>48.815548669999998</v>
      </c>
      <c r="Q63" s="321">
        <f>+'7-b.  2012'!T46+'7-d.  2014'!T25</f>
        <v>48.815548999999997</v>
      </c>
      <c r="R63" s="321">
        <f>+'7-b.  2012'!U46+'7-d.  2014'!U25</f>
        <v>48.815548999999997</v>
      </c>
      <c r="S63" s="321">
        <f>+'7-b.  2012'!V46+'7-d.  2014'!V25</f>
        <v>46.594571999999999</v>
      </c>
      <c r="T63" s="321">
        <f>+'7-b.  2012'!W46+'7-d.  2014'!W25</f>
        <v>0</v>
      </c>
      <c r="U63" s="321">
        <f>+'7-b.  2012'!X46+'7-d.  2014'!X25</f>
        <v>0</v>
      </c>
      <c r="V63" s="321">
        <f>+'7-b.  2012'!Y46+'7-d.  2014'!Y25</f>
        <v>0</v>
      </c>
      <c r="W63" s="321">
        <f>+'7-b.  2012'!Z46+'7-d.  2014'!Z25</f>
        <v>0</v>
      </c>
      <c r="X63" s="321">
        <f>+'7-b.  2012'!AA46+'7-d.  2014'!AA25</f>
        <v>0</v>
      </c>
      <c r="Y63" s="437">
        <f>Y62</f>
        <v>0</v>
      </c>
      <c r="Z63" s="437">
        <f>Z62</f>
        <v>0.11</v>
      </c>
      <c r="AA63" s="437">
        <f t="shared" ref="AA63:AL63" si="13">AA62</f>
        <v>0.22</v>
      </c>
      <c r="AB63" s="437">
        <f t="shared" si="13"/>
        <v>0.67</v>
      </c>
      <c r="AC63" s="437">
        <f t="shared" si="13"/>
        <v>0</v>
      </c>
      <c r="AD63" s="437">
        <f t="shared" si="13"/>
        <v>0</v>
      </c>
      <c r="AE63" s="437">
        <f t="shared" si="13"/>
        <v>0</v>
      </c>
      <c r="AF63" s="437">
        <f t="shared" si="13"/>
        <v>0</v>
      </c>
      <c r="AG63" s="437">
        <f t="shared" si="13"/>
        <v>0</v>
      </c>
      <c r="AH63" s="437">
        <f t="shared" si="13"/>
        <v>0</v>
      </c>
      <c r="AI63" s="437">
        <f t="shared" si="13"/>
        <v>0</v>
      </c>
      <c r="AJ63" s="437">
        <f t="shared" si="13"/>
        <v>0</v>
      </c>
      <c r="AK63" s="437">
        <f t="shared" si="13"/>
        <v>0</v>
      </c>
      <c r="AL63" s="437">
        <f t="shared" si="13"/>
        <v>0</v>
      </c>
      <c r="AM63" s="337"/>
    </row>
    <row r="64" spans="1:42" s="309" customFormat="1" ht="15" outlineLevel="1">
      <c r="A64" s="544"/>
      <c r="B64" s="340"/>
      <c r="C64" s="338"/>
      <c r="D64" s="342"/>
      <c r="E64" s="342"/>
      <c r="F64" s="342"/>
      <c r="G64" s="342"/>
      <c r="H64" s="342"/>
      <c r="I64" s="342"/>
      <c r="J64" s="342"/>
      <c r="K64" s="342"/>
      <c r="L64" s="342"/>
      <c r="M64" s="342"/>
      <c r="N64" s="317"/>
      <c r="O64" s="342"/>
      <c r="P64" s="342"/>
      <c r="Q64" s="342"/>
      <c r="R64" s="342"/>
      <c r="S64" s="342"/>
      <c r="T64" s="342"/>
      <c r="U64" s="342"/>
      <c r="V64" s="342"/>
      <c r="W64" s="342"/>
      <c r="X64" s="342"/>
      <c r="Y64" s="442"/>
      <c r="Z64" s="443"/>
      <c r="AA64" s="442"/>
      <c r="AB64" s="442"/>
      <c r="AC64" s="442"/>
      <c r="AD64" s="442"/>
      <c r="AE64" s="442"/>
      <c r="AF64" s="442"/>
      <c r="AG64" s="442"/>
      <c r="AH64" s="442"/>
      <c r="AI64" s="442"/>
      <c r="AJ64" s="442"/>
      <c r="AK64" s="442"/>
      <c r="AL64" s="442"/>
      <c r="AM64" s="339"/>
    </row>
    <row r="65" spans="1:39" s="309" customFormat="1" ht="15" outlineLevel="1">
      <c r="A65" s="544">
        <v>15</v>
      </c>
      <c r="B65" s="340" t="s">
        <v>499</v>
      </c>
      <c r="C65" s="317" t="s">
        <v>25</v>
      </c>
      <c r="D65" s="321"/>
      <c r="E65" s="321"/>
      <c r="F65" s="321"/>
      <c r="G65" s="321"/>
      <c r="H65" s="321"/>
      <c r="I65" s="321"/>
      <c r="J65" s="321"/>
      <c r="K65" s="321"/>
      <c r="L65" s="321"/>
      <c r="M65" s="321"/>
      <c r="N65" s="317"/>
      <c r="O65" s="321"/>
      <c r="P65" s="321"/>
      <c r="Q65" s="321"/>
      <c r="R65" s="321"/>
      <c r="S65" s="321"/>
      <c r="T65" s="321"/>
      <c r="U65" s="321"/>
      <c r="V65" s="321"/>
      <c r="W65" s="321"/>
      <c r="X65" s="321"/>
      <c r="Y65" s="441"/>
      <c r="Z65" s="441"/>
      <c r="AA65" s="441"/>
      <c r="AB65" s="441"/>
      <c r="AC65" s="441"/>
      <c r="AD65" s="441"/>
      <c r="AE65" s="441"/>
      <c r="AF65" s="441"/>
      <c r="AG65" s="441"/>
      <c r="AH65" s="441"/>
      <c r="AI65" s="441"/>
      <c r="AJ65" s="441"/>
      <c r="AK65" s="441"/>
      <c r="AL65" s="441"/>
      <c r="AM65" s="322">
        <f>SUM(Y65:AL65)</f>
        <v>0</v>
      </c>
    </row>
    <row r="66" spans="1:39" s="309" customFormat="1" ht="15" outlineLevel="1">
      <c r="A66" s="544"/>
      <c r="B66" s="341" t="s">
        <v>216</v>
      </c>
      <c r="C66" s="317" t="s">
        <v>164</v>
      </c>
      <c r="D66" s="321"/>
      <c r="E66" s="321"/>
      <c r="F66" s="321"/>
      <c r="G66" s="321"/>
      <c r="H66" s="321"/>
      <c r="I66" s="321"/>
      <c r="J66" s="321"/>
      <c r="K66" s="321"/>
      <c r="L66" s="321"/>
      <c r="M66" s="321"/>
      <c r="N66" s="317"/>
      <c r="O66" s="321"/>
      <c r="P66" s="321"/>
      <c r="Q66" s="321"/>
      <c r="R66" s="321"/>
      <c r="S66" s="321"/>
      <c r="T66" s="321"/>
      <c r="U66" s="321"/>
      <c r="V66" s="321"/>
      <c r="W66" s="321"/>
      <c r="X66" s="321"/>
      <c r="Y66" s="437">
        <f>Y65</f>
        <v>0</v>
      </c>
      <c r="Z66" s="437">
        <f>Z65</f>
        <v>0</v>
      </c>
      <c r="AA66" s="437">
        <f t="shared" ref="AA66:AL66" si="14">AA65</f>
        <v>0</v>
      </c>
      <c r="AB66" s="437">
        <f t="shared" si="14"/>
        <v>0</v>
      </c>
      <c r="AC66" s="437">
        <f t="shared" si="14"/>
        <v>0</v>
      </c>
      <c r="AD66" s="437">
        <f t="shared" si="14"/>
        <v>0</v>
      </c>
      <c r="AE66" s="437">
        <f t="shared" si="14"/>
        <v>0</v>
      </c>
      <c r="AF66" s="437">
        <f t="shared" si="14"/>
        <v>0</v>
      </c>
      <c r="AG66" s="437">
        <f t="shared" si="14"/>
        <v>0</v>
      </c>
      <c r="AH66" s="437">
        <f t="shared" si="14"/>
        <v>0</v>
      </c>
      <c r="AI66" s="437">
        <f t="shared" si="14"/>
        <v>0</v>
      </c>
      <c r="AJ66" s="437">
        <f t="shared" si="14"/>
        <v>0</v>
      </c>
      <c r="AK66" s="437">
        <f t="shared" si="14"/>
        <v>0</v>
      </c>
      <c r="AL66" s="437">
        <f t="shared" si="14"/>
        <v>0</v>
      </c>
      <c r="AM66" s="337"/>
    </row>
    <row r="67" spans="1:39" s="309" customFormat="1" ht="15" outlineLevel="1">
      <c r="A67" s="544"/>
      <c r="B67" s="340"/>
      <c r="C67" s="338"/>
      <c r="D67" s="342"/>
      <c r="E67" s="342"/>
      <c r="F67" s="342"/>
      <c r="G67" s="342"/>
      <c r="H67" s="342"/>
      <c r="I67" s="342"/>
      <c r="J67" s="342"/>
      <c r="K67" s="342"/>
      <c r="L67" s="342"/>
      <c r="M67" s="342"/>
      <c r="N67" s="317"/>
      <c r="O67" s="342"/>
      <c r="P67" s="342"/>
      <c r="Q67" s="342"/>
      <c r="R67" s="342"/>
      <c r="S67" s="342"/>
      <c r="T67" s="342"/>
      <c r="U67" s="342"/>
      <c r="V67" s="342"/>
      <c r="W67" s="342"/>
      <c r="X67" s="342"/>
      <c r="Y67" s="444"/>
      <c r="Z67" s="442"/>
      <c r="AA67" s="442"/>
      <c r="AB67" s="442"/>
      <c r="AC67" s="442"/>
      <c r="AD67" s="442"/>
      <c r="AE67" s="442"/>
      <c r="AF67" s="442"/>
      <c r="AG67" s="442"/>
      <c r="AH67" s="442"/>
      <c r="AI67" s="442"/>
      <c r="AJ67" s="442"/>
      <c r="AK67" s="442"/>
      <c r="AL67" s="442"/>
      <c r="AM67" s="339"/>
    </row>
    <row r="68" spans="1:39" s="309" customFormat="1" ht="30" outlineLevel="1">
      <c r="A68" s="544">
        <v>16</v>
      </c>
      <c r="B68" s="340" t="s">
        <v>500</v>
      </c>
      <c r="C68" s="317" t="s">
        <v>25</v>
      </c>
      <c r="D68" s="321"/>
      <c r="E68" s="321"/>
      <c r="F68" s="321"/>
      <c r="G68" s="321"/>
      <c r="H68" s="321"/>
      <c r="I68" s="321"/>
      <c r="J68" s="321"/>
      <c r="K68" s="321"/>
      <c r="L68" s="321"/>
      <c r="M68" s="321"/>
      <c r="N68" s="317"/>
      <c r="O68" s="321"/>
      <c r="P68" s="321"/>
      <c r="Q68" s="321"/>
      <c r="R68" s="321"/>
      <c r="S68" s="321"/>
      <c r="T68" s="321"/>
      <c r="U68" s="321"/>
      <c r="V68" s="321"/>
      <c r="W68" s="321"/>
      <c r="X68" s="321"/>
      <c r="Y68" s="441"/>
      <c r="Z68" s="441"/>
      <c r="AA68" s="441"/>
      <c r="AB68" s="441"/>
      <c r="AC68" s="441"/>
      <c r="AD68" s="441"/>
      <c r="AE68" s="441"/>
      <c r="AF68" s="441"/>
      <c r="AG68" s="441"/>
      <c r="AH68" s="441"/>
      <c r="AI68" s="441"/>
      <c r="AJ68" s="441"/>
      <c r="AK68" s="441"/>
      <c r="AL68" s="441"/>
      <c r="AM68" s="322">
        <f>SUM(Y68:AL68)</f>
        <v>0</v>
      </c>
    </row>
    <row r="69" spans="1:39" s="309" customFormat="1" ht="15" outlineLevel="1">
      <c r="A69" s="544"/>
      <c r="B69" s="341" t="s">
        <v>216</v>
      </c>
      <c r="C69" s="317" t="s">
        <v>164</v>
      </c>
      <c r="D69" s="321"/>
      <c r="E69" s="321"/>
      <c r="F69" s="321"/>
      <c r="G69" s="321"/>
      <c r="H69" s="321"/>
      <c r="I69" s="321"/>
      <c r="J69" s="321"/>
      <c r="K69" s="321"/>
      <c r="L69" s="321"/>
      <c r="M69" s="321"/>
      <c r="N69" s="317"/>
      <c r="O69" s="321"/>
      <c r="P69" s="321"/>
      <c r="Q69" s="321"/>
      <c r="R69" s="321"/>
      <c r="S69" s="321"/>
      <c r="T69" s="321"/>
      <c r="U69" s="321"/>
      <c r="V69" s="321"/>
      <c r="W69" s="321"/>
      <c r="X69" s="321"/>
      <c r="Y69" s="437">
        <f>Y68</f>
        <v>0</v>
      </c>
      <c r="Z69" s="437">
        <f>Z68</f>
        <v>0</v>
      </c>
      <c r="AA69" s="437">
        <f t="shared" ref="AA69:AL69" si="15">AA68</f>
        <v>0</v>
      </c>
      <c r="AB69" s="437">
        <f t="shared" si="15"/>
        <v>0</v>
      </c>
      <c r="AC69" s="437">
        <f t="shared" si="15"/>
        <v>0</v>
      </c>
      <c r="AD69" s="437">
        <f t="shared" si="15"/>
        <v>0</v>
      </c>
      <c r="AE69" s="437">
        <f t="shared" si="15"/>
        <v>0</v>
      </c>
      <c r="AF69" s="437">
        <f t="shared" si="15"/>
        <v>0</v>
      </c>
      <c r="AG69" s="437">
        <f t="shared" si="15"/>
        <v>0</v>
      </c>
      <c r="AH69" s="437">
        <f t="shared" si="15"/>
        <v>0</v>
      </c>
      <c r="AI69" s="437">
        <f t="shared" si="15"/>
        <v>0</v>
      </c>
      <c r="AJ69" s="437">
        <f t="shared" si="15"/>
        <v>0</v>
      </c>
      <c r="AK69" s="437">
        <f t="shared" si="15"/>
        <v>0</v>
      </c>
      <c r="AL69" s="437">
        <f t="shared" si="15"/>
        <v>0</v>
      </c>
      <c r="AM69" s="337"/>
    </row>
    <row r="70" spans="1:39" s="309" customFormat="1" ht="15" outlineLevel="1">
      <c r="A70" s="544"/>
      <c r="B70" s="340"/>
      <c r="C70" s="338"/>
      <c r="D70" s="342"/>
      <c r="E70" s="342"/>
      <c r="F70" s="342"/>
      <c r="G70" s="342"/>
      <c r="H70" s="342"/>
      <c r="I70" s="342"/>
      <c r="J70" s="342"/>
      <c r="K70" s="342"/>
      <c r="L70" s="342"/>
      <c r="M70" s="342"/>
      <c r="N70" s="317"/>
      <c r="O70" s="342"/>
      <c r="P70" s="342"/>
      <c r="Q70" s="342"/>
      <c r="R70" s="342"/>
      <c r="S70" s="342"/>
      <c r="T70" s="342"/>
      <c r="U70" s="342"/>
      <c r="V70" s="342"/>
      <c r="W70" s="342"/>
      <c r="X70" s="342"/>
      <c r="Y70" s="444"/>
      <c r="Z70" s="442"/>
      <c r="AA70" s="442"/>
      <c r="AB70" s="442"/>
      <c r="AC70" s="442"/>
      <c r="AD70" s="442"/>
      <c r="AE70" s="442"/>
      <c r="AF70" s="442"/>
      <c r="AG70" s="442"/>
      <c r="AH70" s="442"/>
      <c r="AI70" s="442"/>
      <c r="AJ70" s="442"/>
      <c r="AK70" s="442"/>
      <c r="AL70" s="442"/>
      <c r="AM70" s="339"/>
    </row>
    <row r="71" spans="1:39" s="309" customFormat="1" ht="15" outlineLevel="1">
      <c r="A71" s="544">
        <v>17</v>
      </c>
      <c r="B71" s="340" t="s">
        <v>9</v>
      </c>
      <c r="C71" s="317" t="s">
        <v>25</v>
      </c>
      <c r="D71" s="321">
        <v>70271</v>
      </c>
      <c r="E71" s="321"/>
      <c r="F71" s="321"/>
      <c r="G71" s="321"/>
      <c r="H71" s="321"/>
      <c r="I71" s="321"/>
      <c r="J71" s="321"/>
      <c r="K71" s="321"/>
      <c r="L71" s="321"/>
      <c r="M71" s="321"/>
      <c r="N71" s="317"/>
      <c r="O71" s="321">
        <v>1800</v>
      </c>
      <c r="P71" s="321"/>
      <c r="Q71" s="321"/>
      <c r="R71" s="321"/>
      <c r="S71" s="321"/>
      <c r="T71" s="321"/>
      <c r="U71" s="321"/>
      <c r="V71" s="321"/>
      <c r="W71" s="321"/>
      <c r="X71" s="321"/>
      <c r="Y71" s="441"/>
      <c r="Z71" s="441"/>
      <c r="AA71" s="441">
        <v>0.5</v>
      </c>
      <c r="AB71" s="441">
        <v>0.5</v>
      </c>
      <c r="AC71" s="441"/>
      <c r="AD71" s="441"/>
      <c r="AE71" s="441"/>
      <c r="AF71" s="441"/>
      <c r="AG71" s="441"/>
      <c r="AH71" s="441"/>
      <c r="AI71" s="441"/>
      <c r="AJ71" s="441"/>
      <c r="AK71" s="441"/>
      <c r="AL71" s="441"/>
      <c r="AM71" s="322">
        <f>SUM(Y71:AL71)</f>
        <v>1</v>
      </c>
    </row>
    <row r="72" spans="1:39" s="309" customFormat="1" ht="15" outlineLevel="1">
      <c r="A72" s="544"/>
      <c r="B72" s="341" t="s">
        <v>216</v>
      </c>
      <c r="C72" s="317" t="s">
        <v>164</v>
      </c>
      <c r="D72" s="321"/>
      <c r="E72" s="321"/>
      <c r="F72" s="321"/>
      <c r="G72" s="321"/>
      <c r="H72" s="321"/>
      <c r="I72" s="321"/>
      <c r="J72" s="321"/>
      <c r="K72" s="321"/>
      <c r="L72" s="321"/>
      <c r="M72" s="321"/>
      <c r="N72" s="317"/>
      <c r="O72" s="321"/>
      <c r="P72" s="321"/>
      <c r="Q72" s="321"/>
      <c r="R72" s="321"/>
      <c r="S72" s="321"/>
      <c r="T72" s="321"/>
      <c r="U72" s="321"/>
      <c r="V72" s="321"/>
      <c r="W72" s="321"/>
      <c r="X72" s="321"/>
      <c r="Y72" s="437">
        <f>Y71</f>
        <v>0</v>
      </c>
      <c r="Z72" s="437">
        <f>Z71</f>
        <v>0</v>
      </c>
      <c r="AA72" s="437">
        <f t="shared" ref="AA72:AL72" si="16">AA71</f>
        <v>0.5</v>
      </c>
      <c r="AB72" s="437">
        <f t="shared" si="16"/>
        <v>0.5</v>
      </c>
      <c r="AC72" s="437">
        <f t="shared" si="16"/>
        <v>0</v>
      </c>
      <c r="AD72" s="437">
        <f t="shared" si="16"/>
        <v>0</v>
      </c>
      <c r="AE72" s="437">
        <f t="shared" si="16"/>
        <v>0</v>
      </c>
      <c r="AF72" s="437">
        <f t="shared" si="16"/>
        <v>0</v>
      </c>
      <c r="AG72" s="437">
        <f t="shared" si="16"/>
        <v>0</v>
      </c>
      <c r="AH72" s="437">
        <f t="shared" si="16"/>
        <v>0</v>
      </c>
      <c r="AI72" s="437">
        <f t="shared" si="16"/>
        <v>0</v>
      </c>
      <c r="AJ72" s="437">
        <f t="shared" si="16"/>
        <v>0</v>
      </c>
      <c r="AK72" s="437">
        <f t="shared" si="16"/>
        <v>0</v>
      </c>
      <c r="AL72" s="437">
        <f t="shared" si="16"/>
        <v>0</v>
      </c>
      <c r="AM72" s="337"/>
    </row>
    <row r="73" spans="1:39" s="309" customFormat="1" ht="15" outlineLevel="1">
      <c r="A73" s="544"/>
      <c r="B73" s="341"/>
      <c r="C73" s="331"/>
      <c r="D73" s="317"/>
      <c r="E73" s="317"/>
      <c r="F73" s="317"/>
      <c r="G73" s="317"/>
      <c r="H73" s="317"/>
      <c r="I73" s="317"/>
      <c r="J73" s="317"/>
      <c r="K73" s="317"/>
      <c r="L73" s="317"/>
      <c r="M73" s="317"/>
      <c r="N73" s="317"/>
      <c r="O73" s="317"/>
      <c r="P73" s="317"/>
      <c r="Q73" s="317"/>
      <c r="R73" s="317"/>
      <c r="S73" s="317"/>
      <c r="T73" s="317"/>
      <c r="U73" s="317"/>
      <c r="V73" s="317"/>
      <c r="W73" s="317"/>
      <c r="X73" s="317"/>
      <c r="Y73" s="445"/>
      <c r="Z73" s="446"/>
      <c r="AA73" s="446"/>
      <c r="AB73" s="446"/>
      <c r="AC73" s="446"/>
      <c r="AD73" s="446"/>
      <c r="AE73" s="446"/>
      <c r="AF73" s="446"/>
      <c r="AG73" s="446"/>
      <c r="AH73" s="446"/>
      <c r="AI73" s="446"/>
      <c r="AJ73" s="446"/>
      <c r="AK73" s="446"/>
      <c r="AL73" s="446"/>
      <c r="AM73" s="343"/>
    </row>
    <row r="74" spans="1:39" s="319" customFormat="1" ht="15.6" outlineLevel="1">
      <c r="A74" s="545"/>
      <c r="B74" s="314" t="s">
        <v>10</v>
      </c>
      <c r="C74" s="315"/>
      <c r="D74" s="315"/>
      <c r="E74" s="315"/>
      <c r="F74" s="315"/>
      <c r="G74" s="315"/>
      <c r="H74" s="315"/>
      <c r="I74" s="315"/>
      <c r="J74" s="315"/>
      <c r="K74" s="315"/>
      <c r="L74" s="315"/>
      <c r="M74" s="315"/>
      <c r="N74" s="316"/>
      <c r="O74" s="315"/>
      <c r="P74" s="315"/>
      <c r="Q74" s="315"/>
      <c r="R74" s="315"/>
      <c r="S74" s="315"/>
      <c r="T74" s="315"/>
      <c r="U74" s="315"/>
      <c r="V74" s="315"/>
      <c r="W74" s="315"/>
      <c r="X74" s="315"/>
      <c r="Y74" s="440"/>
      <c r="Z74" s="440"/>
      <c r="AA74" s="440"/>
      <c r="AB74" s="440"/>
      <c r="AC74" s="440"/>
      <c r="AD74" s="440"/>
      <c r="AE74" s="440"/>
      <c r="AF74" s="440"/>
      <c r="AG74" s="440"/>
      <c r="AH74" s="440"/>
      <c r="AI74" s="440"/>
      <c r="AJ74" s="440"/>
      <c r="AK74" s="440"/>
      <c r="AL74" s="440"/>
      <c r="AM74" s="318"/>
    </row>
    <row r="75" spans="1:39" s="309" customFormat="1" ht="15" outlineLevel="1">
      <c r="A75" s="544">
        <v>18</v>
      </c>
      <c r="B75" s="341" t="s">
        <v>11</v>
      </c>
      <c r="C75" s="317" t="s">
        <v>25</v>
      </c>
      <c r="D75" s="321"/>
      <c r="E75" s="321"/>
      <c r="F75" s="321"/>
      <c r="G75" s="321"/>
      <c r="H75" s="321"/>
      <c r="I75" s="321"/>
      <c r="J75" s="321"/>
      <c r="K75" s="321"/>
      <c r="L75" s="321"/>
      <c r="M75" s="321"/>
      <c r="N75" s="321">
        <v>12</v>
      </c>
      <c r="O75" s="321"/>
      <c r="P75" s="321"/>
      <c r="Q75" s="321"/>
      <c r="R75" s="321"/>
      <c r="S75" s="321"/>
      <c r="T75" s="321"/>
      <c r="U75" s="321"/>
      <c r="V75" s="321"/>
      <c r="W75" s="321"/>
      <c r="X75" s="321"/>
      <c r="Y75" s="441"/>
      <c r="Z75" s="441"/>
      <c r="AA75" s="441"/>
      <c r="AB75" s="441"/>
      <c r="AC75" s="441"/>
      <c r="AD75" s="441"/>
      <c r="AE75" s="441"/>
      <c r="AF75" s="441"/>
      <c r="AG75" s="441"/>
      <c r="AH75" s="441"/>
      <c r="AI75" s="441"/>
      <c r="AJ75" s="441"/>
      <c r="AK75" s="441"/>
      <c r="AL75" s="441"/>
      <c r="AM75" s="322">
        <f>SUM(Y75:AL75)</f>
        <v>0</v>
      </c>
    </row>
    <row r="76" spans="1:39" s="309" customFormat="1" ht="15" outlineLevel="1">
      <c r="A76" s="544"/>
      <c r="B76" s="341" t="s">
        <v>216</v>
      </c>
      <c r="C76" s="317" t="s">
        <v>164</v>
      </c>
      <c r="D76" s="321"/>
      <c r="E76" s="321"/>
      <c r="F76" s="321"/>
      <c r="G76" s="321"/>
      <c r="H76" s="321"/>
      <c r="I76" s="321"/>
      <c r="J76" s="321"/>
      <c r="K76" s="321"/>
      <c r="L76" s="321"/>
      <c r="M76" s="321"/>
      <c r="N76" s="321">
        <f>N75</f>
        <v>12</v>
      </c>
      <c r="O76" s="321"/>
      <c r="P76" s="321"/>
      <c r="Q76" s="321"/>
      <c r="R76" s="321"/>
      <c r="S76" s="321"/>
      <c r="T76" s="321"/>
      <c r="U76" s="321"/>
      <c r="V76" s="321"/>
      <c r="W76" s="321"/>
      <c r="X76" s="321"/>
      <c r="Y76" s="437">
        <f>Y75</f>
        <v>0</v>
      </c>
      <c r="Z76" s="437">
        <f>Z75</f>
        <v>0</v>
      </c>
      <c r="AA76" s="437">
        <f t="shared" ref="AA76:AL76" si="17">AA75</f>
        <v>0</v>
      </c>
      <c r="AB76" s="437">
        <f t="shared" si="17"/>
        <v>0</v>
      </c>
      <c r="AC76" s="437">
        <f t="shared" si="17"/>
        <v>0</v>
      </c>
      <c r="AD76" s="437">
        <f t="shared" si="17"/>
        <v>0</v>
      </c>
      <c r="AE76" s="437">
        <f t="shared" si="17"/>
        <v>0</v>
      </c>
      <c r="AF76" s="437">
        <f t="shared" si="17"/>
        <v>0</v>
      </c>
      <c r="AG76" s="437">
        <f t="shared" si="17"/>
        <v>0</v>
      </c>
      <c r="AH76" s="437">
        <f t="shared" si="17"/>
        <v>0</v>
      </c>
      <c r="AI76" s="437">
        <f t="shared" si="17"/>
        <v>0</v>
      </c>
      <c r="AJ76" s="437">
        <f t="shared" si="17"/>
        <v>0</v>
      </c>
      <c r="AK76" s="437">
        <f t="shared" si="17"/>
        <v>0</v>
      </c>
      <c r="AL76" s="437">
        <f t="shared" si="17"/>
        <v>0</v>
      </c>
      <c r="AM76" s="323"/>
    </row>
    <row r="77" spans="1:39" s="335" customFormat="1" ht="15" outlineLevel="1">
      <c r="A77" s="547"/>
      <c r="B77" s="341"/>
      <c r="C77" s="331"/>
      <c r="D77" s="317"/>
      <c r="E77" s="317"/>
      <c r="F77" s="317"/>
      <c r="G77" s="317"/>
      <c r="H77" s="317"/>
      <c r="I77" s="317"/>
      <c r="J77" s="317"/>
      <c r="K77" s="317"/>
      <c r="L77" s="317"/>
      <c r="M77" s="317"/>
      <c r="N77" s="317"/>
      <c r="O77" s="317"/>
      <c r="P77" s="317"/>
      <c r="Q77" s="317"/>
      <c r="R77" s="317"/>
      <c r="S77" s="317"/>
      <c r="T77" s="317"/>
      <c r="U77" s="317"/>
      <c r="V77" s="317"/>
      <c r="W77" s="317"/>
      <c r="X77" s="317"/>
      <c r="Y77" s="438"/>
      <c r="Z77" s="447"/>
      <c r="AA77" s="447"/>
      <c r="AB77" s="447"/>
      <c r="AC77" s="447"/>
      <c r="AD77" s="447"/>
      <c r="AE77" s="447"/>
      <c r="AF77" s="447"/>
      <c r="AG77" s="447"/>
      <c r="AH77" s="447"/>
      <c r="AI77" s="447"/>
      <c r="AJ77" s="447"/>
      <c r="AK77" s="447"/>
      <c r="AL77" s="447"/>
      <c r="AM77" s="332"/>
    </row>
    <row r="78" spans="1:39" s="309" customFormat="1" ht="15" outlineLevel="1">
      <c r="A78" s="544">
        <v>19</v>
      </c>
      <c r="B78" s="341" t="s">
        <v>12</v>
      </c>
      <c r="C78" s="317" t="s">
        <v>25</v>
      </c>
      <c r="D78" s="321"/>
      <c r="E78" s="321"/>
      <c r="F78" s="321"/>
      <c r="G78" s="321"/>
      <c r="H78" s="321"/>
      <c r="I78" s="321"/>
      <c r="J78" s="321"/>
      <c r="K78" s="321"/>
      <c r="L78" s="321"/>
      <c r="M78" s="321"/>
      <c r="N78" s="321">
        <v>12</v>
      </c>
      <c r="O78" s="321"/>
      <c r="P78" s="321"/>
      <c r="Q78" s="321"/>
      <c r="R78" s="321"/>
      <c r="S78" s="321"/>
      <c r="T78" s="321"/>
      <c r="U78" s="321"/>
      <c r="V78" s="321"/>
      <c r="W78" s="321"/>
      <c r="X78" s="321"/>
      <c r="Y78" s="436"/>
      <c r="Z78" s="441"/>
      <c r="AA78" s="441"/>
      <c r="AB78" s="441"/>
      <c r="AC78" s="441"/>
      <c r="AD78" s="441"/>
      <c r="AE78" s="441"/>
      <c r="AF78" s="441"/>
      <c r="AG78" s="441"/>
      <c r="AH78" s="441"/>
      <c r="AI78" s="441"/>
      <c r="AJ78" s="441"/>
      <c r="AK78" s="441"/>
      <c r="AL78" s="441"/>
      <c r="AM78" s="322">
        <f>SUM(Y78:AL78)</f>
        <v>0</v>
      </c>
    </row>
    <row r="79" spans="1:39" s="309" customFormat="1" ht="15" outlineLevel="1">
      <c r="A79" s="544"/>
      <c r="B79" s="341" t="s">
        <v>216</v>
      </c>
      <c r="C79" s="317" t="s">
        <v>164</v>
      </c>
      <c r="D79" s="321"/>
      <c r="E79" s="321"/>
      <c r="F79" s="321"/>
      <c r="G79" s="321"/>
      <c r="H79" s="321"/>
      <c r="I79" s="321"/>
      <c r="J79" s="321"/>
      <c r="K79" s="321"/>
      <c r="L79" s="321"/>
      <c r="M79" s="321"/>
      <c r="N79" s="321">
        <f>N78</f>
        <v>12</v>
      </c>
      <c r="O79" s="321"/>
      <c r="P79" s="321"/>
      <c r="Q79" s="321"/>
      <c r="R79" s="321"/>
      <c r="S79" s="321"/>
      <c r="T79" s="321"/>
      <c r="U79" s="321"/>
      <c r="V79" s="321"/>
      <c r="W79" s="321"/>
      <c r="X79" s="321"/>
      <c r="Y79" s="437">
        <f>Y78</f>
        <v>0</v>
      </c>
      <c r="Z79" s="437">
        <f>Z78</f>
        <v>0</v>
      </c>
      <c r="AA79" s="437">
        <f t="shared" ref="AA79:AL79" si="18">AA78</f>
        <v>0</v>
      </c>
      <c r="AB79" s="437">
        <f t="shared" si="18"/>
        <v>0</v>
      </c>
      <c r="AC79" s="437">
        <f t="shared" si="18"/>
        <v>0</v>
      </c>
      <c r="AD79" s="437">
        <f t="shared" si="18"/>
        <v>0</v>
      </c>
      <c r="AE79" s="437">
        <f t="shared" si="18"/>
        <v>0</v>
      </c>
      <c r="AF79" s="437">
        <f t="shared" si="18"/>
        <v>0</v>
      </c>
      <c r="AG79" s="437">
        <f t="shared" si="18"/>
        <v>0</v>
      </c>
      <c r="AH79" s="437">
        <f t="shared" si="18"/>
        <v>0</v>
      </c>
      <c r="AI79" s="437">
        <f t="shared" si="18"/>
        <v>0</v>
      </c>
      <c r="AJ79" s="437">
        <f t="shared" si="18"/>
        <v>0</v>
      </c>
      <c r="AK79" s="437">
        <f t="shared" si="18"/>
        <v>0</v>
      </c>
      <c r="AL79" s="437">
        <f t="shared" si="18"/>
        <v>0</v>
      </c>
      <c r="AM79" s="323"/>
    </row>
    <row r="80" spans="1:39" s="309" customFormat="1" ht="15" outlineLevel="1">
      <c r="A80" s="544"/>
      <c r="B80" s="341"/>
      <c r="C80" s="331"/>
      <c r="D80" s="317"/>
      <c r="E80" s="317"/>
      <c r="F80" s="317"/>
      <c r="G80" s="317"/>
      <c r="H80" s="317"/>
      <c r="I80" s="317"/>
      <c r="J80" s="317"/>
      <c r="K80" s="317"/>
      <c r="L80" s="317"/>
      <c r="M80" s="317"/>
      <c r="N80" s="317"/>
      <c r="O80" s="317"/>
      <c r="P80" s="317"/>
      <c r="Q80" s="317"/>
      <c r="R80" s="317"/>
      <c r="S80" s="317"/>
      <c r="T80" s="317"/>
      <c r="U80" s="317"/>
      <c r="V80" s="317"/>
      <c r="W80" s="317"/>
      <c r="X80" s="317"/>
      <c r="Y80" s="448"/>
      <c r="Z80" s="448"/>
      <c r="AA80" s="438"/>
      <c r="AB80" s="438"/>
      <c r="AC80" s="438"/>
      <c r="AD80" s="438"/>
      <c r="AE80" s="438"/>
      <c r="AF80" s="438"/>
      <c r="AG80" s="438"/>
      <c r="AH80" s="438"/>
      <c r="AI80" s="438"/>
      <c r="AJ80" s="438"/>
      <c r="AK80" s="438"/>
      <c r="AL80" s="438"/>
      <c r="AM80" s="332"/>
    </row>
    <row r="81" spans="1:39" s="309" customFormat="1" ht="15" outlineLevel="1">
      <c r="A81" s="544">
        <v>20</v>
      </c>
      <c r="B81" s="341" t="s">
        <v>13</v>
      </c>
      <c r="C81" s="317" t="s">
        <v>25</v>
      </c>
      <c r="D81" s="321"/>
      <c r="E81" s="321"/>
      <c r="F81" s="321"/>
      <c r="G81" s="321"/>
      <c r="H81" s="321"/>
      <c r="I81" s="321"/>
      <c r="J81" s="321"/>
      <c r="K81" s="321"/>
      <c r="L81" s="321"/>
      <c r="M81" s="321"/>
      <c r="N81" s="321">
        <v>12</v>
      </c>
      <c r="O81" s="321"/>
      <c r="P81" s="321"/>
      <c r="Q81" s="321"/>
      <c r="R81" s="321"/>
      <c r="S81" s="321"/>
      <c r="T81" s="321"/>
      <c r="U81" s="321"/>
      <c r="V81" s="321"/>
      <c r="W81" s="321"/>
      <c r="X81" s="321"/>
      <c r="Y81" s="436"/>
      <c r="Z81" s="441"/>
      <c r="AA81" s="441"/>
      <c r="AB81" s="441"/>
      <c r="AC81" s="441"/>
      <c r="AD81" s="441"/>
      <c r="AE81" s="441"/>
      <c r="AF81" s="441"/>
      <c r="AG81" s="441"/>
      <c r="AH81" s="441"/>
      <c r="AI81" s="441"/>
      <c r="AJ81" s="441"/>
      <c r="AK81" s="441"/>
      <c r="AL81" s="441"/>
      <c r="AM81" s="322">
        <f>SUM(Y81:AL81)</f>
        <v>0</v>
      </c>
    </row>
    <row r="82" spans="1:39" s="309" customFormat="1" ht="15" outlineLevel="1">
      <c r="A82" s="544"/>
      <c r="B82" s="341" t="s">
        <v>216</v>
      </c>
      <c r="C82" s="317" t="s">
        <v>164</v>
      </c>
      <c r="D82" s="321"/>
      <c r="E82" s="321"/>
      <c r="F82" s="321"/>
      <c r="G82" s="321"/>
      <c r="H82" s="321"/>
      <c r="I82" s="321"/>
      <c r="J82" s="321"/>
      <c r="K82" s="321"/>
      <c r="L82" s="321"/>
      <c r="M82" s="321"/>
      <c r="N82" s="321">
        <f>N81</f>
        <v>12</v>
      </c>
      <c r="O82" s="321"/>
      <c r="P82" s="321"/>
      <c r="Q82" s="321"/>
      <c r="R82" s="321"/>
      <c r="S82" s="321"/>
      <c r="T82" s="321"/>
      <c r="U82" s="321"/>
      <c r="V82" s="321"/>
      <c r="W82" s="321"/>
      <c r="X82" s="321"/>
      <c r="Y82" s="437">
        <f>Y81</f>
        <v>0</v>
      </c>
      <c r="Z82" s="437">
        <f>Z81</f>
        <v>0</v>
      </c>
      <c r="AA82" s="437">
        <f t="shared" ref="AA82:AL82" si="19">AA81</f>
        <v>0</v>
      </c>
      <c r="AB82" s="437">
        <f t="shared" si="19"/>
        <v>0</v>
      </c>
      <c r="AC82" s="437">
        <f t="shared" si="19"/>
        <v>0</v>
      </c>
      <c r="AD82" s="437">
        <f t="shared" si="19"/>
        <v>0</v>
      </c>
      <c r="AE82" s="437">
        <f t="shared" si="19"/>
        <v>0</v>
      </c>
      <c r="AF82" s="437">
        <f t="shared" si="19"/>
        <v>0</v>
      </c>
      <c r="AG82" s="437">
        <f t="shared" si="19"/>
        <v>0</v>
      </c>
      <c r="AH82" s="437">
        <f t="shared" si="19"/>
        <v>0</v>
      </c>
      <c r="AI82" s="437">
        <f t="shared" si="19"/>
        <v>0</v>
      </c>
      <c r="AJ82" s="437">
        <f t="shared" si="19"/>
        <v>0</v>
      </c>
      <c r="AK82" s="437">
        <f t="shared" si="19"/>
        <v>0</v>
      </c>
      <c r="AL82" s="437">
        <f t="shared" si="19"/>
        <v>0</v>
      </c>
      <c r="AM82" s="332"/>
    </row>
    <row r="83" spans="1:39" s="309" customFormat="1" ht="15" outlineLevel="1">
      <c r="A83" s="544"/>
      <c r="B83" s="341"/>
      <c r="C83" s="331"/>
      <c r="D83" s="317"/>
      <c r="E83" s="317"/>
      <c r="F83" s="317"/>
      <c r="G83" s="317"/>
      <c r="H83" s="317"/>
      <c r="I83" s="317"/>
      <c r="J83" s="317"/>
      <c r="K83" s="317"/>
      <c r="L83" s="317"/>
      <c r="M83" s="317"/>
      <c r="N83" s="344"/>
      <c r="O83" s="317"/>
      <c r="P83" s="317"/>
      <c r="Q83" s="317"/>
      <c r="R83" s="317"/>
      <c r="S83" s="317"/>
      <c r="T83" s="317"/>
      <c r="U83" s="317"/>
      <c r="V83" s="317"/>
      <c r="W83" s="317"/>
      <c r="X83" s="317"/>
      <c r="Y83" s="438"/>
      <c r="Z83" s="438"/>
      <c r="AA83" s="438"/>
      <c r="AB83" s="438"/>
      <c r="AC83" s="438"/>
      <c r="AD83" s="438"/>
      <c r="AE83" s="438"/>
      <c r="AF83" s="438"/>
      <c r="AG83" s="438"/>
      <c r="AH83" s="438"/>
      <c r="AI83" s="438"/>
      <c r="AJ83" s="438"/>
      <c r="AK83" s="438"/>
      <c r="AL83" s="438"/>
      <c r="AM83" s="332"/>
    </row>
    <row r="84" spans="1:39" s="309" customFormat="1" ht="15" outlineLevel="1">
      <c r="A84" s="544">
        <v>21</v>
      </c>
      <c r="B84" s="341" t="s">
        <v>22</v>
      </c>
      <c r="C84" s="317" t="s">
        <v>25</v>
      </c>
      <c r="D84" s="321">
        <v>1994497</v>
      </c>
      <c r="E84" s="321">
        <f>+'7-a.  2011'!AX36</f>
        <v>1994497</v>
      </c>
      <c r="F84" s="321">
        <f>+'7-a.  2011'!AY36</f>
        <v>1994497</v>
      </c>
      <c r="G84" s="321">
        <f>+'7-a.  2011'!AZ36</f>
        <v>1994497</v>
      </c>
      <c r="H84" s="321">
        <f>+'7-a.  2011'!BA36</f>
        <v>1994497</v>
      </c>
      <c r="I84" s="321">
        <f>+'7-a.  2011'!BB36</f>
        <v>1994497</v>
      </c>
      <c r="J84" s="321">
        <f>+'7-a.  2011'!BC36</f>
        <v>1994497</v>
      </c>
      <c r="K84" s="321">
        <f>+'7-a.  2011'!BD36</f>
        <v>1994497</v>
      </c>
      <c r="L84" s="321">
        <f>+'7-a.  2011'!BE36</f>
        <v>1932922</v>
      </c>
      <c r="M84" s="321">
        <f>+'7-a.  2011'!BF36</f>
        <v>1932922</v>
      </c>
      <c r="N84" s="321">
        <v>12</v>
      </c>
      <c r="O84" s="321">
        <v>422</v>
      </c>
      <c r="P84" s="321">
        <f>+'7-a.  2011'!S36</f>
        <v>422</v>
      </c>
      <c r="Q84" s="321">
        <f>+'7-a.  2011'!T36</f>
        <v>422</v>
      </c>
      <c r="R84" s="321">
        <f>+'7-a.  2011'!U36</f>
        <v>422</v>
      </c>
      <c r="S84" s="321">
        <f>+'7-a.  2011'!V36</f>
        <v>422</v>
      </c>
      <c r="T84" s="321">
        <f>+'7-a.  2011'!W36</f>
        <v>422</v>
      </c>
      <c r="U84" s="321">
        <f>+'7-a.  2011'!X36</f>
        <v>422</v>
      </c>
      <c r="V84" s="321">
        <f>+'7-a.  2011'!Y36</f>
        <v>422</v>
      </c>
      <c r="W84" s="321">
        <f>+'7-a.  2011'!Z36</f>
        <v>402</v>
      </c>
      <c r="X84" s="321">
        <f>+'7-a.  2011'!AA36</f>
        <v>402</v>
      </c>
      <c r="Y84" s="436"/>
      <c r="Z84" s="441">
        <v>0.19</v>
      </c>
      <c r="AA84" s="441">
        <v>0.56000000000000005</v>
      </c>
      <c r="AB84" s="441">
        <v>0.25</v>
      </c>
      <c r="AC84" s="441">
        <v>0.01</v>
      </c>
      <c r="AD84" s="441"/>
      <c r="AE84" s="441"/>
      <c r="AF84" s="441"/>
      <c r="AG84" s="441"/>
      <c r="AH84" s="441"/>
      <c r="AI84" s="441"/>
      <c r="AJ84" s="441"/>
      <c r="AK84" s="441"/>
      <c r="AL84" s="441"/>
      <c r="AM84" s="322">
        <f>SUM(Y84:AL84)</f>
        <v>1.01</v>
      </c>
    </row>
    <row r="85" spans="1:39" s="309" customFormat="1" ht="15" outlineLevel="1">
      <c r="A85" s="544"/>
      <c r="B85" s="341" t="s">
        <v>216</v>
      </c>
      <c r="C85" s="317" t="s">
        <v>164</v>
      </c>
      <c r="D85" s="321"/>
      <c r="E85" s="321"/>
      <c r="F85" s="321"/>
      <c r="G85" s="321"/>
      <c r="H85" s="321"/>
      <c r="I85" s="321"/>
      <c r="J85" s="321"/>
      <c r="K85" s="321"/>
      <c r="L85" s="321"/>
      <c r="M85" s="321"/>
      <c r="N85" s="321">
        <f>N84</f>
        <v>12</v>
      </c>
      <c r="O85" s="321"/>
      <c r="P85" s="321"/>
      <c r="Q85" s="321"/>
      <c r="R85" s="321"/>
      <c r="S85" s="321"/>
      <c r="T85" s="321"/>
      <c r="U85" s="321"/>
      <c r="V85" s="321"/>
      <c r="W85" s="321"/>
      <c r="X85" s="321"/>
      <c r="Y85" s="437">
        <f>Y84</f>
        <v>0</v>
      </c>
      <c r="Z85" s="437">
        <f>Z84</f>
        <v>0.19</v>
      </c>
      <c r="AA85" s="437">
        <f t="shared" ref="AA85:AL85" si="20">AA84</f>
        <v>0.56000000000000005</v>
      </c>
      <c r="AB85" s="437">
        <f t="shared" si="20"/>
        <v>0.25</v>
      </c>
      <c r="AC85" s="437">
        <f t="shared" si="20"/>
        <v>0.01</v>
      </c>
      <c r="AD85" s="437">
        <f t="shared" si="20"/>
        <v>0</v>
      </c>
      <c r="AE85" s="437">
        <f t="shared" si="20"/>
        <v>0</v>
      </c>
      <c r="AF85" s="437">
        <f t="shared" si="20"/>
        <v>0</v>
      </c>
      <c r="AG85" s="437">
        <f t="shared" si="20"/>
        <v>0</v>
      </c>
      <c r="AH85" s="437">
        <f t="shared" si="20"/>
        <v>0</v>
      </c>
      <c r="AI85" s="437">
        <f t="shared" si="20"/>
        <v>0</v>
      </c>
      <c r="AJ85" s="437">
        <f t="shared" si="20"/>
        <v>0</v>
      </c>
      <c r="AK85" s="437">
        <f t="shared" si="20"/>
        <v>0</v>
      </c>
      <c r="AL85" s="437">
        <f t="shared" si="20"/>
        <v>0</v>
      </c>
      <c r="AM85" s="323"/>
    </row>
    <row r="86" spans="1:39" s="309" customFormat="1" ht="15" outlineLevel="1">
      <c r="A86" s="544"/>
      <c r="B86" s="341"/>
      <c r="C86" s="331"/>
      <c r="D86" s="317"/>
      <c r="E86" s="317"/>
      <c r="F86" s="317"/>
      <c r="G86" s="317"/>
      <c r="H86" s="317"/>
      <c r="I86" s="317"/>
      <c r="J86" s="317"/>
      <c r="K86" s="317"/>
      <c r="L86" s="317"/>
      <c r="M86" s="317"/>
      <c r="N86" s="317"/>
      <c r="O86" s="317"/>
      <c r="P86" s="317"/>
      <c r="Q86" s="317"/>
      <c r="R86" s="317"/>
      <c r="S86" s="317"/>
      <c r="T86" s="317"/>
      <c r="U86" s="317"/>
      <c r="V86" s="317"/>
      <c r="W86" s="317"/>
      <c r="X86" s="317"/>
      <c r="Y86" s="448"/>
      <c r="Z86" s="438"/>
      <c r="AA86" s="438"/>
      <c r="AB86" s="438"/>
      <c r="AC86" s="438"/>
      <c r="AD86" s="438"/>
      <c r="AE86" s="438"/>
      <c r="AF86" s="438"/>
      <c r="AG86" s="438"/>
      <c r="AH86" s="438"/>
      <c r="AI86" s="438"/>
      <c r="AJ86" s="438"/>
      <c r="AK86" s="438"/>
      <c r="AL86" s="438"/>
      <c r="AM86" s="332"/>
    </row>
    <row r="87" spans="1:39" s="309" customFormat="1" ht="15" outlineLevel="1">
      <c r="A87" s="544">
        <v>22</v>
      </c>
      <c r="B87" s="341" t="s">
        <v>9</v>
      </c>
      <c r="C87" s="317" t="s">
        <v>25</v>
      </c>
      <c r="D87" s="321">
        <v>189961</v>
      </c>
      <c r="E87" s="321"/>
      <c r="F87" s="321"/>
      <c r="G87" s="321"/>
      <c r="H87" s="321"/>
      <c r="I87" s="321"/>
      <c r="J87" s="321"/>
      <c r="K87" s="321"/>
      <c r="L87" s="321"/>
      <c r="M87" s="321"/>
      <c r="N87" s="317"/>
      <c r="O87" s="687">
        <v>3236</v>
      </c>
      <c r="P87" s="321"/>
      <c r="Q87" s="321"/>
      <c r="R87" s="321"/>
      <c r="S87" s="321"/>
      <c r="T87" s="321"/>
      <c r="U87" s="321"/>
      <c r="V87" s="321"/>
      <c r="W87" s="321"/>
      <c r="X87" s="321"/>
      <c r="Y87" s="436"/>
      <c r="Z87" s="441"/>
      <c r="AA87" s="441"/>
      <c r="AB87" s="441">
        <v>0.25</v>
      </c>
      <c r="AC87" s="441">
        <v>0.75</v>
      </c>
      <c r="AD87" s="441"/>
      <c r="AE87" s="441"/>
      <c r="AF87" s="441"/>
      <c r="AG87" s="441"/>
      <c r="AH87" s="441"/>
      <c r="AI87" s="441"/>
      <c r="AJ87" s="441"/>
      <c r="AK87" s="441"/>
      <c r="AL87" s="441"/>
      <c r="AM87" s="322">
        <f>SUM(Y87:AL87)</f>
        <v>1</v>
      </c>
    </row>
    <row r="88" spans="1:39" s="309" customFormat="1" ht="15" outlineLevel="1">
      <c r="A88" s="544"/>
      <c r="B88" s="341" t="s">
        <v>216</v>
      </c>
      <c r="C88" s="317" t="s">
        <v>164</v>
      </c>
      <c r="D88" s="321"/>
      <c r="E88" s="321"/>
      <c r="F88" s="321"/>
      <c r="G88" s="321"/>
      <c r="H88" s="321"/>
      <c r="I88" s="321"/>
      <c r="J88" s="321"/>
      <c r="K88" s="321"/>
      <c r="L88" s="321"/>
      <c r="M88" s="321"/>
      <c r="N88" s="317"/>
      <c r="O88" s="321"/>
      <c r="P88" s="321"/>
      <c r="Q88" s="321"/>
      <c r="R88" s="321"/>
      <c r="S88" s="321"/>
      <c r="T88" s="321"/>
      <c r="U88" s="321"/>
      <c r="V88" s="321"/>
      <c r="W88" s="321"/>
      <c r="X88" s="321"/>
      <c r="Y88" s="437">
        <f>Y87</f>
        <v>0</v>
      </c>
      <c r="Z88" s="437">
        <f>Z87</f>
        <v>0</v>
      </c>
      <c r="AA88" s="437">
        <f t="shared" ref="AA88:AL88" si="21">AA87</f>
        <v>0</v>
      </c>
      <c r="AB88" s="437">
        <f t="shared" si="21"/>
        <v>0.25</v>
      </c>
      <c r="AC88" s="437">
        <f t="shared" si="21"/>
        <v>0.75</v>
      </c>
      <c r="AD88" s="437">
        <f t="shared" si="21"/>
        <v>0</v>
      </c>
      <c r="AE88" s="437">
        <f t="shared" si="21"/>
        <v>0</v>
      </c>
      <c r="AF88" s="437">
        <f t="shared" si="21"/>
        <v>0</v>
      </c>
      <c r="AG88" s="437">
        <f t="shared" si="21"/>
        <v>0</v>
      </c>
      <c r="AH88" s="437">
        <f t="shared" si="21"/>
        <v>0</v>
      </c>
      <c r="AI88" s="437">
        <f t="shared" si="21"/>
        <v>0</v>
      </c>
      <c r="AJ88" s="437">
        <f t="shared" si="21"/>
        <v>0</v>
      </c>
      <c r="AK88" s="437">
        <f t="shared" si="21"/>
        <v>0</v>
      </c>
      <c r="AL88" s="437">
        <f t="shared" si="21"/>
        <v>0</v>
      </c>
      <c r="AM88" s="332"/>
    </row>
    <row r="89" spans="1:39" s="309" customFormat="1" ht="15" outlineLevel="1">
      <c r="A89" s="544"/>
      <c r="B89" s="341"/>
      <c r="C89" s="331"/>
      <c r="D89" s="317"/>
      <c r="E89" s="317"/>
      <c r="F89" s="317"/>
      <c r="G89" s="317"/>
      <c r="H89" s="317"/>
      <c r="I89" s="317"/>
      <c r="J89" s="317"/>
      <c r="K89" s="317"/>
      <c r="L89" s="317"/>
      <c r="M89" s="317"/>
      <c r="N89" s="317"/>
      <c r="O89" s="317"/>
      <c r="P89" s="317"/>
      <c r="Q89" s="317"/>
      <c r="R89" s="317"/>
      <c r="S89" s="317"/>
      <c r="T89" s="317"/>
      <c r="U89" s="317"/>
      <c r="V89" s="317"/>
      <c r="W89" s="317"/>
      <c r="X89" s="317"/>
      <c r="Y89" s="438"/>
      <c r="Z89" s="438"/>
      <c r="AA89" s="438"/>
      <c r="AB89" s="438"/>
      <c r="AC89" s="438"/>
      <c r="AD89" s="438"/>
      <c r="AE89" s="438"/>
      <c r="AF89" s="438"/>
      <c r="AG89" s="438"/>
      <c r="AH89" s="438"/>
      <c r="AI89" s="438"/>
      <c r="AJ89" s="438"/>
      <c r="AK89" s="438"/>
      <c r="AL89" s="438"/>
      <c r="AM89" s="332"/>
    </row>
    <row r="90" spans="1:39" s="319" customFormat="1" ht="15.6" outlineLevel="1">
      <c r="A90" s="545"/>
      <c r="B90" s="314" t="s">
        <v>14</v>
      </c>
      <c r="C90" s="315"/>
      <c r="D90" s="316"/>
      <c r="E90" s="316"/>
      <c r="F90" s="316"/>
      <c r="G90" s="316"/>
      <c r="H90" s="316"/>
      <c r="I90" s="316"/>
      <c r="J90" s="316"/>
      <c r="K90" s="316"/>
      <c r="L90" s="316"/>
      <c r="M90" s="316"/>
      <c r="N90" s="316"/>
      <c r="O90" s="316"/>
      <c r="P90" s="315"/>
      <c r="Q90" s="315"/>
      <c r="R90" s="315"/>
      <c r="S90" s="315"/>
      <c r="T90" s="315"/>
      <c r="U90" s="315"/>
      <c r="V90" s="315"/>
      <c r="W90" s="315"/>
      <c r="X90" s="315"/>
      <c r="Y90" s="440"/>
      <c r="Z90" s="440"/>
      <c r="AA90" s="440"/>
      <c r="AB90" s="440"/>
      <c r="AC90" s="440"/>
      <c r="AD90" s="440"/>
      <c r="AE90" s="440"/>
      <c r="AF90" s="440"/>
      <c r="AG90" s="440"/>
      <c r="AH90" s="440"/>
      <c r="AI90" s="440"/>
      <c r="AJ90" s="440"/>
      <c r="AK90" s="440"/>
      <c r="AL90" s="440"/>
      <c r="AM90" s="318"/>
    </row>
    <row r="91" spans="1:39" s="309" customFormat="1" ht="15" outlineLevel="1">
      <c r="A91" s="544">
        <v>23</v>
      </c>
      <c r="B91" s="341" t="s">
        <v>14</v>
      </c>
      <c r="C91" s="317" t="s">
        <v>25</v>
      </c>
      <c r="D91" s="321"/>
      <c r="E91" s="321"/>
      <c r="F91" s="321"/>
      <c r="G91" s="321"/>
      <c r="H91" s="321"/>
      <c r="I91" s="321"/>
      <c r="J91" s="321"/>
      <c r="K91" s="321"/>
      <c r="L91" s="321"/>
      <c r="M91" s="321"/>
      <c r="N91" s="317"/>
      <c r="O91" s="321"/>
      <c r="P91" s="321"/>
      <c r="Q91" s="321"/>
      <c r="R91" s="321"/>
      <c r="S91" s="321"/>
      <c r="T91" s="321"/>
      <c r="U91" s="321"/>
      <c r="V91" s="321"/>
      <c r="W91" s="321"/>
      <c r="X91" s="321"/>
      <c r="Y91" s="436"/>
      <c r="Z91" s="436"/>
      <c r="AA91" s="436"/>
      <c r="AB91" s="436"/>
      <c r="AC91" s="436"/>
      <c r="AD91" s="436"/>
      <c r="AE91" s="436"/>
      <c r="AF91" s="436"/>
      <c r="AG91" s="436"/>
      <c r="AH91" s="436"/>
      <c r="AI91" s="436"/>
      <c r="AJ91" s="436"/>
      <c r="AK91" s="436"/>
      <c r="AL91" s="436"/>
      <c r="AM91" s="322">
        <f>SUM(Y91:AL91)</f>
        <v>0</v>
      </c>
    </row>
    <row r="92" spans="1:39" s="309" customFormat="1" ht="15" outlineLevel="1">
      <c r="A92" s="544"/>
      <c r="B92" s="341" t="s">
        <v>216</v>
      </c>
      <c r="C92" s="317" t="s">
        <v>164</v>
      </c>
      <c r="D92" s="321"/>
      <c r="E92" s="321"/>
      <c r="F92" s="321"/>
      <c r="G92" s="321"/>
      <c r="H92" s="321"/>
      <c r="I92" s="321"/>
      <c r="J92" s="321"/>
      <c r="K92" s="321"/>
      <c r="L92" s="321"/>
      <c r="M92" s="321"/>
      <c r="N92" s="494"/>
      <c r="O92" s="321"/>
      <c r="P92" s="321"/>
      <c r="Q92" s="321"/>
      <c r="R92" s="321"/>
      <c r="S92" s="321"/>
      <c r="T92" s="321"/>
      <c r="U92" s="321"/>
      <c r="V92" s="321"/>
      <c r="W92" s="321"/>
      <c r="X92" s="321"/>
      <c r="Y92" s="437">
        <f>Y91</f>
        <v>0</v>
      </c>
      <c r="Z92" s="437">
        <f>Z91</f>
        <v>0</v>
      </c>
      <c r="AA92" s="437">
        <f t="shared" ref="AA92:AL92" si="22">AA91</f>
        <v>0</v>
      </c>
      <c r="AB92" s="437">
        <f t="shared" si="22"/>
        <v>0</v>
      </c>
      <c r="AC92" s="437">
        <f t="shared" si="22"/>
        <v>0</v>
      </c>
      <c r="AD92" s="437">
        <f t="shared" si="22"/>
        <v>0</v>
      </c>
      <c r="AE92" s="437">
        <f t="shared" si="22"/>
        <v>0</v>
      </c>
      <c r="AF92" s="437">
        <f t="shared" si="22"/>
        <v>0</v>
      </c>
      <c r="AG92" s="437">
        <f t="shared" si="22"/>
        <v>0</v>
      </c>
      <c r="AH92" s="437">
        <f t="shared" si="22"/>
        <v>0</v>
      </c>
      <c r="AI92" s="437">
        <f t="shared" si="22"/>
        <v>0</v>
      </c>
      <c r="AJ92" s="437">
        <f t="shared" si="22"/>
        <v>0</v>
      </c>
      <c r="AK92" s="437">
        <f t="shared" si="22"/>
        <v>0</v>
      </c>
      <c r="AL92" s="437">
        <f t="shared" si="22"/>
        <v>0</v>
      </c>
      <c r="AM92" s="323"/>
    </row>
    <row r="93" spans="1:39" s="309" customFormat="1" ht="15" outlineLevel="1">
      <c r="A93" s="544"/>
      <c r="B93" s="341"/>
      <c r="C93" s="331"/>
      <c r="D93" s="317"/>
      <c r="E93" s="317"/>
      <c r="F93" s="317"/>
      <c r="G93" s="317"/>
      <c r="H93" s="317"/>
      <c r="I93" s="317"/>
      <c r="J93" s="317"/>
      <c r="K93" s="317"/>
      <c r="L93" s="317"/>
      <c r="M93" s="317"/>
      <c r="N93" s="317"/>
      <c r="O93" s="317"/>
      <c r="P93" s="317"/>
      <c r="Q93" s="317"/>
      <c r="R93" s="317"/>
      <c r="S93" s="317"/>
      <c r="T93" s="317"/>
      <c r="U93" s="317"/>
      <c r="V93" s="317"/>
      <c r="W93" s="317"/>
      <c r="X93" s="317"/>
      <c r="Y93" s="438"/>
      <c r="Z93" s="438"/>
      <c r="AA93" s="438"/>
      <c r="AB93" s="438"/>
      <c r="AC93" s="438"/>
      <c r="AD93" s="438"/>
      <c r="AE93" s="438"/>
      <c r="AF93" s="438"/>
      <c r="AG93" s="438"/>
      <c r="AH93" s="438"/>
      <c r="AI93" s="438"/>
      <c r="AJ93" s="438"/>
      <c r="AK93" s="438"/>
      <c r="AL93" s="438"/>
      <c r="AM93" s="332"/>
    </row>
    <row r="94" spans="1:39" s="319" customFormat="1" ht="15.6" outlineLevel="1">
      <c r="A94" s="545"/>
      <c r="B94" s="314" t="s">
        <v>501</v>
      </c>
      <c r="C94" s="315"/>
      <c r="D94" s="316"/>
      <c r="E94" s="316"/>
      <c r="F94" s="316"/>
      <c r="G94" s="316"/>
      <c r="H94" s="316"/>
      <c r="I94" s="316"/>
      <c r="J94" s="316"/>
      <c r="K94" s="316"/>
      <c r="L94" s="316"/>
      <c r="M94" s="316"/>
      <c r="N94" s="316"/>
      <c r="O94" s="316"/>
      <c r="P94" s="315"/>
      <c r="Q94" s="315"/>
      <c r="R94" s="315"/>
      <c r="S94" s="315"/>
      <c r="T94" s="315"/>
      <c r="U94" s="315"/>
      <c r="V94" s="315"/>
      <c r="W94" s="315"/>
      <c r="X94" s="315"/>
      <c r="Y94" s="440"/>
      <c r="Z94" s="440"/>
      <c r="AA94" s="440"/>
      <c r="AB94" s="440"/>
      <c r="AC94" s="440"/>
      <c r="AD94" s="440"/>
      <c r="AE94" s="440"/>
      <c r="AF94" s="440"/>
      <c r="AG94" s="440"/>
      <c r="AH94" s="440"/>
      <c r="AI94" s="440"/>
      <c r="AJ94" s="440"/>
      <c r="AK94" s="440"/>
      <c r="AL94" s="440"/>
      <c r="AM94" s="318"/>
    </row>
    <row r="95" spans="1:39" s="309" customFormat="1" ht="15" outlineLevel="1">
      <c r="A95" s="544">
        <v>24</v>
      </c>
      <c r="B95" s="341" t="s">
        <v>14</v>
      </c>
      <c r="C95" s="317" t="s">
        <v>25</v>
      </c>
      <c r="D95" s="321"/>
      <c r="E95" s="321"/>
      <c r="F95" s="321"/>
      <c r="G95" s="321"/>
      <c r="H95" s="321"/>
      <c r="I95" s="321"/>
      <c r="J95" s="321"/>
      <c r="K95" s="321"/>
      <c r="L95" s="321"/>
      <c r="M95" s="321"/>
      <c r="N95" s="317"/>
      <c r="O95" s="321"/>
      <c r="P95" s="321"/>
      <c r="Q95" s="321"/>
      <c r="R95" s="321"/>
      <c r="S95" s="321"/>
      <c r="T95" s="321"/>
      <c r="U95" s="321"/>
      <c r="V95" s="321"/>
      <c r="W95" s="321"/>
      <c r="X95" s="321"/>
      <c r="Y95" s="436"/>
      <c r="Z95" s="436"/>
      <c r="AA95" s="436"/>
      <c r="AB95" s="436"/>
      <c r="AC95" s="436"/>
      <c r="AD95" s="436"/>
      <c r="AE95" s="436"/>
      <c r="AF95" s="436"/>
      <c r="AG95" s="436"/>
      <c r="AH95" s="436"/>
      <c r="AI95" s="436"/>
      <c r="AJ95" s="436"/>
      <c r="AK95" s="436"/>
      <c r="AL95" s="436"/>
      <c r="AM95" s="322">
        <f>SUM(Y95:AL95)</f>
        <v>0</v>
      </c>
    </row>
    <row r="96" spans="1:39" s="309" customFormat="1" ht="15" outlineLevel="1">
      <c r="A96" s="544"/>
      <c r="B96" s="341" t="s">
        <v>216</v>
      </c>
      <c r="C96" s="317" t="s">
        <v>164</v>
      </c>
      <c r="D96" s="321"/>
      <c r="E96" s="321"/>
      <c r="F96" s="321"/>
      <c r="G96" s="321"/>
      <c r="H96" s="321"/>
      <c r="I96" s="321"/>
      <c r="J96" s="321"/>
      <c r="K96" s="321"/>
      <c r="L96" s="321"/>
      <c r="M96" s="321"/>
      <c r="N96" s="494"/>
      <c r="O96" s="321"/>
      <c r="P96" s="321"/>
      <c r="Q96" s="321"/>
      <c r="R96" s="321"/>
      <c r="S96" s="321"/>
      <c r="T96" s="321"/>
      <c r="U96" s="321"/>
      <c r="V96" s="321"/>
      <c r="W96" s="321"/>
      <c r="X96" s="321"/>
      <c r="Y96" s="437">
        <f>Y95</f>
        <v>0</v>
      </c>
      <c r="Z96" s="437">
        <f>Z95</f>
        <v>0</v>
      </c>
      <c r="AA96" s="437">
        <f t="shared" ref="AA96:AL96" si="23">AA95</f>
        <v>0</v>
      </c>
      <c r="AB96" s="437">
        <f t="shared" si="23"/>
        <v>0</v>
      </c>
      <c r="AC96" s="437">
        <f t="shared" si="23"/>
        <v>0</v>
      </c>
      <c r="AD96" s="437">
        <f t="shared" si="23"/>
        <v>0</v>
      </c>
      <c r="AE96" s="437">
        <f t="shared" si="23"/>
        <v>0</v>
      </c>
      <c r="AF96" s="437">
        <f t="shared" si="23"/>
        <v>0</v>
      </c>
      <c r="AG96" s="437">
        <f t="shared" si="23"/>
        <v>0</v>
      </c>
      <c r="AH96" s="437">
        <f t="shared" si="23"/>
        <v>0</v>
      </c>
      <c r="AI96" s="437">
        <f t="shared" si="23"/>
        <v>0</v>
      </c>
      <c r="AJ96" s="437">
        <f t="shared" si="23"/>
        <v>0</v>
      </c>
      <c r="AK96" s="437">
        <f t="shared" si="23"/>
        <v>0</v>
      </c>
      <c r="AL96" s="437">
        <f t="shared" si="23"/>
        <v>0</v>
      </c>
      <c r="AM96" s="323"/>
    </row>
    <row r="97" spans="1:39" s="309" customFormat="1" ht="15" outlineLevel="1">
      <c r="A97" s="544"/>
      <c r="B97" s="341"/>
      <c r="C97" s="331"/>
      <c r="D97" s="317"/>
      <c r="E97" s="317"/>
      <c r="F97" s="317"/>
      <c r="G97" s="317"/>
      <c r="H97" s="317"/>
      <c r="I97" s="317"/>
      <c r="J97" s="317"/>
      <c r="K97" s="317"/>
      <c r="L97" s="317"/>
      <c r="M97" s="317"/>
      <c r="N97" s="317"/>
      <c r="O97" s="317"/>
      <c r="P97" s="317"/>
      <c r="Q97" s="317"/>
      <c r="R97" s="317"/>
      <c r="S97" s="317"/>
      <c r="T97" s="317"/>
      <c r="U97" s="317"/>
      <c r="V97" s="317"/>
      <c r="W97" s="317"/>
      <c r="X97" s="317"/>
      <c r="Y97" s="438"/>
      <c r="Z97" s="438"/>
      <c r="AA97" s="438"/>
      <c r="AB97" s="438"/>
      <c r="AC97" s="438"/>
      <c r="AD97" s="438"/>
      <c r="AE97" s="438"/>
      <c r="AF97" s="438"/>
      <c r="AG97" s="438"/>
      <c r="AH97" s="438"/>
      <c r="AI97" s="438"/>
      <c r="AJ97" s="438"/>
      <c r="AK97" s="438"/>
      <c r="AL97" s="438"/>
      <c r="AM97" s="332"/>
    </row>
    <row r="98" spans="1:39" s="309" customFormat="1" ht="15" outlineLevel="1">
      <c r="A98" s="544">
        <v>25</v>
      </c>
      <c r="B98" s="340" t="s">
        <v>21</v>
      </c>
      <c r="C98" s="317" t="s">
        <v>25</v>
      </c>
      <c r="D98" s="321"/>
      <c r="E98" s="321"/>
      <c r="F98" s="321"/>
      <c r="G98" s="321"/>
      <c r="H98" s="321"/>
      <c r="I98" s="321"/>
      <c r="J98" s="321"/>
      <c r="K98" s="321"/>
      <c r="L98" s="321"/>
      <c r="M98" s="321"/>
      <c r="N98" s="321">
        <v>0</v>
      </c>
      <c r="O98" s="321"/>
      <c r="P98" s="321"/>
      <c r="Q98" s="321"/>
      <c r="R98" s="321"/>
      <c r="S98" s="321"/>
      <c r="T98" s="321"/>
      <c r="U98" s="321"/>
      <c r="V98" s="321"/>
      <c r="W98" s="321"/>
      <c r="X98" s="321"/>
      <c r="Y98" s="441"/>
      <c r="Z98" s="441"/>
      <c r="AA98" s="441"/>
      <c r="AB98" s="441"/>
      <c r="AC98" s="441"/>
      <c r="AD98" s="441"/>
      <c r="AE98" s="441"/>
      <c r="AF98" s="441"/>
      <c r="AG98" s="441"/>
      <c r="AH98" s="441"/>
      <c r="AI98" s="441"/>
      <c r="AJ98" s="441"/>
      <c r="AK98" s="441"/>
      <c r="AL98" s="441"/>
      <c r="AM98" s="322">
        <f>SUM(Y98:AL98)</f>
        <v>0</v>
      </c>
    </row>
    <row r="99" spans="1:39" s="309" customFormat="1" ht="15" outlineLevel="1">
      <c r="A99" s="544"/>
      <c r="B99" s="341" t="s">
        <v>216</v>
      </c>
      <c r="C99" s="317" t="s">
        <v>164</v>
      </c>
      <c r="D99" s="321"/>
      <c r="E99" s="321"/>
      <c r="F99" s="321"/>
      <c r="G99" s="321"/>
      <c r="H99" s="321"/>
      <c r="I99" s="321"/>
      <c r="J99" s="321"/>
      <c r="K99" s="321"/>
      <c r="L99" s="321"/>
      <c r="M99" s="321"/>
      <c r="N99" s="321">
        <f>N98</f>
        <v>0</v>
      </c>
      <c r="O99" s="321"/>
      <c r="P99" s="321"/>
      <c r="Q99" s="321"/>
      <c r="R99" s="321"/>
      <c r="S99" s="321"/>
      <c r="T99" s="321"/>
      <c r="U99" s="321"/>
      <c r="V99" s="321"/>
      <c r="W99" s="321"/>
      <c r="X99" s="321"/>
      <c r="Y99" s="437">
        <f>Y98</f>
        <v>0</v>
      </c>
      <c r="Z99" s="437">
        <f>Z98</f>
        <v>0</v>
      </c>
      <c r="AA99" s="437">
        <f t="shared" ref="AA99:AL99" si="24">AA98</f>
        <v>0</v>
      </c>
      <c r="AB99" s="437">
        <f t="shared" si="24"/>
        <v>0</v>
      </c>
      <c r="AC99" s="437">
        <f t="shared" si="24"/>
        <v>0</v>
      </c>
      <c r="AD99" s="437">
        <f t="shared" si="24"/>
        <v>0</v>
      </c>
      <c r="AE99" s="437">
        <f t="shared" si="24"/>
        <v>0</v>
      </c>
      <c r="AF99" s="437">
        <f t="shared" si="24"/>
        <v>0</v>
      </c>
      <c r="AG99" s="437">
        <f t="shared" si="24"/>
        <v>0</v>
      </c>
      <c r="AH99" s="437">
        <f t="shared" si="24"/>
        <v>0</v>
      </c>
      <c r="AI99" s="437">
        <f t="shared" si="24"/>
        <v>0</v>
      </c>
      <c r="AJ99" s="437">
        <f t="shared" si="24"/>
        <v>0</v>
      </c>
      <c r="AK99" s="437">
        <f t="shared" si="24"/>
        <v>0</v>
      </c>
      <c r="AL99" s="437">
        <f t="shared" si="24"/>
        <v>0</v>
      </c>
      <c r="AM99" s="337"/>
    </row>
    <row r="100" spans="1:39" s="309" customFormat="1" ht="15" outlineLevel="1">
      <c r="A100" s="544"/>
      <c r="B100" s="340"/>
      <c r="C100" s="338"/>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442"/>
      <c r="Z100" s="443"/>
      <c r="AA100" s="442"/>
      <c r="AB100" s="442"/>
      <c r="AC100" s="442"/>
      <c r="AD100" s="442"/>
      <c r="AE100" s="442"/>
      <c r="AF100" s="442"/>
      <c r="AG100" s="442"/>
      <c r="AH100" s="442"/>
      <c r="AI100" s="442"/>
      <c r="AJ100" s="442"/>
      <c r="AK100" s="442"/>
      <c r="AL100" s="442"/>
      <c r="AM100" s="339"/>
    </row>
    <row r="101" spans="1:39" s="319" customFormat="1" ht="15.6" outlineLevel="1">
      <c r="A101" s="545"/>
      <c r="B101" s="314" t="s">
        <v>15</v>
      </c>
      <c r="C101" s="346"/>
      <c r="D101" s="316"/>
      <c r="E101" s="315"/>
      <c r="F101" s="315"/>
      <c r="G101" s="315"/>
      <c r="H101" s="315"/>
      <c r="I101" s="315"/>
      <c r="J101" s="315"/>
      <c r="K101" s="315"/>
      <c r="L101" s="315"/>
      <c r="M101" s="315"/>
      <c r="N101" s="317"/>
      <c r="O101" s="315"/>
      <c r="P101" s="315"/>
      <c r="Q101" s="315"/>
      <c r="R101" s="315"/>
      <c r="S101" s="315"/>
      <c r="T101" s="315"/>
      <c r="U101" s="315"/>
      <c r="V101" s="315"/>
      <c r="W101" s="315"/>
      <c r="X101" s="315"/>
      <c r="Y101" s="440"/>
      <c r="Z101" s="440"/>
      <c r="AA101" s="440"/>
      <c r="AB101" s="440"/>
      <c r="AC101" s="440"/>
      <c r="AD101" s="440"/>
      <c r="AE101" s="440"/>
      <c r="AF101" s="440"/>
      <c r="AG101" s="440"/>
      <c r="AH101" s="440"/>
      <c r="AI101" s="440"/>
      <c r="AJ101" s="440"/>
      <c r="AK101" s="440"/>
      <c r="AL101" s="440"/>
      <c r="AM101" s="318"/>
    </row>
    <row r="102" spans="1:39" s="309" customFormat="1" ht="15" outlineLevel="1">
      <c r="A102" s="544">
        <v>26</v>
      </c>
      <c r="B102" s="347" t="s">
        <v>16</v>
      </c>
      <c r="C102" s="317" t="s">
        <v>25</v>
      </c>
      <c r="D102" s="321">
        <v>12349671</v>
      </c>
      <c r="E102" s="321">
        <f>+'7-a.  2011'!AX37</f>
        <v>12349671</v>
      </c>
      <c r="F102" s="321">
        <f>+'7-a.  2011'!AY37</f>
        <v>12349671</v>
      </c>
      <c r="G102" s="321">
        <f>+'7-a.  2011'!AZ37</f>
        <v>12349671</v>
      </c>
      <c r="H102" s="321">
        <f>+'7-a.  2011'!BA37</f>
        <v>12349671</v>
      </c>
      <c r="I102" s="321">
        <f>+'7-a.  2011'!BB37</f>
        <v>12349671</v>
      </c>
      <c r="J102" s="321">
        <f>+'7-a.  2011'!BC37</f>
        <v>12349671</v>
      </c>
      <c r="K102" s="321">
        <f>+'7-a.  2011'!BD37</f>
        <v>12349671</v>
      </c>
      <c r="L102" s="321">
        <f>+'7-a.  2011'!BE37</f>
        <v>12349671</v>
      </c>
      <c r="M102" s="321">
        <f>+'7-a.  2011'!BF37</f>
        <v>12349671</v>
      </c>
      <c r="N102" s="321">
        <v>12</v>
      </c>
      <c r="O102" s="321">
        <v>2148</v>
      </c>
      <c r="P102" s="321">
        <f>+'7-a.  2011'!S37</f>
        <v>2148</v>
      </c>
      <c r="Q102" s="321">
        <f>+'7-a.  2011'!T37</f>
        <v>2148</v>
      </c>
      <c r="R102" s="321">
        <f>+'7-a.  2011'!U37</f>
        <v>2148</v>
      </c>
      <c r="S102" s="321">
        <f>+'7-a.  2011'!V37</f>
        <v>2148</v>
      </c>
      <c r="T102" s="321">
        <f>+'7-a.  2011'!W37</f>
        <v>2148</v>
      </c>
      <c r="U102" s="321">
        <f>+'7-a.  2011'!X37</f>
        <v>2148</v>
      </c>
      <c r="V102" s="321">
        <f>+'7-a.  2011'!Y37</f>
        <v>2148</v>
      </c>
      <c r="W102" s="321">
        <f>+'7-a.  2011'!Z37</f>
        <v>2148</v>
      </c>
      <c r="X102" s="321">
        <f>+'7-a.  2011'!AA37</f>
        <v>2148</v>
      </c>
      <c r="Y102" s="436"/>
      <c r="Z102" s="436">
        <v>0.17</v>
      </c>
      <c r="AA102" s="436">
        <v>0.56000000000000005</v>
      </c>
      <c r="AB102" s="436">
        <v>0.28000000000000003</v>
      </c>
      <c r="AC102" s="436">
        <v>0</v>
      </c>
      <c r="AD102" s="436"/>
      <c r="AE102" s="441"/>
      <c r="AF102" s="441"/>
      <c r="AG102" s="441"/>
      <c r="AH102" s="441"/>
      <c r="AI102" s="441"/>
      <c r="AJ102" s="441"/>
      <c r="AK102" s="441"/>
      <c r="AL102" s="441"/>
      <c r="AM102" s="322">
        <f>SUM(Y102:AL102)</f>
        <v>1.0100000000000002</v>
      </c>
    </row>
    <row r="103" spans="1:39" s="309" customFormat="1" ht="15" outlineLevel="1">
      <c r="A103" s="544"/>
      <c r="B103" s="341" t="s">
        <v>216</v>
      </c>
      <c r="C103" s="317" t="s">
        <v>164</v>
      </c>
      <c r="D103" s="321"/>
      <c r="E103" s="321"/>
      <c r="F103" s="321"/>
      <c r="G103" s="321"/>
      <c r="H103" s="321"/>
      <c r="I103" s="321"/>
      <c r="J103" s="321"/>
      <c r="K103" s="321"/>
      <c r="L103" s="321"/>
      <c r="M103" s="321"/>
      <c r="N103" s="321">
        <f>N102</f>
        <v>12</v>
      </c>
      <c r="O103" s="321"/>
      <c r="P103" s="321"/>
      <c r="Q103" s="321"/>
      <c r="R103" s="321"/>
      <c r="S103" s="321"/>
      <c r="T103" s="321"/>
      <c r="U103" s="321"/>
      <c r="V103" s="321"/>
      <c r="W103" s="321"/>
      <c r="X103" s="321"/>
      <c r="Y103" s="437">
        <f>Y102</f>
        <v>0</v>
      </c>
      <c r="Z103" s="437">
        <f>Z102</f>
        <v>0.17</v>
      </c>
      <c r="AA103" s="437">
        <f t="shared" ref="AA103:AL103" si="25">AA102</f>
        <v>0.56000000000000005</v>
      </c>
      <c r="AB103" s="437">
        <f t="shared" si="25"/>
        <v>0.28000000000000003</v>
      </c>
      <c r="AC103" s="437">
        <f t="shared" si="25"/>
        <v>0</v>
      </c>
      <c r="AD103" s="437">
        <f t="shared" si="25"/>
        <v>0</v>
      </c>
      <c r="AE103" s="437">
        <f t="shared" si="25"/>
        <v>0</v>
      </c>
      <c r="AF103" s="437">
        <f t="shared" si="25"/>
        <v>0</v>
      </c>
      <c r="AG103" s="437">
        <f t="shared" si="25"/>
        <v>0</v>
      </c>
      <c r="AH103" s="437">
        <f t="shared" si="25"/>
        <v>0</v>
      </c>
      <c r="AI103" s="437">
        <f t="shared" si="25"/>
        <v>0</v>
      </c>
      <c r="AJ103" s="437">
        <f t="shared" si="25"/>
        <v>0</v>
      </c>
      <c r="AK103" s="437">
        <f t="shared" si="25"/>
        <v>0</v>
      </c>
      <c r="AL103" s="437">
        <f t="shared" si="25"/>
        <v>0</v>
      </c>
      <c r="AM103" s="332"/>
    </row>
    <row r="104" spans="1:39" s="335" customFormat="1" ht="15" outlineLevel="1">
      <c r="A104" s="547"/>
      <c r="B104" s="348"/>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449"/>
      <c r="Z104" s="450"/>
      <c r="AA104" s="450"/>
      <c r="AB104" s="450"/>
      <c r="AC104" s="450"/>
      <c r="AD104" s="450"/>
      <c r="AE104" s="450"/>
      <c r="AF104" s="450"/>
      <c r="AG104" s="450"/>
      <c r="AH104" s="450"/>
      <c r="AI104" s="450"/>
      <c r="AJ104" s="450"/>
      <c r="AK104" s="450"/>
      <c r="AL104" s="450"/>
      <c r="AM104" s="323"/>
    </row>
    <row r="105" spans="1:39" s="309" customFormat="1" ht="15" outlineLevel="1">
      <c r="A105" s="544">
        <v>27</v>
      </c>
      <c r="B105" s="347" t="s">
        <v>17</v>
      </c>
      <c r="C105" s="317" t="s">
        <v>25</v>
      </c>
      <c r="D105" s="321">
        <v>828974</v>
      </c>
      <c r="E105" s="321">
        <f>+'7-a.  2011'!AX38</f>
        <v>828974</v>
      </c>
      <c r="F105" s="321">
        <f>+'7-a.  2011'!AY38</f>
        <v>828974</v>
      </c>
      <c r="G105" s="321">
        <f>+'7-a.  2011'!AZ38</f>
        <v>828974</v>
      </c>
      <c r="H105" s="321">
        <f>+'7-a.  2011'!BA38</f>
        <v>828974</v>
      </c>
      <c r="I105" s="321">
        <f>+'7-a.  2011'!BB38</f>
        <v>828974</v>
      </c>
      <c r="J105" s="321">
        <f>+'7-a.  2011'!BC38</f>
        <v>828974</v>
      </c>
      <c r="K105" s="321">
        <f>+'7-a.  2011'!BD38</f>
        <v>828974</v>
      </c>
      <c r="L105" s="321">
        <f>+'7-a.  2011'!BE38</f>
        <v>828974</v>
      </c>
      <c r="M105" s="321">
        <f>+'7-a.  2011'!BF38</f>
        <v>828974</v>
      </c>
      <c r="N105" s="321">
        <v>12</v>
      </c>
      <c r="O105" s="321">
        <v>161</v>
      </c>
      <c r="P105" s="321">
        <f>+'7-a.  2011'!S38</f>
        <v>161</v>
      </c>
      <c r="Q105" s="321">
        <f>+'7-a.  2011'!T38</f>
        <v>161</v>
      </c>
      <c r="R105" s="321">
        <f>+'7-a.  2011'!U38</f>
        <v>161</v>
      </c>
      <c r="S105" s="321">
        <f>+'7-a.  2011'!V38</f>
        <v>161</v>
      </c>
      <c r="T105" s="321">
        <f>+'7-a.  2011'!W38</f>
        <v>161</v>
      </c>
      <c r="U105" s="321">
        <f>+'7-a.  2011'!X38</f>
        <v>161</v>
      </c>
      <c r="V105" s="321">
        <f>+'7-a.  2011'!Y38</f>
        <v>161</v>
      </c>
      <c r="W105" s="321">
        <f>+'7-a.  2011'!Z38</f>
        <v>161</v>
      </c>
      <c r="X105" s="321">
        <f>+'7-a.  2011'!AA38</f>
        <v>161</v>
      </c>
      <c r="Y105" s="436"/>
      <c r="Z105" s="436">
        <v>0.17</v>
      </c>
      <c r="AA105" s="436">
        <v>0.56000000000000005</v>
      </c>
      <c r="AB105" s="436">
        <v>0.28000000000000003</v>
      </c>
      <c r="AC105" s="436">
        <v>0</v>
      </c>
      <c r="AD105" s="436"/>
      <c r="AE105" s="441"/>
      <c r="AF105" s="441"/>
      <c r="AG105" s="441"/>
      <c r="AH105" s="441"/>
      <c r="AI105" s="441"/>
      <c r="AJ105" s="441"/>
      <c r="AK105" s="441"/>
      <c r="AL105" s="441"/>
      <c r="AM105" s="322">
        <f>SUM(Y105:AL105)</f>
        <v>1.0100000000000002</v>
      </c>
    </row>
    <row r="106" spans="1:39" s="309" customFormat="1" ht="15" outlineLevel="1">
      <c r="A106" s="544"/>
      <c r="B106" s="341" t="s">
        <v>216</v>
      </c>
      <c r="C106" s="317" t="s">
        <v>164</v>
      </c>
      <c r="D106" s="321">
        <v>93683</v>
      </c>
      <c r="E106" s="321">
        <f>+'7-b.  2012'!AX47</f>
        <v>93682.576369999995</v>
      </c>
      <c r="F106" s="321">
        <f>+'7-b.  2012'!AY47</f>
        <v>93682.576369999995</v>
      </c>
      <c r="G106" s="321">
        <f>+'7-b.  2012'!AZ47</f>
        <v>93682.576369999995</v>
      </c>
      <c r="H106" s="321">
        <f>+'7-b.  2012'!BA47</f>
        <v>93682.576369999995</v>
      </c>
      <c r="I106" s="321">
        <f>+'7-b.  2012'!BB47</f>
        <v>93682.576369999995</v>
      </c>
      <c r="J106" s="321">
        <f>+'7-b.  2012'!BC47</f>
        <v>93682.576369999995</v>
      </c>
      <c r="K106" s="321">
        <f>+'7-b.  2012'!BD47</f>
        <v>93682.576369999995</v>
      </c>
      <c r="L106" s="321">
        <f>+'7-b.  2012'!BE47</f>
        <v>93682.576369999995</v>
      </c>
      <c r="M106" s="321">
        <f>+'7-b.  2012'!BF47</f>
        <v>93682.576369999995</v>
      </c>
      <c r="N106" s="321">
        <f>N105</f>
        <v>12</v>
      </c>
      <c r="O106" s="321">
        <v>90</v>
      </c>
      <c r="P106" s="321">
        <f>+'7-b.  2012'!S47</f>
        <v>90.060493840000007</v>
      </c>
      <c r="Q106" s="321">
        <f>+'7-b.  2012'!T47</f>
        <v>90.060494000000006</v>
      </c>
      <c r="R106" s="321">
        <f>+'7-b.  2012'!U47</f>
        <v>90.060494000000006</v>
      </c>
      <c r="S106" s="321">
        <f>+'7-b.  2012'!V47</f>
        <v>90.060494000000006</v>
      </c>
      <c r="T106" s="321">
        <f>+'7-b.  2012'!W47</f>
        <v>90.060494000000006</v>
      </c>
      <c r="U106" s="321">
        <f>+'7-b.  2012'!X47</f>
        <v>90.060494000000006</v>
      </c>
      <c r="V106" s="321">
        <f>+'7-b.  2012'!Y47</f>
        <v>90.060494000000006</v>
      </c>
      <c r="W106" s="321">
        <f>+'7-b.  2012'!Z47</f>
        <v>90.060494000000006</v>
      </c>
      <c r="X106" s="321">
        <f>+'7-b.  2012'!AA47</f>
        <v>90.060494000000006</v>
      </c>
      <c r="Y106" s="437">
        <f>Y105</f>
        <v>0</v>
      </c>
      <c r="Z106" s="437">
        <f>Z105</f>
        <v>0.17</v>
      </c>
      <c r="AA106" s="437">
        <f>AA105</f>
        <v>0.56000000000000005</v>
      </c>
      <c r="AB106" s="437">
        <f>AB105</f>
        <v>0.28000000000000003</v>
      </c>
      <c r="AC106" s="437">
        <f t="shared" ref="AC106:AL106" si="26">AC105</f>
        <v>0</v>
      </c>
      <c r="AD106" s="437">
        <f t="shared" si="26"/>
        <v>0</v>
      </c>
      <c r="AE106" s="437">
        <f t="shared" si="26"/>
        <v>0</v>
      </c>
      <c r="AF106" s="437">
        <f t="shared" si="26"/>
        <v>0</v>
      </c>
      <c r="AG106" s="437">
        <f t="shared" si="26"/>
        <v>0</v>
      </c>
      <c r="AH106" s="437">
        <f t="shared" si="26"/>
        <v>0</v>
      </c>
      <c r="AI106" s="437">
        <f t="shared" si="26"/>
        <v>0</v>
      </c>
      <c r="AJ106" s="437">
        <f t="shared" si="26"/>
        <v>0</v>
      </c>
      <c r="AK106" s="437">
        <f t="shared" si="26"/>
        <v>0</v>
      </c>
      <c r="AL106" s="437">
        <f t="shared" si="26"/>
        <v>0</v>
      </c>
      <c r="AM106" s="332"/>
    </row>
    <row r="107" spans="1:39" s="335" customFormat="1" ht="15.6" outlineLevel="1">
      <c r="A107" s="547"/>
      <c r="B107" s="349"/>
      <c r="C107" s="326"/>
      <c r="D107" s="317"/>
      <c r="E107" s="317"/>
      <c r="F107" s="317"/>
      <c r="G107" s="317"/>
      <c r="H107" s="317"/>
      <c r="I107" s="317"/>
      <c r="J107" s="317"/>
      <c r="K107" s="317"/>
      <c r="L107" s="317"/>
      <c r="M107" s="317"/>
      <c r="N107" s="326"/>
      <c r="O107" s="317"/>
      <c r="P107" s="317"/>
      <c r="Q107" s="317"/>
      <c r="R107" s="317"/>
      <c r="S107" s="317"/>
      <c r="T107" s="317"/>
      <c r="U107" s="317"/>
      <c r="V107" s="317"/>
      <c r="W107" s="317"/>
      <c r="X107" s="317"/>
      <c r="Y107" s="438"/>
      <c r="Z107" s="438"/>
      <c r="AA107" s="438"/>
      <c r="AB107" s="438"/>
      <c r="AC107" s="438"/>
      <c r="AD107" s="438"/>
      <c r="AE107" s="438"/>
      <c r="AF107" s="438"/>
      <c r="AG107" s="438"/>
      <c r="AH107" s="438"/>
      <c r="AI107" s="438"/>
      <c r="AJ107" s="438"/>
      <c r="AK107" s="438"/>
      <c r="AL107" s="438"/>
      <c r="AM107" s="332"/>
    </row>
    <row r="108" spans="1:39" s="309" customFormat="1" ht="15" outlineLevel="1">
      <c r="A108" s="544">
        <v>28</v>
      </c>
      <c r="B108" s="347" t="s">
        <v>18</v>
      </c>
      <c r="C108" s="317" t="s">
        <v>25</v>
      </c>
      <c r="D108" s="321"/>
      <c r="E108" s="321"/>
      <c r="F108" s="321"/>
      <c r="G108" s="321"/>
      <c r="H108" s="321"/>
      <c r="I108" s="321"/>
      <c r="J108" s="321"/>
      <c r="K108" s="321"/>
      <c r="L108" s="321"/>
      <c r="M108" s="321"/>
      <c r="N108" s="321">
        <v>0</v>
      </c>
      <c r="O108" s="321"/>
      <c r="P108" s="321"/>
      <c r="Q108" s="321"/>
      <c r="R108" s="321"/>
      <c r="S108" s="321"/>
      <c r="T108" s="321"/>
      <c r="U108" s="321"/>
      <c r="V108" s="321"/>
      <c r="W108" s="321"/>
      <c r="X108" s="321"/>
      <c r="Y108" s="436"/>
      <c r="Z108" s="436"/>
      <c r="AA108" s="436"/>
      <c r="AB108" s="436"/>
      <c r="AC108" s="436"/>
      <c r="AD108" s="436"/>
      <c r="AE108" s="441"/>
      <c r="AF108" s="441"/>
      <c r="AG108" s="441"/>
      <c r="AH108" s="441"/>
      <c r="AI108" s="441"/>
      <c r="AJ108" s="441"/>
      <c r="AK108" s="441"/>
      <c r="AL108" s="441"/>
      <c r="AM108" s="322">
        <f>SUM(Y108:AL108)</f>
        <v>0</v>
      </c>
    </row>
    <row r="109" spans="1:39" s="309" customFormat="1" ht="15" outlineLevel="1">
      <c r="A109" s="544"/>
      <c r="B109" s="341" t="s">
        <v>216</v>
      </c>
      <c r="C109" s="317" t="s">
        <v>164</v>
      </c>
      <c r="D109" s="321"/>
      <c r="E109" s="321"/>
      <c r="F109" s="321"/>
      <c r="G109" s="321"/>
      <c r="H109" s="321"/>
      <c r="I109" s="321"/>
      <c r="J109" s="321"/>
      <c r="K109" s="321"/>
      <c r="L109" s="321"/>
      <c r="M109" s="321"/>
      <c r="N109" s="321">
        <f>N108</f>
        <v>0</v>
      </c>
      <c r="O109" s="321"/>
      <c r="P109" s="321"/>
      <c r="Q109" s="321"/>
      <c r="R109" s="321"/>
      <c r="S109" s="321"/>
      <c r="T109" s="321"/>
      <c r="U109" s="321"/>
      <c r="V109" s="321"/>
      <c r="W109" s="321"/>
      <c r="X109" s="321"/>
      <c r="Y109" s="437">
        <f>Y108</f>
        <v>0</v>
      </c>
      <c r="Z109" s="437">
        <f>Z108</f>
        <v>0</v>
      </c>
      <c r="AA109" s="437">
        <f t="shared" ref="AA109:AK109" si="27">AA108</f>
        <v>0</v>
      </c>
      <c r="AB109" s="437">
        <f t="shared" si="27"/>
        <v>0</v>
      </c>
      <c r="AC109" s="437">
        <f t="shared" si="27"/>
        <v>0</v>
      </c>
      <c r="AD109" s="437">
        <f t="shared" si="27"/>
        <v>0</v>
      </c>
      <c r="AE109" s="437">
        <f t="shared" si="27"/>
        <v>0</v>
      </c>
      <c r="AF109" s="437">
        <f t="shared" si="27"/>
        <v>0</v>
      </c>
      <c r="AG109" s="437">
        <f t="shared" si="27"/>
        <v>0</v>
      </c>
      <c r="AH109" s="437">
        <f t="shared" si="27"/>
        <v>0</v>
      </c>
      <c r="AI109" s="437">
        <f t="shared" si="27"/>
        <v>0</v>
      </c>
      <c r="AJ109" s="437">
        <f t="shared" si="27"/>
        <v>0</v>
      </c>
      <c r="AK109" s="437">
        <f t="shared" si="27"/>
        <v>0</v>
      </c>
      <c r="AL109" s="437">
        <f>AL108</f>
        <v>0</v>
      </c>
      <c r="AM109" s="323"/>
    </row>
    <row r="110" spans="1:39" s="335" customFormat="1" ht="15" outlineLevel="1">
      <c r="A110" s="547"/>
      <c r="B110" s="348"/>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438"/>
      <c r="Z110" s="438"/>
      <c r="AA110" s="438"/>
      <c r="AB110" s="438"/>
      <c r="AC110" s="438"/>
      <c r="AD110" s="438"/>
      <c r="AE110" s="438"/>
      <c r="AF110" s="438"/>
      <c r="AG110" s="438"/>
      <c r="AH110" s="438"/>
      <c r="AI110" s="438"/>
      <c r="AJ110" s="438"/>
      <c r="AK110" s="438"/>
      <c r="AL110" s="438"/>
      <c r="AM110" s="332"/>
    </row>
    <row r="111" spans="1:39" s="309" customFormat="1" ht="15" outlineLevel="1">
      <c r="A111" s="544">
        <v>29</v>
      </c>
      <c r="B111" s="350" t="s">
        <v>19</v>
      </c>
      <c r="C111" s="317" t="s">
        <v>25</v>
      </c>
      <c r="D111" s="321">
        <v>314</v>
      </c>
      <c r="E111" s="321">
        <f>+'7-a.  2011'!AX39</f>
        <v>314</v>
      </c>
      <c r="F111" s="321">
        <f>+'7-a.  2011'!AY39</f>
        <v>314</v>
      </c>
      <c r="G111" s="321">
        <f>+'7-a.  2011'!AZ39</f>
        <v>314</v>
      </c>
      <c r="H111" s="321">
        <f>+'7-a.  2011'!BA39</f>
        <v>314</v>
      </c>
      <c r="I111" s="321">
        <f>+'7-a.  2011'!BB39</f>
        <v>314</v>
      </c>
      <c r="J111" s="321">
        <f>+'7-a.  2011'!BC39</f>
        <v>314</v>
      </c>
      <c r="K111" s="321">
        <f>+'7-a.  2011'!BD39</f>
        <v>314</v>
      </c>
      <c r="L111" s="321">
        <f>+'7-a.  2011'!BE39</f>
        <v>314</v>
      </c>
      <c r="M111" s="321">
        <f>+'7-a.  2011'!BF39</f>
        <v>314</v>
      </c>
      <c r="N111" s="321">
        <v>0</v>
      </c>
      <c r="O111" s="321"/>
      <c r="P111" s="321">
        <f>+'7-a.  2011'!S39</f>
        <v>0</v>
      </c>
      <c r="Q111" s="321">
        <f>+'7-a.  2011'!T39</f>
        <v>0</v>
      </c>
      <c r="R111" s="321">
        <f>+'7-a.  2011'!U39</f>
        <v>0</v>
      </c>
      <c r="S111" s="321">
        <f>+'7-a.  2011'!V39</f>
        <v>0</v>
      </c>
      <c r="T111" s="321">
        <f>+'7-a.  2011'!W39</f>
        <v>0</v>
      </c>
      <c r="U111" s="321">
        <f>+'7-a.  2011'!X39</f>
        <v>0</v>
      </c>
      <c r="V111" s="321">
        <f>+'7-a.  2011'!Y39</f>
        <v>0</v>
      </c>
      <c r="W111" s="321">
        <f>+'7-a.  2011'!Z39</f>
        <v>0</v>
      </c>
      <c r="X111" s="321">
        <f>+'7-a.  2011'!AA39</f>
        <v>0</v>
      </c>
      <c r="Y111" s="436"/>
      <c r="Z111" s="436">
        <v>0.17</v>
      </c>
      <c r="AA111" s="436">
        <v>0.56000000000000005</v>
      </c>
      <c r="AB111" s="436">
        <v>0.28000000000000003</v>
      </c>
      <c r="AC111" s="436">
        <v>0</v>
      </c>
      <c r="AD111" s="436"/>
      <c r="AE111" s="441"/>
      <c r="AF111" s="441"/>
      <c r="AG111" s="441"/>
      <c r="AH111" s="441"/>
      <c r="AI111" s="441"/>
      <c r="AJ111" s="441"/>
      <c r="AK111" s="441"/>
      <c r="AL111" s="441"/>
      <c r="AM111" s="322">
        <f>SUM(Y111:AL111)</f>
        <v>1.0100000000000002</v>
      </c>
    </row>
    <row r="112" spans="1:39" s="309" customFormat="1" ht="15" outlineLevel="1">
      <c r="A112" s="544"/>
      <c r="B112" s="350" t="s">
        <v>216</v>
      </c>
      <c r="C112" s="317" t="s">
        <v>164</v>
      </c>
      <c r="D112" s="321"/>
      <c r="E112" s="321"/>
      <c r="F112" s="321"/>
      <c r="G112" s="321"/>
      <c r="H112" s="321"/>
      <c r="I112" s="321"/>
      <c r="J112" s="321"/>
      <c r="K112" s="321"/>
      <c r="L112" s="321"/>
      <c r="M112" s="321"/>
      <c r="N112" s="321">
        <f>N111</f>
        <v>0</v>
      </c>
      <c r="O112" s="321"/>
      <c r="P112" s="321"/>
      <c r="Q112" s="321"/>
      <c r="R112" s="321"/>
      <c r="S112" s="321"/>
      <c r="T112" s="321"/>
      <c r="U112" s="321"/>
      <c r="V112" s="321"/>
      <c r="W112" s="321"/>
      <c r="X112" s="321"/>
      <c r="Y112" s="437">
        <f>Y111</f>
        <v>0</v>
      </c>
      <c r="Z112" s="437">
        <f t="shared" ref="Z112:AK112" si="28">Z111</f>
        <v>0.17</v>
      </c>
      <c r="AA112" s="437">
        <f t="shared" si="28"/>
        <v>0.56000000000000005</v>
      </c>
      <c r="AB112" s="437">
        <f t="shared" si="28"/>
        <v>0.28000000000000003</v>
      </c>
      <c r="AC112" s="437">
        <f t="shared" si="28"/>
        <v>0</v>
      </c>
      <c r="AD112" s="437">
        <f t="shared" si="28"/>
        <v>0</v>
      </c>
      <c r="AE112" s="437">
        <f t="shared" si="28"/>
        <v>0</v>
      </c>
      <c r="AF112" s="437">
        <f t="shared" si="28"/>
        <v>0</v>
      </c>
      <c r="AG112" s="437">
        <f t="shared" si="28"/>
        <v>0</v>
      </c>
      <c r="AH112" s="437">
        <f t="shared" si="28"/>
        <v>0</v>
      </c>
      <c r="AI112" s="437">
        <f t="shared" si="28"/>
        <v>0</v>
      </c>
      <c r="AJ112" s="437">
        <f t="shared" si="28"/>
        <v>0</v>
      </c>
      <c r="AK112" s="437">
        <f t="shared" si="28"/>
        <v>0</v>
      </c>
      <c r="AL112" s="437">
        <f>AL111</f>
        <v>0</v>
      </c>
      <c r="AM112" s="540"/>
    </row>
    <row r="113" spans="1:39" s="309" customFormat="1" ht="15" outlineLevel="1">
      <c r="A113" s="544"/>
      <c r="B113" s="350"/>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317"/>
      <c r="Z113" s="438"/>
      <c r="AA113" s="438"/>
      <c r="AB113" s="438"/>
      <c r="AC113" s="438"/>
      <c r="AD113" s="438"/>
      <c r="AE113" s="442"/>
      <c r="AF113" s="442"/>
      <c r="AG113" s="442"/>
      <c r="AH113" s="442"/>
      <c r="AI113" s="442"/>
      <c r="AJ113" s="442"/>
      <c r="AK113" s="442"/>
      <c r="AL113" s="442"/>
      <c r="AM113" s="339"/>
    </row>
    <row r="114" spans="1:39" s="309" customFormat="1" ht="15" outlineLevel="1">
      <c r="A114" s="544">
        <v>30</v>
      </c>
      <c r="B114" s="350" t="s">
        <v>502</v>
      </c>
      <c r="C114" s="317" t="s">
        <v>25</v>
      </c>
      <c r="D114" s="321"/>
      <c r="E114" s="321"/>
      <c r="F114" s="321"/>
      <c r="G114" s="321"/>
      <c r="H114" s="321"/>
      <c r="I114" s="321"/>
      <c r="J114" s="321"/>
      <c r="K114" s="321"/>
      <c r="L114" s="321"/>
      <c r="M114" s="321"/>
      <c r="N114" s="321">
        <v>0</v>
      </c>
      <c r="O114" s="321"/>
      <c r="P114" s="321"/>
      <c r="Q114" s="321"/>
      <c r="R114" s="321"/>
      <c r="S114" s="321"/>
      <c r="T114" s="321"/>
      <c r="U114" s="321"/>
      <c r="V114" s="321"/>
      <c r="W114" s="321"/>
      <c r="X114" s="321"/>
      <c r="Y114" s="436"/>
      <c r="Z114" s="436"/>
      <c r="AA114" s="436"/>
      <c r="AB114" s="436"/>
      <c r="AC114" s="436"/>
      <c r="AD114" s="436"/>
      <c r="AE114" s="441"/>
      <c r="AF114" s="441"/>
      <c r="AG114" s="441"/>
      <c r="AH114" s="441"/>
      <c r="AI114" s="441"/>
      <c r="AJ114" s="441"/>
      <c r="AK114" s="441"/>
      <c r="AL114" s="441"/>
      <c r="AM114" s="322">
        <f>SUM(Y114:AL114)</f>
        <v>0</v>
      </c>
    </row>
    <row r="115" spans="1:39" s="309" customFormat="1" ht="15" outlineLevel="1">
      <c r="A115" s="544"/>
      <c r="B115" s="350" t="s">
        <v>216</v>
      </c>
      <c r="C115" s="317" t="s">
        <v>164</v>
      </c>
      <c r="D115" s="321"/>
      <c r="E115" s="321"/>
      <c r="F115" s="321"/>
      <c r="G115" s="321"/>
      <c r="H115" s="321"/>
      <c r="I115" s="321"/>
      <c r="J115" s="321"/>
      <c r="K115" s="321"/>
      <c r="L115" s="321"/>
      <c r="M115" s="321"/>
      <c r="N115" s="321">
        <f>N114</f>
        <v>0</v>
      </c>
      <c r="O115" s="321"/>
      <c r="P115" s="321"/>
      <c r="Q115" s="321"/>
      <c r="R115" s="321"/>
      <c r="S115" s="321"/>
      <c r="T115" s="321"/>
      <c r="U115" s="321"/>
      <c r="V115" s="321"/>
      <c r="W115" s="321"/>
      <c r="X115" s="321"/>
      <c r="Y115" s="437">
        <f>Y114</f>
        <v>0</v>
      </c>
      <c r="Z115" s="437">
        <f t="shared" ref="Z115:AL115" si="29">Z114</f>
        <v>0</v>
      </c>
      <c r="AA115" s="437">
        <f t="shared" si="29"/>
        <v>0</v>
      </c>
      <c r="AB115" s="437">
        <f t="shared" si="29"/>
        <v>0</v>
      </c>
      <c r="AC115" s="437">
        <f t="shared" si="29"/>
        <v>0</v>
      </c>
      <c r="AD115" s="437">
        <f t="shared" si="29"/>
        <v>0</v>
      </c>
      <c r="AE115" s="437">
        <f t="shared" si="29"/>
        <v>0</v>
      </c>
      <c r="AF115" s="437">
        <f t="shared" si="29"/>
        <v>0</v>
      </c>
      <c r="AG115" s="437">
        <f t="shared" si="29"/>
        <v>0</v>
      </c>
      <c r="AH115" s="437">
        <f t="shared" si="29"/>
        <v>0</v>
      </c>
      <c r="AI115" s="437">
        <f t="shared" si="29"/>
        <v>0</v>
      </c>
      <c r="AJ115" s="437">
        <f t="shared" si="29"/>
        <v>0</v>
      </c>
      <c r="AK115" s="437">
        <f t="shared" si="29"/>
        <v>0</v>
      </c>
      <c r="AL115" s="437">
        <f t="shared" si="29"/>
        <v>0</v>
      </c>
      <c r="AM115" s="540"/>
    </row>
    <row r="116" spans="1:39" s="309" customFormat="1" ht="15" outlineLevel="1">
      <c r="A116" s="544"/>
      <c r="B116" s="350"/>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317"/>
      <c r="Z116" s="438"/>
      <c r="AA116" s="438"/>
      <c r="AB116" s="438"/>
      <c r="AC116" s="438"/>
      <c r="AD116" s="438"/>
      <c r="AE116" s="442"/>
      <c r="AF116" s="442"/>
      <c r="AG116" s="442"/>
      <c r="AH116" s="442"/>
      <c r="AI116" s="442"/>
      <c r="AJ116" s="442"/>
      <c r="AK116" s="442"/>
      <c r="AL116" s="442"/>
      <c r="AM116" s="339"/>
    </row>
    <row r="117" spans="1:39" s="309" customFormat="1" ht="15.6" outlineLevel="1">
      <c r="A117" s="544"/>
      <c r="B117" s="314" t="s">
        <v>503</v>
      </c>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317"/>
      <c r="Z117" s="438"/>
      <c r="AA117" s="438"/>
      <c r="AB117" s="438"/>
      <c r="AC117" s="438"/>
      <c r="AD117" s="438"/>
      <c r="AE117" s="442"/>
      <c r="AF117" s="442"/>
      <c r="AG117" s="442"/>
      <c r="AH117" s="442"/>
      <c r="AI117" s="442"/>
      <c r="AJ117" s="442"/>
      <c r="AK117" s="442"/>
      <c r="AL117" s="442"/>
      <c r="AM117" s="339"/>
    </row>
    <row r="118" spans="1:39" s="309" customFormat="1" ht="15" outlineLevel="1">
      <c r="A118" s="544">
        <v>31</v>
      </c>
      <c r="B118" s="350" t="s">
        <v>504</v>
      </c>
      <c r="C118" s="317" t="s">
        <v>25</v>
      </c>
      <c r="D118" s="321"/>
      <c r="E118" s="321"/>
      <c r="F118" s="321"/>
      <c r="G118" s="321"/>
      <c r="H118" s="321"/>
      <c r="I118" s="321"/>
      <c r="J118" s="321"/>
      <c r="K118" s="321"/>
      <c r="L118" s="321"/>
      <c r="M118" s="321"/>
      <c r="N118" s="321">
        <v>0</v>
      </c>
      <c r="O118" s="321"/>
      <c r="P118" s="321"/>
      <c r="Q118" s="321"/>
      <c r="R118" s="321"/>
      <c r="S118" s="321"/>
      <c r="T118" s="321"/>
      <c r="U118" s="321"/>
      <c r="V118" s="321"/>
      <c r="W118" s="321"/>
      <c r="X118" s="321"/>
      <c r="Y118" s="436"/>
      <c r="Z118" s="436"/>
      <c r="AA118" s="436"/>
      <c r="AB118" s="436"/>
      <c r="AC118" s="436"/>
      <c r="AD118" s="436"/>
      <c r="AE118" s="441"/>
      <c r="AF118" s="441"/>
      <c r="AG118" s="441"/>
      <c r="AH118" s="441"/>
      <c r="AI118" s="441"/>
      <c r="AJ118" s="441"/>
      <c r="AK118" s="441"/>
      <c r="AL118" s="441"/>
      <c r="AM118" s="322">
        <f>SUM(Y118:AL118)</f>
        <v>0</v>
      </c>
    </row>
    <row r="119" spans="1:39" s="309" customFormat="1" ht="15" outlineLevel="1">
      <c r="A119" s="544"/>
      <c r="B119" s="350" t="s">
        <v>216</v>
      </c>
      <c r="C119" s="317" t="s">
        <v>164</v>
      </c>
      <c r="D119" s="321"/>
      <c r="E119" s="321"/>
      <c r="F119" s="321"/>
      <c r="G119" s="321"/>
      <c r="H119" s="321"/>
      <c r="I119" s="321"/>
      <c r="J119" s="321"/>
      <c r="K119" s="321"/>
      <c r="L119" s="321"/>
      <c r="M119" s="321"/>
      <c r="N119" s="321">
        <f>N118</f>
        <v>0</v>
      </c>
      <c r="O119" s="321"/>
      <c r="P119" s="321"/>
      <c r="Q119" s="321"/>
      <c r="R119" s="321"/>
      <c r="S119" s="321"/>
      <c r="T119" s="321"/>
      <c r="U119" s="321"/>
      <c r="V119" s="321"/>
      <c r="W119" s="321"/>
      <c r="X119" s="321"/>
      <c r="Y119" s="437">
        <f>Y118</f>
        <v>0</v>
      </c>
      <c r="Z119" s="437">
        <f t="shared" ref="Z119:AL119" si="30">Z118</f>
        <v>0</v>
      </c>
      <c r="AA119" s="437">
        <f t="shared" si="30"/>
        <v>0</v>
      </c>
      <c r="AB119" s="437">
        <f t="shared" si="30"/>
        <v>0</v>
      </c>
      <c r="AC119" s="437">
        <f t="shared" si="30"/>
        <v>0</v>
      </c>
      <c r="AD119" s="437">
        <f t="shared" si="30"/>
        <v>0</v>
      </c>
      <c r="AE119" s="437">
        <f t="shared" si="30"/>
        <v>0</v>
      </c>
      <c r="AF119" s="437">
        <f t="shared" si="30"/>
        <v>0</v>
      </c>
      <c r="AG119" s="437">
        <f t="shared" si="30"/>
        <v>0</v>
      </c>
      <c r="AH119" s="437">
        <f t="shared" si="30"/>
        <v>0</v>
      </c>
      <c r="AI119" s="437">
        <f t="shared" si="30"/>
        <v>0</v>
      </c>
      <c r="AJ119" s="437">
        <f t="shared" si="30"/>
        <v>0</v>
      </c>
      <c r="AK119" s="437">
        <f t="shared" si="30"/>
        <v>0</v>
      </c>
      <c r="AL119" s="437">
        <f t="shared" si="30"/>
        <v>0</v>
      </c>
      <c r="AM119" s="540"/>
    </row>
    <row r="120" spans="1:39" s="309" customFormat="1" ht="15" outlineLevel="1">
      <c r="A120" s="544"/>
      <c r="B120" s="350"/>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438"/>
      <c r="Z120" s="438"/>
      <c r="AA120" s="438"/>
      <c r="AB120" s="438"/>
      <c r="AC120" s="438"/>
      <c r="AD120" s="438"/>
      <c r="AE120" s="442"/>
      <c r="AF120" s="442"/>
      <c r="AG120" s="442"/>
      <c r="AH120" s="442"/>
      <c r="AI120" s="442"/>
      <c r="AJ120" s="442"/>
      <c r="AK120" s="442"/>
      <c r="AL120" s="442"/>
      <c r="AM120" s="339"/>
    </row>
    <row r="121" spans="1:39" s="309" customFormat="1" ht="15" outlineLevel="1">
      <c r="A121" s="544">
        <v>32</v>
      </c>
      <c r="B121" s="350" t="s">
        <v>505</v>
      </c>
      <c r="C121" s="317" t="s">
        <v>25</v>
      </c>
      <c r="D121" s="321"/>
      <c r="E121" s="321"/>
      <c r="F121" s="321"/>
      <c r="G121" s="321"/>
      <c r="H121" s="321"/>
      <c r="I121" s="321"/>
      <c r="J121" s="321"/>
      <c r="K121" s="321"/>
      <c r="L121" s="321"/>
      <c r="M121" s="321"/>
      <c r="N121" s="321">
        <v>0</v>
      </c>
      <c r="O121" s="321"/>
      <c r="P121" s="321"/>
      <c r="Q121" s="321"/>
      <c r="R121" s="321"/>
      <c r="S121" s="321"/>
      <c r="T121" s="321"/>
      <c r="U121" s="321"/>
      <c r="V121" s="321"/>
      <c r="W121" s="321"/>
      <c r="X121" s="321"/>
      <c r="Y121" s="436"/>
      <c r="Z121" s="436"/>
      <c r="AA121" s="436"/>
      <c r="AB121" s="436"/>
      <c r="AC121" s="436"/>
      <c r="AD121" s="436"/>
      <c r="AE121" s="441"/>
      <c r="AF121" s="441"/>
      <c r="AG121" s="441"/>
      <c r="AH121" s="441"/>
      <c r="AI121" s="441"/>
      <c r="AJ121" s="441"/>
      <c r="AK121" s="441"/>
      <c r="AL121" s="441"/>
      <c r="AM121" s="322">
        <f>SUM(Y121:AL121)</f>
        <v>0</v>
      </c>
    </row>
    <row r="122" spans="1:39" s="309" customFormat="1" ht="15" outlineLevel="1">
      <c r="A122" s="544"/>
      <c r="B122" s="350" t="s">
        <v>216</v>
      </c>
      <c r="C122" s="317" t="s">
        <v>164</v>
      </c>
      <c r="D122" s="321"/>
      <c r="E122" s="321"/>
      <c r="F122" s="321"/>
      <c r="G122" s="321"/>
      <c r="H122" s="321"/>
      <c r="I122" s="321"/>
      <c r="J122" s="321"/>
      <c r="K122" s="321"/>
      <c r="L122" s="321"/>
      <c r="M122" s="321"/>
      <c r="N122" s="321">
        <f>N121</f>
        <v>0</v>
      </c>
      <c r="O122" s="321"/>
      <c r="P122" s="321"/>
      <c r="Q122" s="321"/>
      <c r="R122" s="321"/>
      <c r="S122" s="321"/>
      <c r="T122" s="321"/>
      <c r="U122" s="321"/>
      <c r="V122" s="321"/>
      <c r="W122" s="321"/>
      <c r="X122" s="321"/>
      <c r="Y122" s="437">
        <f>Y121</f>
        <v>0</v>
      </c>
      <c r="Z122" s="437">
        <f t="shared" ref="Z122:AL122" si="31">Z121</f>
        <v>0</v>
      </c>
      <c r="AA122" s="437">
        <f t="shared" si="31"/>
        <v>0</v>
      </c>
      <c r="AB122" s="437">
        <f t="shared" si="31"/>
        <v>0</v>
      </c>
      <c r="AC122" s="437">
        <f t="shared" si="31"/>
        <v>0</v>
      </c>
      <c r="AD122" s="437">
        <f t="shared" si="31"/>
        <v>0</v>
      </c>
      <c r="AE122" s="437">
        <f t="shared" si="31"/>
        <v>0</v>
      </c>
      <c r="AF122" s="437">
        <f t="shared" si="31"/>
        <v>0</v>
      </c>
      <c r="AG122" s="437">
        <f t="shared" si="31"/>
        <v>0</v>
      </c>
      <c r="AH122" s="437">
        <f t="shared" si="31"/>
        <v>0</v>
      </c>
      <c r="AI122" s="437">
        <f t="shared" si="31"/>
        <v>0</v>
      </c>
      <c r="AJ122" s="437">
        <f t="shared" si="31"/>
        <v>0</v>
      </c>
      <c r="AK122" s="437">
        <f t="shared" si="31"/>
        <v>0</v>
      </c>
      <c r="AL122" s="437">
        <f t="shared" si="31"/>
        <v>0</v>
      </c>
      <c r="AM122" s="540"/>
    </row>
    <row r="123" spans="1:39" s="309" customFormat="1" ht="15" outlineLevel="1">
      <c r="A123" s="544"/>
      <c r="B123" s="350"/>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438"/>
      <c r="Z123" s="438"/>
      <c r="AA123" s="438"/>
      <c r="AB123" s="438"/>
      <c r="AC123" s="438"/>
      <c r="AD123" s="438"/>
      <c r="AE123" s="442"/>
      <c r="AF123" s="442"/>
      <c r="AG123" s="442"/>
      <c r="AH123" s="442"/>
      <c r="AI123" s="442"/>
      <c r="AJ123" s="442"/>
      <c r="AK123" s="442"/>
      <c r="AL123" s="442"/>
      <c r="AM123" s="339"/>
    </row>
    <row r="124" spans="1:39" s="309" customFormat="1" ht="15" outlineLevel="1">
      <c r="A124" s="544">
        <v>33</v>
      </c>
      <c r="B124" s="350" t="s">
        <v>506</v>
      </c>
      <c r="C124" s="317" t="s">
        <v>25</v>
      </c>
      <c r="D124" s="321"/>
      <c r="E124" s="321"/>
      <c r="F124" s="321"/>
      <c r="G124" s="321"/>
      <c r="H124" s="321"/>
      <c r="I124" s="321"/>
      <c r="J124" s="321"/>
      <c r="K124" s="321"/>
      <c r="L124" s="321"/>
      <c r="M124" s="321"/>
      <c r="N124" s="321">
        <v>0</v>
      </c>
      <c r="O124" s="321"/>
      <c r="P124" s="321"/>
      <c r="Q124" s="321"/>
      <c r="R124" s="321"/>
      <c r="S124" s="321"/>
      <c r="T124" s="321"/>
      <c r="U124" s="321"/>
      <c r="V124" s="321"/>
      <c r="W124" s="321"/>
      <c r="X124" s="321"/>
      <c r="Y124" s="436"/>
      <c r="Z124" s="436"/>
      <c r="AA124" s="436"/>
      <c r="AB124" s="436"/>
      <c r="AC124" s="436"/>
      <c r="AD124" s="436"/>
      <c r="AE124" s="441"/>
      <c r="AF124" s="441"/>
      <c r="AG124" s="441"/>
      <c r="AH124" s="441"/>
      <c r="AI124" s="441"/>
      <c r="AJ124" s="441"/>
      <c r="AK124" s="441"/>
      <c r="AL124" s="441"/>
      <c r="AM124" s="322">
        <f>SUM(Y124:AL124)</f>
        <v>0</v>
      </c>
    </row>
    <row r="125" spans="1:39" s="309" customFormat="1" ht="15" outlineLevel="1">
      <c r="A125" s="544"/>
      <c r="B125" s="350" t="s">
        <v>216</v>
      </c>
      <c r="C125" s="317" t="s">
        <v>164</v>
      </c>
      <c r="D125" s="321"/>
      <c r="E125" s="321"/>
      <c r="F125" s="321"/>
      <c r="G125" s="321"/>
      <c r="H125" s="321"/>
      <c r="I125" s="321"/>
      <c r="J125" s="321"/>
      <c r="K125" s="321"/>
      <c r="L125" s="321"/>
      <c r="M125" s="321"/>
      <c r="N125" s="321">
        <f>N124</f>
        <v>0</v>
      </c>
      <c r="O125" s="321"/>
      <c r="P125" s="321"/>
      <c r="Q125" s="321"/>
      <c r="R125" s="321"/>
      <c r="S125" s="321"/>
      <c r="T125" s="321"/>
      <c r="U125" s="321"/>
      <c r="V125" s="321"/>
      <c r="W125" s="321"/>
      <c r="X125" s="321"/>
      <c r="Y125" s="437">
        <f>Y124</f>
        <v>0</v>
      </c>
      <c r="Z125" s="437">
        <f t="shared" ref="Z125:AL125" si="32">Z124</f>
        <v>0</v>
      </c>
      <c r="AA125" s="437">
        <f t="shared" si="32"/>
        <v>0</v>
      </c>
      <c r="AB125" s="437">
        <f t="shared" si="32"/>
        <v>0</v>
      </c>
      <c r="AC125" s="437">
        <f t="shared" si="32"/>
        <v>0</v>
      </c>
      <c r="AD125" s="437">
        <f t="shared" si="32"/>
        <v>0</v>
      </c>
      <c r="AE125" s="437">
        <f t="shared" si="32"/>
        <v>0</v>
      </c>
      <c r="AF125" s="437">
        <f t="shared" si="32"/>
        <v>0</v>
      </c>
      <c r="AG125" s="437">
        <f t="shared" si="32"/>
        <v>0</v>
      </c>
      <c r="AH125" s="437">
        <f t="shared" si="32"/>
        <v>0</v>
      </c>
      <c r="AI125" s="437">
        <f t="shared" si="32"/>
        <v>0</v>
      </c>
      <c r="AJ125" s="437">
        <f t="shared" si="32"/>
        <v>0</v>
      </c>
      <c r="AK125" s="437">
        <f t="shared" si="32"/>
        <v>0</v>
      </c>
      <c r="AL125" s="437">
        <f t="shared" si="32"/>
        <v>0</v>
      </c>
      <c r="AM125" s="540"/>
    </row>
    <row r="126" spans="1:39" s="309" customFormat="1" ht="15" outlineLevel="1">
      <c r="A126" s="544"/>
      <c r="B126" s="341"/>
      <c r="C126" s="351"/>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438"/>
      <c r="Z126" s="438"/>
      <c r="AA126" s="438"/>
      <c r="AB126" s="438"/>
      <c r="AC126" s="438"/>
      <c r="AD126" s="438"/>
      <c r="AE126" s="438"/>
      <c r="AF126" s="438"/>
      <c r="AG126" s="438"/>
      <c r="AH126" s="438"/>
      <c r="AI126" s="438"/>
      <c r="AJ126" s="438"/>
      <c r="AK126" s="438"/>
      <c r="AL126" s="438"/>
      <c r="AM126" s="332"/>
    </row>
    <row r="127" spans="1:39" s="309" customFormat="1" ht="15.6">
      <c r="A127" s="544"/>
      <c r="B127" s="353" t="s">
        <v>240</v>
      </c>
      <c r="C127" s="354"/>
      <c r="D127" s="354">
        <f>SUM(D22:D125)</f>
        <v>44010248</v>
      </c>
      <c r="E127" s="354">
        <f>SUM(E22:E125)</f>
        <v>43747165.206682995</v>
      </c>
      <c r="F127" s="354">
        <f t="shared" ref="F127:M127" si="33">SUM(F22:F125)</f>
        <v>43499670.601783</v>
      </c>
      <c r="G127" s="354">
        <f t="shared" si="33"/>
        <v>42349077.953982994</v>
      </c>
      <c r="H127" s="354">
        <f t="shared" si="33"/>
        <v>41979145.583982997</v>
      </c>
      <c r="I127" s="354">
        <f t="shared" si="33"/>
        <v>40731861.884775996</v>
      </c>
      <c r="J127" s="354">
        <f t="shared" si="33"/>
        <v>34027428.509426996</v>
      </c>
      <c r="K127" s="354">
        <f t="shared" si="33"/>
        <v>33495343.734159</v>
      </c>
      <c r="L127" s="354">
        <f t="shared" si="33"/>
        <v>31340304.808359001</v>
      </c>
      <c r="M127" s="354">
        <f t="shared" si="33"/>
        <v>30295526.776308998</v>
      </c>
      <c r="N127" s="354"/>
      <c r="O127" s="354">
        <f>SUM(O22:O125)</f>
        <v>16222</v>
      </c>
      <c r="P127" s="354">
        <f t="shared" ref="P127:X127" si="34">SUM(P22:P125)</f>
        <v>10887.404108115999</v>
      </c>
      <c r="Q127" s="354">
        <f t="shared" si="34"/>
        <v>10802.200198029999</v>
      </c>
      <c r="R127" s="354">
        <f t="shared" si="34"/>
        <v>10398.37353003</v>
      </c>
      <c r="S127" s="354">
        <f t="shared" si="34"/>
        <v>10357.15255303</v>
      </c>
      <c r="T127" s="354">
        <f t="shared" si="34"/>
        <v>10156.156719729999</v>
      </c>
      <c r="U127" s="354">
        <f t="shared" si="34"/>
        <v>7575.9697860300012</v>
      </c>
      <c r="V127" s="354">
        <f t="shared" si="34"/>
        <v>7400.2034250300012</v>
      </c>
      <c r="W127" s="354">
        <f t="shared" si="34"/>
        <v>6885.5370250300011</v>
      </c>
      <c r="X127" s="354">
        <f t="shared" si="34"/>
        <v>6837.8383071300004</v>
      </c>
      <c r="Y127" s="355">
        <f>IF(Y21="kWh",SUMPRODUCT(D22:D125,Y22:Y125))</f>
        <v>5859884</v>
      </c>
      <c r="Z127" s="355">
        <f>IF(Z21="kWh",SUMPRODUCT(D22:D125,Z22:Z125))</f>
        <v>13886723.43</v>
      </c>
      <c r="AA127" s="355">
        <f>IF(AA21="kW",SUMPRODUCT(N22:N125,O22:O125,AA22:AA125),SUMPRODUCT(D22:D125,AA22:AA125))</f>
        <v>39498.480000000003</v>
      </c>
      <c r="AB127" s="355">
        <f>IF(AB21="kW",SUMPRODUCT(N22:N125,O22:O125,AB22:AB125),SUMPRODUCT(D22:D125,AB22:AB125))</f>
        <v>18144.599999999999</v>
      </c>
      <c r="AC127" s="355">
        <f>IF(AC21="kW",SUMPRODUCT(N22:N125,O22:O125,AC22:AC125),SUMPRODUCT(D22:D125,AC22:AC125))</f>
        <v>374.64</v>
      </c>
      <c r="AD127" s="355">
        <f>IF(AD21="kW",SUMPRODUCT(N22:N125,O22:O125,AD22:AD125),SUMPRODUCT(D22:D125,AD22:AD125))</f>
        <v>0</v>
      </c>
      <c r="AE127" s="355">
        <f>IF(AE21="kW",SUMPRODUCT(N22:N125,O22:O125,AE22:AE125),SUMPRODUCT(D22:D125,AE22:AE125))</f>
        <v>0</v>
      </c>
      <c r="AF127" s="355">
        <f>IF(AF21="kW",SUMPRODUCT(N22:N125,O22:O125,AF22:AF125),SUMPRODUCT(D22:D125,AF22:AF125))</f>
        <v>0</v>
      </c>
      <c r="AG127" s="355">
        <f>IF(AG21="kW",SUMPRODUCT(N22:N125,O22:O125,AG22:AG125),SUMPRODUCT(D22:D125,AG22:AG125))</f>
        <v>0</v>
      </c>
      <c r="AH127" s="355">
        <f>IF(AH21="kW",SUMPRODUCT(N22:N125,O22:O125,AH22:AH125),SUMPRODUCT(D22:D125,AH22:AH125))</f>
        <v>0</v>
      </c>
      <c r="AI127" s="355">
        <f>IF(AI21="kW",SUMPRODUCT(N22:N125,O22:O125,AI22:AI125),SUMPRODUCT(D22:D125,AI22:AI125))</f>
        <v>0</v>
      </c>
      <c r="AJ127" s="355">
        <f>IF(AJ21="kW",SUMPRODUCT(N22:N125,O22:O125,AJ22:AJ125),SUMPRODUCT(D22:D125,AJ22:AJ125))</f>
        <v>0</v>
      </c>
      <c r="AK127" s="355">
        <f>IF(AK21="kW",SUMPRODUCT(N22:N125,O22:O125,AK22:AK125),SUMPRODUCT(D22:D125,AK22:AK125))</f>
        <v>0</v>
      </c>
      <c r="AL127" s="355">
        <f>IF(AL21="kW",SUMPRODUCT(N22:N125,O22:O125,AL22:AL125),SUMPRODUCT(D22:D125,AL22:AL125))</f>
        <v>0</v>
      </c>
      <c r="AM127" s="356"/>
    </row>
    <row r="128" spans="1:39" s="309" customFormat="1" ht="15.6">
      <c r="A128" s="544"/>
      <c r="B128" s="357" t="s">
        <v>241</v>
      </c>
      <c r="C128" s="354"/>
      <c r="D128" s="354"/>
      <c r="E128" s="354"/>
      <c r="F128" s="354"/>
      <c r="G128" s="354"/>
      <c r="H128" s="354"/>
      <c r="I128" s="354"/>
      <c r="J128" s="354"/>
      <c r="K128" s="354"/>
      <c r="L128" s="354"/>
      <c r="M128" s="354"/>
      <c r="N128" s="354"/>
      <c r="O128" s="354"/>
      <c r="P128" s="354"/>
      <c r="Q128" s="354"/>
      <c r="R128" s="354"/>
      <c r="S128" s="354"/>
      <c r="T128" s="354"/>
      <c r="U128" s="354"/>
      <c r="V128" s="354"/>
      <c r="W128" s="354"/>
      <c r="X128" s="354"/>
      <c r="Y128" s="354">
        <f>HLOOKUP(Y20,'2. LRAMVA Threshold'!$B$42:$Q$53,3,FALSE)</f>
        <v>0</v>
      </c>
      <c r="Z128" s="354">
        <f>HLOOKUP(Z20,'2. LRAMVA Threshold'!$B$42:$Q$53,3,FALSE)</f>
        <v>0</v>
      </c>
      <c r="AA128" s="354">
        <f>HLOOKUP(AA20,'2. LRAMVA Threshold'!$B$42:$Q$53,3,FALSE)</f>
        <v>0</v>
      </c>
      <c r="AB128" s="354">
        <f>HLOOKUP(AB20,'2. LRAMVA Threshold'!$B$42:$Q$53,3,FALSE)</f>
        <v>0</v>
      </c>
      <c r="AC128" s="354">
        <f>HLOOKUP(AC20,'2. LRAMVA Threshold'!$B$42:$Q$53,3,FALSE)</f>
        <v>0</v>
      </c>
      <c r="AD128" s="354">
        <f>HLOOKUP(AD20,'2. LRAMVA Threshold'!$B$42:$Q$53,3,FALSE)</f>
        <v>0</v>
      </c>
      <c r="AE128" s="354">
        <f>HLOOKUP(AE20,'2. LRAMVA Threshold'!$B$42:$Q$53,3,FALSE)</f>
        <v>0</v>
      </c>
      <c r="AF128" s="354">
        <f>HLOOKUP(AF20,'2. LRAMVA Threshold'!$B$42:$Q$53,3,FALSE)</f>
        <v>0</v>
      </c>
      <c r="AG128" s="354">
        <f>HLOOKUP(AG20,'2. LRAMVA Threshold'!$B$42:$Q$53,3,FALSE)</f>
        <v>0</v>
      </c>
      <c r="AH128" s="354">
        <f>HLOOKUP(AH20,'2. LRAMVA Threshold'!$B$42:$Q$53,3,FALSE)</f>
        <v>0</v>
      </c>
      <c r="AI128" s="354">
        <f>HLOOKUP(AI20,'2. LRAMVA Threshold'!$B$42:$Q$53,3,FALSE)</f>
        <v>0</v>
      </c>
      <c r="AJ128" s="354">
        <f>HLOOKUP(AJ20,'2. LRAMVA Threshold'!$B$42:$Q$53,3,FALSE)</f>
        <v>0</v>
      </c>
      <c r="AK128" s="354">
        <f>HLOOKUP(AK20,'2. LRAMVA Threshold'!$B$42:$Q$53,3,FALSE)</f>
        <v>0</v>
      </c>
      <c r="AL128" s="354">
        <f>HLOOKUP(AL20,'2. LRAMVA Threshold'!$B$42:$Q$53,3,FALSE)</f>
        <v>0</v>
      </c>
      <c r="AM128" s="358"/>
    </row>
    <row r="129" spans="1:40" s="329" customFormat="1" ht="15">
      <c r="A129" s="546"/>
      <c r="B129" s="350"/>
      <c r="C129" s="359"/>
      <c r="E129" s="360"/>
      <c r="F129" s="360"/>
      <c r="G129" s="360"/>
      <c r="H129" s="360"/>
      <c r="I129" s="360"/>
      <c r="J129" s="360"/>
      <c r="K129" s="360"/>
      <c r="L129" s="360"/>
      <c r="M129" s="360"/>
      <c r="N129" s="360"/>
      <c r="O129" s="361"/>
      <c r="P129" s="360"/>
      <c r="Q129" s="360"/>
      <c r="R129" s="360"/>
      <c r="S129" s="362"/>
      <c r="T129" s="362"/>
      <c r="U129" s="362"/>
      <c r="V129" s="362"/>
      <c r="W129" s="360"/>
      <c r="X129" s="360"/>
      <c r="Y129" s="326"/>
      <c r="Z129" s="326"/>
      <c r="AA129" s="326"/>
      <c r="AB129" s="326"/>
      <c r="AC129" s="326"/>
      <c r="AD129" s="326"/>
      <c r="AE129" s="326"/>
      <c r="AF129" s="326"/>
      <c r="AG129" s="326"/>
      <c r="AH129" s="326"/>
      <c r="AI129" s="326"/>
      <c r="AJ129" s="326"/>
      <c r="AK129" s="326"/>
      <c r="AL129" s="326"/>
      <c r="AM129" s="363"/>
    </row>
    <row r="130" spans="1:40" s="370" customFormat="1" ht="15">
      <c r="A130" s="543"/>
      <c r="B130" s="350" t="s">
        <v>165</v>
      </c>
      <c r="C130" s="364"/>
      <c r="D130" s="364"/>
      <c r="E130" s="364"/>
      <c r="F130" s="364"/>
      <c r="G130" s="364"/>
      <c r="H130" s="364"/>
      <c r="I130" s="364"/>
      <c r="J130" s="364"/>
      <c r="K130" s="364"/>
      <c r="L130" s="364"/>
      <c r="M130" s="364"/>
      <c r="N130" s="364"/>
      <c r="O130" s="364"/>
      <c r="P130" s="364"/>
      <c r="Q130" s="364"/>
      <c r="R130" s="364"/>
      <c r="S130" s="364"/>
      <c r="T130" s="365"/>
      <c r="U130" s="365"/>
      <c r="V130" s="365"/>
      <c r="W130" s="366"/>
      <c r="X130" s="366"/>
      <c r="Y130" s="367">
        <f>HLOOKUP(Y$20,'3.  Distribution Rates'!$C$122:$P$133,3,FALSE)</f>
        <v>1.15E-2</v>
      </c>
      <c r="Z130" s="367">
        <f>HLOOKUP(Z$20,'3.  Distribution Rates'!$C$122:$P$133,3,FALSE)</f>
        <v>1.1299999999999999E-2</v>
      </c>
      <c r="AA130" s="367">
        <f>HLOOKUP(AA$20,'3.  Distribution Rates'!$C$122:$P$133,3,FALSE)</f>
        <v>4.1208999999999998</v>
      </c>
      <c r="AB130" s="367">
        <f>HLOOKUP(AB$20,'3.  Distribution Rates'!$C$122:$P$133,3,FALSE)</f>
        <v>2.0436000000000001</v>
      </c>
      <c r="AC130" s="367">
        <f>HLOOKUP(AC$20,'3.  Distribution Rates'!$C$122:$P$133,3,FALSE)</f>
        <v>2.8597000000000001</v>
      </c>
      <c r="AD130" s="367">
        <f>HLOOKUP(AD$20,'3.  Distribution Rates'!$C$122:$P$133,3,FALSE)</f>
        <v>10.003500000000001</v>
      </c>
      <c r="AE130" s="367">
        <f>HLOOKUP(AE$20,'3.  Distribution Rates'!$C$122:$P$133,3,FALSE)</f>
        <v>0</v>
      </c>
      <c r="AF130" s="367">
        <f>HLOOKUP(AF$20,'3.  Distribution Rates'!$C$122:$P$133,3,FALSE)</f>
        <v>0</v>
      </c>
      <c r="AG130" s="367">
        <f>HLOOKUP(AG$20,'3.  Distribution Rates'!$C$122:$P$133,3,FALSE)</f>
        <v>0</v>
      </c>
      <c r="AH130" s="367">
        <f>HLOOKUP(AH$20,'3.  Distribution Rates'!$C$122:$P$133,3,FALSE)</f>
        <v>0</v>
      </c>
      <c r="AI130" s="367">
        <f>HLOOKUP(AI$20,'3.  Distribution Rates'!$C$122:$P$133,3,FALSE)</f>
        <v>0</v>
      </c>
      <c r="AJ130" s="367">
        <f>HLOOKUP(AJ$20,'3.  Distribution Rates'!$C$122:$P$133,3,FALSE)</f>
        <v>0</v>
      </c>
      <c r="AK130" s="367">
        <f>HLOOKUP(AK$20,'3.  Distribution Rates'!$C$122:$P$133,3,FALSE)</f>
        <v>0</v>
      </c>
      <c r="AL130" s="367">
        <f>HLOOKUP(AL$20,'3.  Distribution Rates'!$C$122:$P$133,3,FALSE)</f>
        <v>0</v>
      </c>
      <c r="AM130" s="368"/>
      <c r="AN130" s="369"/>
    </row>
    <row r="131" spans="1:40" s="329" customFormat="1" ht="15.6">
      <c r="A131" s="546"/>
      <c r="B131" s="324" t="s">
        <v>256</v>
      </c>
      <c r="C131" s="371"/>
      <c r="D131" s="362"/>
      <c r="E131" s="360"/>
      <c r="F131" s="360"/>
      <c r="G131" s="360"/>
      <c r="H131" s="360"/>
      <c r="I131" s="360"/>
      <c r="J131" s="360"/>
      <c r="K131" s="360"/>
      <c r="L131" s="360"/>
      <c r="M131" s="360"/>
      <c r="N131" s="360"/>
      <c r="O131" s="326"/>
      <c r="P131" s="360"/>
      <c r="Q131" s="360"/>
      <c r="R131" s="360"/>
      <c r="S131" s="362"/>
      <c r="T131" s="362"/>
      <c r="U131" s="362"/>
      <c r="V131" s="362"/>
      <c r="W131" s="360"/>
      <c r="X131" s="360"/>
      <c r="Y131" s="372">
        <f t="shared" ref="Y131:AD131" si="35">Y127*Y130</f>
        <v>67388.665999999997</v>
      </c>
      <c r="Z131" s="372">
        <f t="shared" si="35"/>
        <v>156919.97475899998</v>
      </c>
      <c r="AA131" s="373">
        <f t="shared" si="35"/>
        <v>162769.28623200001</v>
      </c>
      <c r="AB131" s="373">
        <f t="shared" si="35"/>
        <v>37080.304559999997</v>
      </c>
      <c r="AC131" s="373">
        <f t="shared" si="35"/>
        <v>1071.3580079999999</v>
      </c>
      <c r="AD131" s="373">
        <f t="shared" si="35"/>
        <v>0</v>
      </c>
      <c r="AE131" s="373">
        <f>AE127*AE130</f>
        <v>0</v>
      </c>
      <c r="AF131" s="373">
        <f t="shared" ref="AF131:AL131" si="36">AF127*AF130</f>
        <v>0</v>
      </c>
      <c r="AG131" s="373">
        <f t="shared" si="36"/>
        <v>0</v>
      </c>
      <c r="AH131" s="373">
        <f t="shared" si="36"/>
        <v>0</v>
      </c>
      <c r="AI131" s="373">
        <f t="shared" si="36"/>
        <v>0</v>
      </c>
      <c r="AJ131" s="373">
        <f t="shared" si="36"/>
        <v>0</v>
      </c>
      <c r="AK131" s="373">
        <f t="shared" si="36"/>
        <v>0</v>
      </c>
      <c r="AL131" s="373">
        <f t="shared" si="36"/>
        <v>0</v>
      </c>
      <c r="AM131" s="374">
        <f>SUM(Y131:AL131)</f>
        <v>425229.58955899999</v>
      </c>
    </row>
    <row r="132" spans="1:40" s="329" customFormat="1" ht="15.6">
      <c r="A132" s="546"/>
      <c r="B132" s="375" t="s">
        <v>212</v>
      </c>
      <c r="C132" s="371"/>
      <c r="D132" s="376"/>
      <c r="E132" s="360"/>
      <c r="F132" s="360"/>
      <c r="G132" s="360"/>
      <c r="H132" s="360"/>
      <c r="I132" s="360"/>
      <c r="J132" s="360"/>
      <c r="K132" s="360"/>
      <c r="L132" s="360"/>
      <c r="M132" s="360"/>
      <c r="N132" s="360"/>
      <c r="O132" s="326"/>
      <c r="P132" s="360"/>
      <c r="Q132" s="360"/>
      <c r="R132" s="360"/>
      <c r="S132" s="362"/>
      <c r="T132" s="362"/>
      <c r="U132" s="362"/>
      <c r="V132" s="362"/>
      <c r="W132" s="360"/>
      <c r="X132" s="360"/>
      <c r="Y132" s="373">
        <f t="shared" ref="Y132:AD132" si="37">Y128*Y130</f>
        <v>0</v>
      </c>
      <c r="Z132" s="373">
        <f t="shared" si="37"/>
        <v>0</v>
      </c>
      <c r="AA132" s="373">
        <f t="shared" si="37"/>
        <v>0</v>
      </c>
      <c r="AB132" s="373">
        <f t="shared" si="37"/>
        <v>0</v>
      </c>
      <c r="AC132" s="373">
        <f t="shared" si="37"/>
        <v>0</v>
      </c>
      <c r="AD132" s="373">
        <f t="shared" si="37"/>
        <v>0</v>
      </c>
      <c r="AE132" s="373">
        <f>AE128*AE130</f>
        <v>0</v>
      </c>
      <c r="AF132" s="373">
        <f t="shared" ref="AF132:AL132" si="38">AF128*AF130</f>
        <v>0</v>
      </c>
      <c r="AG132" s="373">
        <f t="shared" si="38"/>
        <v>0</v>
      </c>
      <c r="AH132" s="373">
        <f t="shared" si="38"/>
        <v>0</v>
      </c>
      <c r="AI132" s="373">
        <f t="shared" si="38"/>
        <v>0</v>
      </c>
      <c r="AJ132" s="373">
        <f t="shared" si="38"/>
        <v>0</v>
      </c>
      <c r="AK132" s="373">
        <f t="shared" si="38"/>
        <v>0</v>
      </c>
      <c r="AL132" s="373">
        <f t="shared" si="38"/>
        <v>0</v>
      </c>
      <c r="AM132" s="374">
        <f>SUM(Y132:AL132)</f>
        <v>0</v>
      </c>
    </row>
    <row r="133" spans="1:40" s="376" customFormat="1" ht="17.25" customHeight="1">
      <c r="A133" s="548"/>
      <c r="B133" s="375" t="s">
        <v>259</v>
      </c>
      <c r="C133" s="371"/>
      <c r="E133" s="360"/>
      <c r="F133" s="360"/>
      <c r="G133" s="360"/>
      <c r="H133" s="360"/>
      <c r="I133" s="360"/>
      <c r="J133" s="360"/>
      <c r="K133" s="360"/>
      <c r="L133" s="360"/>
      <c r="M133" s="360"/>
      <c r="N133" s="360"/>
      <c r="O133" s="326"/>
      <c r="P133" s="360"/>
      <c r="Q133" s="360"/>
      <c r="R133" s="360"/>
      <c r="W133" s="360"/>
      <c r="X133" s="360"/>
      <c r="Y133" s="377"/>
      <c r="Z133" s="377"/>
      <c r="AA133" s="377"/>
      <c r="AB133" s="377"/>
      <c r="AC133" s="377"/>
      <c r="AD133" s="377"/>
      <c r="AE133" s="377"/>
      <c r="AF133" s="377"/>
      <c r="AG133" s="377"/>
      <c r="AH133" s="377"/>
      <c r="AI133" s="377"/>
      <c r="AJ133" s="377"/>
      <c r="AK133" s="377"/>
      <c r="AL133" s="377"/>
      <c r="AM133" s="374">
        <f>AM131-AM132</f>
        <v>425229.58955899999</v>
      </c>
    </row>
    <row r="134" spans="1:40" s="380" customFormat="1" ht="19.5" customHeight="1">
      <c r="A134" s="543"/>
      <c r="B134" s="350"/>
      <c r="C134" s="376"/>
      <c r="D134" s="376"/>
      <c r="E134" s="360"/>
      <c r="F134" s="360"/>
      <c r="G134" s="360"/>
      <c r="H134" s="360"/>
      <c r="I134" s="360"/>
      <c r="J134" s="360"/>
      <c r="K134" s="360"/>
      <c r="L134" s="360"/>
      <c r="M134" s="360"/>
      <c r="N134" s="360"/>
      <c r="O134" s="326"/>
      <c r="P134" s="360"/>
      <c r="Q134" s="360"/>
      <c r="R134" s="360"/>
      <c r="S134" s="376"/>
      <c r="T134" s="371"/>
      <c r="U134" s="376"/>
      <c r="V134" s="376"/>
      <c r="W134" s="360"/>
      <c r="X134" s="360"/>
      <c r="Y134" s="378"/>
      <c r="Z134" s="378"/>
      <c r="AA134" s="378"/>
      <c r="AB134" s="378"/>
      <c r="AC134" s="378"/>
      <c r="AD134" s="378"/>
      <c r="AE134" s="378"/>
      <c r="AF134" s="378"/>
      <c r="AG134" s="378"/>
      <c r="AH134" s="378"/>
      <c r="AI134" s="378"/>
      <c r="AJ134" s="378"/>
      <c r="AK134" s="378"/>
      <c r="AL134" s="378"/>
      <c r="AM134" s="379"/>
    </row>
    <row r="135" spans="1:40" s="309" customFormat="1" ht="15">
      <c r="A135" s="544"/>
      <c r="B135" s="381" t="s">
        <v>217</v>
      </c>
      <c r="C135" s="382"/>
      <c r="D135" s="305"/>
      <c r="E135" s="305"/>
      <c r="F135" s="305"/>
      <c r="G135" s="305"/>
      <c r="H135" s="305"/>
      <c r="I135" s="305"/>
      <c r="J135" s="305"/>
      <c r="K135" s="305"/>
      <c r="L135" s="305"/>
      <c r="M135" s="305"/>
      <c r="N135" s="305"/>
      <c r="O135" s="383"/>
      <c r="P135" s="305"/>
      <c r="Q135" s="305"/>
      <c r="R135" s="305"/>
      <c r="S135" s="330"/>
      <c r="T135" s="335"/>
      <c r="U135" s="335"/>
      <c r="V135" s="305"/>
      <c r="W135" s="305"/>
      <c r="X135" s="335"/>
      <c r="Y135" s="317">
        <f>SUMPRODUCT(E22:E125,Y22:Y125)</f>
        <v>5859109.9513130002</v>
      </c>
      <c r="Z135" s="317">
        <f>SUMPRODUCT(E22:E125,Z22:Z125)</f>
        <v>13884647.541094899</v>
      </c>
      <c r="AA135" s="317">
        <f>IF(AA21="kW",SUMPRODUCT(N22:N125,P22:P125,AA22:AA125),SUMPRODUCT(E22:E125,AA22:AA125))</f>
        <v>39495.152841933595</v>
      </c>
      <c r="AB135" s="317">
        <f>IF(AB21="kW",SUMPRODUCT(N22:N125,P22:P125,AB22:AB125),SUMPRODUCT(E22:E125,AB22:AB125))</f>
        <v>18141.9803522892</v>
      </c>
      <c r="AC135" s="317">
        <f>IF(AC21="kW",SUMPRODUCT(N22:N125,P22:P125,AC22:AC125),SUMPRODUCT(E22:E125,AC22:AC125))</f>
        <v>374.58846467999996</v>
      </c>
      <c r="AD135" s="317">
        <f>IF(AD21="kW",SUMPRODUCT(N22:N125,P22:P125,AD22:AD125),SUMPRODUCT(E22:E125, AD22:AD125))</f>
        <v>0</v>
      </c>
      <c r="AE135" s="317">
        <f>IF(AE21="kW",SUMPRODUCT(N22:N125,P22:P125,AE22:AE125),SUMPRODUCT(E22:E125,AE22:AE125))</f>
        <v>0</v>
      </c>
      <c r="AF135" s="317">
        <f>IF(AF21="kW",SUMPRODUCT(N22:N125,P22:P125,AF22:AF125),SUMPRODUCT(E22:E125,AF22:AF125))</f>
        <v>0</v>
      </c>
      <c r="AG135" s="317">
        <f>IF(AG21="kW",SUMPRODUCT(N22:N125,P22:P125,AG22:AG125),SUMPRODUCT(E22:E125,AG22:AG125))</f>
        <v>0</v>
      </c>
      <c r="AH135" s="317">
        <f>IF(AH21="kW",SUMPRODUCT(N22:N125,P22:P125,AH22:AH125),SUMPRODUCT(E22:E125,AH22:AH125))</f>
        <v>0</v>
      </c>
      <c r="AI135" s="317">
        <f>IF(AI21="kW",SUMPRODUCT(N22:N125,P22:P125,AI22:AI125),SUMPRODUCT(E22:E125,AI22:AI125))</f>
        <v>0</v>
      </c>
      <c r="AJ135" s="317">
        <f>IF(AJ21="kW",SUMPRODUCT(N22:N125,P22:P125,AJ22:AJ125),SUMPRODUCT(E22:E125,AJ22:AJ125))</f>
        <v>0</v>
      </c>
      <c r="AK135" s="317">
        <f>IF(AK21="kW",SUMPRODUCT(N22:N125,P22:P125,AK22:AK125),SUMPRODUCT(E22:E125,AK22:AK125))</f>
        <v>0</v>
      </c>
      <c r="AL135" s="317">
        <f>IF(AL21="kW",SUMPRODUCT(N22:N125,P22:P125,AL22:AL125),SUMPRODUCT(E22:E125,AL22:AL125))</f>
        <v>0</v>
      </c>
      <c r="AM135" s="363"/>
    </row>
    <row r="136" spans="1:40" s="309" customFormat="1" ht="15">
      <c r="A136" s="544"/>
      <c r="B136" s="381" t="s">
        <v>218</v>
      </c>
      <c r="C136" s="382"/>
      <c r="D136" s="305"/>
      <c r="E136" s="305"/>
      <c r="F136" s="305"/>
      <c r="G136" s="305"/>
      <c r="H136" s="305"/>
      <c r="I136" s="305"/>
      <c r="J136" s="305"/>
      <c r="K136" s="305"/>
      <c r="L136" s="305"/>
      <c r="M136" s="305"/>
      <c r="N136" s="305"/>
      <c r="O136" s="383"/>
      <c r="P136" s="305"/>
      <c r="Q136" s="305"/>
      <c r="R136" s="305"/>
      <c r="S136" s="330"/>
      <c r="T136" s="335"/>
      <c r="U136" s="335"/>
      <c r="V136" s="305"/>
      <c r="W136" s="305"/>
      <c r="X136" s="335"/>
      <c r="Y136" s="317">
        <f>SUMPRODUCT(F22:F125,Y22:Y125)</f>
        <v>5859109.9513130002</v>
      </c>
      <c r="Z136" s="317">
        <f>SUMPRODUCT(F22:F125,Z22:Z125)</f>
        <v>13637152.9361949</v>
      </c>
      <c r="AA136" s="317">
        <f>IF(AA21="kW",SUMPRODUCT(N22:N125,Q22:Q125,AA22:AA125),SUMPRODUCT(F22:F125,AA22:AA125))</f>
        <v>39495.152851440005</v>
      </c>
      <c r="AB136" s="317">
        <f>IF(AB21="kW",SUMPRODUCT(N22:N125,Q22:Q125,AB22:AB125),SUMPRODUCT(F22:F125,AB22:AB125))</f>
        <v>18141.980358600002</v>
      </c>
      <c r="AC136" s="317">
        <f>IF(AC21="kW",SUMPRODUCT(N22:N125,Q22:Q125,AC22:AC125),SUMPRODUCT(F22:F125, AC22:AC125))</f>
        <v>374.5884648</v>
      </c>
      <c r="AD136" s="317">
        <f>IF(AD21="kW",SUMPRODUCT(N22:N125,Q22:Q125,AD22:AD125),SUMPRODUCT(F22:F125, AD22:AD125))</f>
        <v>0</v>
      </c>
      <c r="AE136" s="317">
        <f>IF(AE21="kW",SUMPRODUCT(N22:N125,Q22:Q125,AE22:AE125),SUMPRODUCT(F22:F125,AE22:AE125))</f>
        <v>0</v>
      </c>
      <c r="AF136" s="317">
        <f>IF(AF21="kW",SUMPRODUCT(N22:N125,Q22:Q125,AF22:AF125),SUMPRODUCT(F22:F125,AF22:AF125))</f>
        <v>0</v>
      </c>
      <c r="AG136" s="317">
        <f>IF(AG21="kW",SUMPRODUCT(N22:N125,Q22:Q125,AG22:AG125),SUMPRODUCT(F22:F125,AG22:AG125))</f>
        <v>0</v>
      </c>
      <c r="AH136" s="317">
        <f>IF(AH21="kW",SUMPRODUCT(N22:N125,Q22:Q125,AH22:AH125),SUMPRODUCT(F22:F125,AH22:AH125))</f>
        <v>0</v>
      </c>
      <c r="AI136" s="317">
        <f>IF(AI21="kW",SUMPRODUCT(N22:N125,Q22:Q125,AI22:AI125),SUMPRODUCT(F22:F125,AI22:AI125))</f>
        <v>0</v>
      </c>
      <c r="AJ136" s="317">
        <f>IF(AJ21="kW",SUMPRODUCT(N22:N125,Q22:Q125,AJ22:AJ125),SUMPRODUCT(F22:F125,AJ22:AJ125))</f>
        <v>0</v>
      </c>
      <c r="AK136" s="317">
        <f>IF(AK21="kW",SUMPRODUCT(N22:N125,Q22:Q125,AK22:AK125),SUMPRODUCT(F22:F125,AK22:AK125))</f>
        <v>0</v>
      </c>
      <c r="AL136" s="317">
        <f>IF(AL21="kW",SUMPRODUCT(N22:N125,Q22:Q125,AL22:AL125),SUMPRODUCT(F22:F125,AL22:AL125))</f>
        <v>0</v>
      </c>
      <c r="AM136" s="363"/>
    </row>
    <row r="137" spans="1:40" s="309" customFormat="1" ht="15">
      <c r="A137" s="544"/>
      <c r="B137" s="381" t="s">
        <v>219</v>
      </c>
      <c r="C137" s="382"/>
      <c r="D137" s="305"/>
      <c r="E137" s="305"/>
      <c r="F137" s="305"/>
      <c r="G137" s="305"/>
      <c r="H137" s="305"/>
      <c r="I137" s="305"/>
      <c r="J137" s="305"/>
      <c r="K137" s="305"/>
      <c r="L137" s="305"/>
      <c r="M137" s="305"/>
      <c r="N137" s="305"/>
      <c r="O137" s="383"/>
      <c r="P137" s="305"/>
      <c r="Q137" s="305"/>
      <c r="R137" s="305"/>
      <c r="S137" s="330"/>
      <c r="T137" s="335"/>
      <c r="U137" s="335"/>
      <c r="V137" s="305"/>
      <c r="W137" s="305"/>
      <c r="X137" s="335"/>
      <c r="Y137" s="317">
        <f>SUMPRODUCT(G22:G125,Y22:Y125)</f>
        <v>5852466.9513130002</v>
      </c>
      <c r="Z137" s="317">
        <f>SUMPRODUCT(G22:G125,Z22:Z125)</f>
        <v>12493203.2883949</v>
      </c>
      <c r="AA137" s="317">
        <f>IF(AA21="kW",SUMPRODUCT(N22:N125,R22:R125,AA22:AA125),SUMPRODUCT(G22:G125,AA22:AA125))</f>
        <v>39495.152851440005</v>
      </c>
      <c r="AB137" s="317">
        <f>IF(AB21="kW",SUMPRODUCT(N22:N125,R22:R125,AB22:AB125),SUMPRODUCT(G22:G125,AB22:AB125))</f>
        <v>18141.980358600002</v>
      </c>
      <c r="AC137" s="317">
        <f>IF(AC21="kW",SUMPRODUCT(N22:N125,R22:R125,AC22:AC125),SUMPRODUCT(G22:G125, AC22:AC125))</f>
        <v>374.5884648</v>
      </c>
      <c r="AD137" s="317">
        <f>IF(AD21="kW",SUMPRODUCT(N22:N125,R22:R125,AD22:AD125),SUMPRODUCT(G22:G125, AD22:AD125))</f>
        <v>0</v>
      </c>
      <c r="AE137" s="317">
        <f>IF(AE21="kW",SUMPRODUCT(N22:N125,R22:R125,AE22:AE125),SUMPRODUCT(G22:G125,AE22:AE125))</f>
        <v>0</v>
      </c>
      <c r="AF137" s="317">
        <f>IF(AF21="kW",SUMPRODUCT(N22:N125,R22:R125,AF22:AF125),SUMPRODUCT(G22:G125,AF22:AF125))</f>
        <v>0</v>
      </c>
      <c r="AG137" s="317">
        <f>IF(AG21="kW",SUMPRODUCT(N22:N125,R22:R125,AG22:AG125),SUMPRODUCT(G22:G125,AG22:AG125))</f>
        <v>0</v>
      </c>
      <c r="AH137" s="317">
        <f>IF(AH21="kW",SUMPRODUCT(N22:N125,R22:R125,AH22:AH125),SUMPRODUCT(G22:G125,AH22:AH125))</f>
        <v>0</v>
      </c>
      <c r="AI137" s="317">
        <f>IF(AI21="kW",SUMPRODUCT(N22:N125,R22:R125,AI22:AI125),SUMPRODUCT(G22:G125,AI22:AI125))</f>
        <v>0</v>
      </c>
      <c r="AJ137" s="317">
        <f>IF(AJ21="kW",SUMPRODUCT(N22:N125,R22:R125,AJ22:AJ125),SUMPRODUCT(G22:G125,AJ22:AJ125))</f>
        <v>0</v>
      </c>
      <c r="AK137" s="317">
        <f>IF(AK21="kW",SUMPRODUCT(N22:N125,R22:R125,AK22:AK125),SUMPRODUCT(G22:G125,AK22:AK125))</f>
        <v>0</v>
      </c>
      <c r="AL137" s="317">
        <f>IF(AL21="kW",SUMPRODUCT(N22:N125,R22:R125,AL22:AL125),SUMPRODUCT(G22:G125,AL22:AL125))</f>
        <v>0</v>
      </c>
      <c r="AM137" s="363"/>
    </row>
    <row r="138" spans="1:40" s="309" customFormat="1" ht="15">
      <c r="A138" s="544"/>
      <c r="B138" s="381" t="s">
        <v>220</v>
      </c>
      <c r="C138" s="382"/>
      <c r="D138" s="305"/>
      <c r="E138" s="305"/>
      <c r="F138" s="305"/>
      <c r="G138" s="305"/>
      <c r="H138" s="305"/>
      <c r="I138" s="305"/>
      <c r="J138" s="305"/>
      <c r="K138" s="305"/>
      <c r="L138" s="305"/>
      <c r="M138" s="305"/>
      <c r="N138" s="305"/>
      <c r="O138" s="383"/>
      <c r="P138" s="305"/>
      <c r="Q138" s="305"/>
      <c r="R138" s="305"/>
      <c r="S138" s="330"/>
      <c r="T138" s="335"/>
      <c r="U138" s="335"/>
      <c r="V138" s="305"/>
      <c r="W138" s="305"/>
      <c r="X138" s="335"/>
      <c r="Y138" s="317">
        <f>SUMPRODUCT(H22:H125,Y22:Y125)</f>
        <v>5493532.9513130002</v>
      </c>
      <c r="Z138" s="317">
        <f>SUMPRODUCT(H22:H125,Z22:Z125)</f>
        <v>12491993.467694901</v>
      </c>
      <c r="AA138" s="317">
        <f>IF(AA21="kW",SUMPRODUCT(N22:N125,S22:S125,AA22:AA125),SUMPRODUCT(H22:H125,AA22:AA125))</f>
        <v>39489.289472160002</v>
      </c>
      <c r="AB138" s="317">
        <f>IF(AB21="kW",SUMPRODUCT(N22:N125,S22:S125,AB22:AB125),SUMPRODUCT(H22:H125,AB22:AB125))</f>
        <v>18124.123703520003</v>
      </c>
      <c r="AC138" s="317">
        <f>IF(AC21="kW",SUMPRODUCT(N22:N125,S22:S125,AC22:AC125),SUMPRODUCT(H22:H125, AC22:AC125))</f>
        <v>374.5884648</v>
      </c>
      <c r="AD138" s="317">
        <f>IF(AD21="kW",SUMPRODUCT(N22:N125,S22:S125,AD22:AD125),SUMPRODUCT(H22:H125, AD22:AD125))</f>
        <v>0</v>
      </c>
      <c r="AE138" s="317">
        <f>IF(AE21="kW",SUMPRODUCT(N22:N125,S22:S125,AE22:AE125),SUMPRODUCT(H22:H125,AE22:AE125))</f>
        <v>0</v>
      </c>
      <c r="AF138" s="317">
        <f>IF(AF21="kW",SUMPRODUCT(N22:N125,S22:S125,AF22:AF125),SUMPRODUCT(H22:H125,AF22:AF125))</f>
        <v>0</v>
      </c>
      <c r="AG138" s="317">
        <f>IF(AG21="kW",SUMPRODUCT(N22:N125,S22:S125,AG22:AG125),SUMPRODUCT(H22:H125,AG22:AG125))</f>
        <v>0</v>
      </c>
      <c r="AH138" s="317">
        <f>IF(AH21="kW",SUMPRODUCT(N22:N125,S22:S125,AH22:AH125),SUMPRODUCT(H22:H125,AH22:AH125))</f>
        <v>0</v>
      </c>
      <c r="AI138" s="317">
        <f>IF(AI21="kW",SUMPRODUCT(N22:N125,S22:S125,AI22:AI125),SUMPRODUCT(H22:H125,AI22:AI125))</f>
        <v>0</v>
      </c>
      <c r="AJ138" s="317">
        <f>IF(AJ21="kW",SUMPRODUCT(N22:N125,S22:S125,AJ22:AJ125),SUMPRODUCT(H22:H125,AJ22:AJ125))</f>
        <v>0</v>
      </c>
      <c r="AK138" s="317">
        <f>IF(AK21="kW",SUMPRODUCT(N22:N125,S22:S125,AK22:AK125),SUMPRODUCT(H22:H125,AK22:AK125))</f>
        <v>0</v>
      </c>
      <c r="AL138" s="317">
        <f>IF(AL21="kW",SUMPRODUCT(N22:N125,S22:S125,AL22:AL125),SUMPRODUCT(H22:H125,AL22:AL125))</f>
        <v>0</v>
      </c>
      <c r="AM138" s="363"/>
    </row>
    <row r="139" spans="1:40" s="309" customFormat="1" ht="15">
      <c r="A139" s="544"/>
      <c r="B139" s="381" t="s">
        <v>221</v>
      </c>
      <c r="C139" s="382"/>
      <c r="D139" s="305"/>
      <c r="E139" s="305"/>
      <c r="F139" s="305"/>
      <c r="G139" s="305"/>
      <c r="H139" s="305"/>
      <c r="I139" s="305"/>
      <c r="J139" s="305"/>
      <c r="K139" s="305"/>
      <c r="L139" s="305"/>
      <c r="M139" s="305"/>
      <c r="N139" s="305"/>
      <c r="O139" s="383"/>
      <c r="P139" s="305"/>
      <c r="Q139" s="305"/>
      <c r="R139" s="305"/>
      <c r="S139" s="330"/>
      <c r="T139" s="335"/>
      <c r="U139" s="335"/>
      <c r="V139" s="305"/>
      <c r="W139" s="305"/>
      <c r="X139" s="335"/>
      <c r="Y139" s="317">
        <f>SUMPRODUCT(I22:I125,Y22:Y125)</f>
        <v>4691082.6174060004</v>
      </c>
      <c r="Z139" s="317">
        <f>SUMPRODUCT(I22:I125,Z22:Z125)</f>
        <v>12388424.271532901</v>
      </c>
      <c r="AA139" s="317">
        <f>IF(AA21="kW",SUMPRODUCT(N22:N125,T22:T125,AA22:AA125),SUMPRODUCT(I22:I125,AA22:AA125))</f>
        <v>39027.091708080006</v>
      </c>
      <c r="AB139" s="317">
        <f>IF(AB21="kW",SUMPRODUCT(N22:N125,T22:T125,AB22:AB125),SUMPRODUCT(I22:I125,AB22:AB125))</f>
        <v>17609.520956640004</v>
      </c>
      <c r="AC139" s="317">
        <f>IF(AC21="kW",SUMPRODUCT(N22:N125,T22:T125,AC22:AC125),SUMPRODUCT(I22:I125, AC22:AC125))</f>
        <v>369.2045268</v>
      </c>
      <c r="AD139" s="317">
        <f>IF(AD21="kW",SUMPRODUCT(N22:N125,T22:T125,AD22:AD125),SUMPRODUCT(I22:I125, AD22:AD125))</f>
        <v>0</v>
      </c>
      <c r="AE139" s="317">
        <f>IF(AE21="kW",SUMPRODUCT(N22:N125,T22:T125,AE22:AE125),SUMPRODUCT(I22:I125,AE22:AE125))</f>
        <v>0</v>
      </c>
      <c r="AF139" s="317">
        <f>IF(AF21="kW",SUMPRODUCT(N22:N125,T22:T125,AF22:AF125),SUMPRODUCT(I22:I125,AF22:AF125))</f>
        <v>0</v>
      </c>
      <c r="AG139" s="317">
        <f>IF(AG21="kW",SUMPRODUCT(N22:N125,T22:T125,AG22:AG125),SUMPRODUCT(I22:I125,AG22:AG125))</f>
        <v>0</v>
      </c>
      <c r="AH139" s="317">
        <f>IF(AH21="kW",SUMPRODUCT(N22:N125,T22:T125,AH22:AH125),SUMPRODUCT(I22:I125,AH22:AH125))</f>
        <v>0</v>
      </c>
      <c r="AI139" s="317">
        <f>IF(AI21="kW",SUMPRODUCT(N22:N125,T22:T125,AI22:AI125),SUMPRODUCT(I22:I125,AI22:AI125))</f>
        <v>0</v>
      </c>
      <c r="AJ139" s="317">
        <f>IF(AJ21="kW",SUMPRODUCT(N22:N125,T22:T125,AJ22:AJ125),SUMPRODUCT(I22:I125,AJ22:AJ125))</f>
        <v>0</v>
      </c>
      <c r="AK139" s="317">
        <f>IF(AK21="kW",SUMPRODUCT(N22:N125,T22:T125,AK22:AK125),SUMPRODUCT(I22:I125,AK22:AK125))</f>
        <v>0</v>
      </c>
      <c r="AL139" s="317">
        <f>IF(AL21="kW",SUMPRODUCT(N22:N125,T22:T125,AL22:AL125),SUMPRODUCT(I22:I125,AL22:AL125))</f>
        <v>0</v>
      </c>
      <c r="AM139" s="363"/>
    </row>
    <row r="140" spans="1:40" s="309" customFormat="1" ht="15">
      <c r="A140" s="544"/>
      <c r="B140" s="381" t="s">
        <v>222</v>
      </c>
      <c r="C140" s="382"/>
      <c r="D140" s="335"/>
      <c r="E140" s="335"/>
      <c r="F140" s="335"/>
      <c r="G140" s="335"/>
      <c r="H140" s="335"/>
      <c r="I140" s="335"/>
      <c r="J140" s="335"/>
      <c r="K140" s="335"/>
      <c r="L140" s="335"/>
      <c r="M140" s="335"/>
      <c r="N140" s="335"/>
      <c r="O140" s="383"/>
      <c r="P140" s="335"/>
      <c r="Q140" s="335"/>
      <c r="R140" s="335"/>
      <c r="S140" s="330"/>
      <c r="T140" s="335"/>
      <c r="U140" s="335"/>
      <c r="V140" s="335"/>
      <c r="W140" s="335"/>
      <c r="X140" s="335"/>
      <c r="Y140" s="317">
        <f>SUMPRODUCT(J22:J125,Y22:Y125)</f>
        <v>4281427.6260470003</v>
      </c>
      <c r="Z140" s="317">
        <f>SUMPRODUCT(J22:J125,Z22:Z125)</f>
        <v>6299253.7846429003</v>
      </c>
      <c r="AA140" s="317">
        <f>IF(AA21="kW",SUMPRODUCT(N22:N125,U22:U125,AA22:AA125),SUMPRODUCT(J22:J125,AA22:AA125))</f>
        <v>38493.436373280005</v>
      </c>
      <c r="AB140" s="317">
        <f>IF(AB21="kW",SUMPRODUCT(N22:N125,U22:U125,AB22:AB125),SUMPRODUCT(J22:J125,AB22:AB125))</f>
        <v>17389.282247040002</v>
      </c>
      <c r="AC140" s="317">
        <f>IF(AC21="kW",SUMPRODUCT(N22:N125,U22:U125,AC22:AC125),SUMPRODUCT(J22:J125, AC22:AC125))</f>
        <v>360.7338072</v>
      </c>
      <c r="AD140" s="317">
        <f>IF(AD21="kW",SUMPRODUCT(N22:N125,U22:U125,AD22:AD125),SUMPRODUCT(J22:J125, AD22:AD125))</f>
        <v>0</v>
      </c>
      <c r="AE140" s="317">
        <f>IF(AE21="kW",SUMPRODUCT(N22:N125,U22:U125,AE22:AE125),SUMPRODUCT(J22:J125,AE22:AE125))</f>
        <v>0</v>
      </c>
      <c r="AF140" s="317">
        <f>IF(AF21="kW",SUMPRODUCT(N22:N125,U22:U125,AF22:AF125),SUMPRODUCT(J22:J125,AF22:AF125))</f>
        <v>0</v>
      </c>
      <c r="AG140" s="317">
        <f>IF(AG21="kW",SUMPRODUCT(N22:N125,U22:U125,AG22:AG125),SUMPRODUCT(J22:J125,AG22:AG125))</f>
        <v>0</v>
      </c>
      <c r="AH140" s="317">
        <f>IF(AH21="kW",SUMPRODUCT(N22:N125,U22:U125,AH22:AH125),SUMPRODUCT(J22:J125,AH22:AH125))</f>
        <v>0</v>
      </c>
      <c r="AI140" s="317">
        <f>IF(AI21="kW",SUMPRODUCT(N22:N125,U22:U125,AI22:AI125),SUMPRODUCT(J22:J125,AI22:AI125))</f>
        <v>0</v>
      </c>
      <c r="AJ140" s="317">
        <f>IF(AJ21="kW",SUMPRODUCT(N22:N125,U22:U125,AJ22:AJ125),SUMPRODUCT(J22:J125,AJ22:AJ125))</f>
        <v>0</v>
      </c>
      <c r="AK140" s="317">
        <f>IF(AK21="kW",SUMPRODUCT(N22:N125,U22:U125,AK22:AK125),SUMPRODUCT(J22:J125,AK22:AK125))</f>
        <v>0</v>
      </c>
      <c r="AL140" s="317">
        <f>IF(AL21="kW",SUMPRODUCT(N22:N125,U22:U125,AL22:AL125),SUMPRODUCT(J22:J125,AL22:AL125))</f>
        <v>0</v>
      </c>
      <c r="AM140" s="363"/>
    </row>
    <row r="141" spans="1:40" s="309" customFormat="1" ht="15">
      <c r="A141" s="544"/>
      <c r="B141" s="381" t="s">
        <v>223</v>
      </c>
      <c r="C141" s="382"/>
      <c r="D141" s="361"/>
      <c r="E141" s="361"/>
      <c r="F141" s="361"/>
      <c r="G141" s="361"/>
      <c r="H141" s="361"/>
      <c r="I141" s="361"/>
      <c r="J141" s="361"/>
      <c r="K141" s="361"/>
      <c r="L141" s="361"/>
      <c r="M141" s="361"/>
      <c r="N141" s="361"/>
      <c r="O141" s="335"/>
      <c r="P141" s="305"/>
      <c r="Q141" s="305"/>
      <c r="R141" s="335"/>
      <c r="S141" s="330"/>
      <c r="T141" s="335"/>
      <c r="U141" s="335"/>
      <c r="V141" s="383"/>
      <c r="W141" s="383"/>
      <c r="X141" s="335"/>
      <c r="Y141" s="317">
        <f>SUMPRODUCT(K22:K125,Y22:Y125)</f>
        <v>4275622.7970789997</v>
      </c>
      <c r="Z141" s="317">
        <f>SUMPRODUCT(K22:K125,Z22:Z125)</f>
        <v>6194446.7648459002</v>
      </c>
      <c r="AA141" s="317">
        <f>IF(AA21="kW",SUMPRODUCT(N22:N125,V22:V125,AA22:AA125),SUMPRODUCT(K22:K125,AA22:AA125))</f>
        <v>37240.25720688</v>
      </c>
      <c r="AB141" s="317">
        <f>IF(AB21="kW",SUMPRODUCT(N22:N125,V22:V125,AB22:AB125),SUMPRODUCT(K22:K125,AB22:AB125))</f>
        <v>16872.097194240003</v>
      </c>
      <c r="AC141" s="317">
        <f>IF(AC21="kW",SUMPRODUCT(N22:N125,V22:V125,AC22:AC125),SUMPRODUCT(K22:K125, AC22:AC125))</f>
        <v>340.8420744</v>
      </c>
      <c r="AD141" s="317">
        <f>IF(AD21="kW",SUMPRODUCT(N22:N125,V22:V125,AD22:AD125),SUMPRODUCT(K22:K125, AD22:AD125))</f>
        <v>0</v>
      </c>
      <c r="AE141" s="317">
        <f>IF(AE21="kW",SUMPRODUCT(N22:N125,V22:V125,AE22:AE125),SUMPRODUCT(K22:K125,AE22:AE125))</f>
        <v>0</v>
      </c>
      <c r="AF141" s="317">
        <f>IF(AF21="kW",SUMPRODUCT(N22:N125,V22:V125,AF22:AF125),SUMPRODUCT(K22:K125,AF22:AF125))</f>
        <v>0</v>
      </c>
      <c r="AG141" s="317">
        <f>IF(AG21="kW",SUMPRODUCT(N22:N125,V22:V125,AG22:AG125),SUMPRODUCT(K22:K125,AG22:AG125))</f>
        <v>0</v>
      </c>
      <c r="AH141" s="317">
        <f>IF(AH21="kW",SUMPRODUCT(N22:N125,V22:V125,AH22:AH125),SUMPRODUCT(K22:K125,AH22:AH125))</f>
        <v>0</v>
      </c>
      <c r="AI141" s="317">
        <f>IF(AI21="kW",SUMPRODUCT(N22:N125,V22:V125,AI22:AI125),SUMPRODUCT(K22:K125,AI22:AI125))</f>
        <v>0</v>
      </c>
      <c r="AJ141" s="317">
        <f>IF(AJ21="kW",SUMPRODUCT(N22:N125,V22:V125,AJ22:AJ125),SUMPRODUCT(K22:K125,AJ22:AJ125))</f>
        <v>0</v>
      </c>
      <c r="AK141" s="317">
        <f>IF(AK21="kW",SUMPRODUCT(N22:N125,V22:V125,AK22:AK125),SUMPRODUCT(K22:K125,AK22:AK125))</f>
        <v>0</v>
      </c>
      <c r="AL141" s="317">
        <f>IF(AL21="kW",SUMPRODUCT(N22:N125,V22:V125,AL22:AL125),SUMPRODUCT(K22:K125,AL22:AL125))</f>
        <v>0</v>
      </c>
      <c r="AM141" s="363"/>
    </row>
    <row r="142" spans="1:40" s="309" customFormat="1" ht="15">
      <c r="A142" s="544"/>
      <c r="B142" s="381" t="s">
        <v>224</v>
      </c>
      <c r="C142" s="382"/>
      <c r="D142" s="361"/>
      <c r="E142" s="361"/>
      <c r="F142" s="361"/>
      <c r="G142" s="361"/>
      <c r="H142" s="361"/>
      <c r="I142" s="361"/>
      <c r="J142" s="361"/>
      <c r="K142" s="361"/>
      <c r="L142" s="361"/>
      <c r="M142" s="361"/>
      <c r="N142" s="361"/>
      <c r="O142" s="383"/>
      <c r="P142" s="305"/>
      <c r="Q142" s="305"/>
      <c r="R142" s="335"/>
      <c r="S142" s="330"/>
      <c r="T142" s="335"/>
      <c r="U142" s="335"/>
      <c r="V142" s="383"/>
      <c r="W142" s="383"/>
      <c r="X142" s="335"/>
      <c r="Y142" s="317">
        <f>SUMPRODUCT(L22:L125,Y22:Y125)</f>
        <v>4611483.7970789997</v>
      </c>
      <c r="Z142" s="317">
        <f>SUMPRODUCT(L22:L125,Z22:Z125)</f>
        <v>5721175.7789439</v>
      </c>
      <c r="AA142" s="317">
        <f>IF(AA21="kW",SUMPRODUCT(N22:N125,W22:W125,AA22:AA125),SUMPRODUCT(L22:L125,AA22:AA125))</f>
        <v>33245.219222880005</v>
      </c>
      <c r="AB142" s="317">
        <f>IF(AB21="kW",SUMPRODUCT(N22:N125,W22:W125,AB22:AB125),SUMPRODUCT(L22:L125,AB22:AB125))</f>
        <v>15218.81802624</v>
      </c>
      <c r="AC142" s="317">
        <f>IF(AC21="kW",SUMPRODUCT(N22:N125,W22:W125,AC22:AC125),SUMPRODUCT(L22:L125, AC22:AC125))</f>
        <v>277.16210640000003</v>
      </c>
      <c r="AD142" s="317">
        <f>IF(AD21="kW",SUMPRODUCT(N22:N125,W22:W125,AD22:AD125),SUMPRODUCT(L22:L125, AD22:AD125))</f>
        <v>0</v>
      </c>
      <c r="AE142" s="317">
        <f>IF(AE21="kW",SUMPRODUCT(N22:N125,W22:W125,AE22:AE125),SUMPRODUCT(L22:L125,AE22:AE125))</f>
        <v>0</v>
      </c>
      <c r="AF142" s="317">
        <f>IF(AF21="kW",SUMPRODUCT(N22:N125,W22:W125,AF22:AF125),SUMPRODUCT(L22:L125,AF22:AF125))</f>
        <v>0</v>
      </c>
      <c r="AG142" s="317">
        <f>IF(AG21="kW",SUMPRODUCT(N22:N125,W22:W125,AG22:AG125),SUMPRODUCT(L22:L125,AG22:AG125))</f>
        <v>0</v>
      </c>
      <c r="AH142" s="317">
        <f>IF(AH21="kW",SUMPRODUCT(N22:N125,W22:W125,AH22:AH125),SUMPRODUCT(L22:L125,AH22:AH125))</f>
        <v>0</v>
      </c>
      <c r="AI142" s="317">
        <f>IF(AI21="kW",SUMPRODUCT(N22:N125,W22:W125,AI22:AI125),SUMPRODUCT(L22:L125,AI22:AI125))</f>
        <v>0</v>
      </c>
      <c r="AJ142" s="317">
        <f>IF(AJ21="kW",SUMPRODUCT(N22:N125,W22:W125,AJ22:AJ125),SUMPRODUCT(L22:L125,AJ22:AJ125))</f>
        <v>0</v>
      </c>
      <c r="AK142" s="317">
        <f>IF(AK21="kW",SUMPRODUCT(N22:N125,W22:W125,AK22:AK125),SUMPRODUCT(L22:L125,AK22:AK125))</f>
        <v>0</v>
      </c>
      <c r="AL142" s="317">
        <f>IF(AL21="kW",SUMPRODUCT(N22:N125,W22:W125,AL22:AL125),SUMPRODUCT(L22:L125,AL22:AL125))</f>
        <v>0</v>
      </c>
      <c r="AM142" s="363"/>
    </row>
    <row r="143" spans="1:40" ht="15">
      <c r="B143" s="384" t="s">
        <v>225</v>
      </c>
      <c r="C143" s="385"/>
      <c r="D143" s="386"/>
      <c r="E143" s="386"/>
      <c r="F143" s="386"/>
      <c r="G143" s="386"/>
      <c r="H143" s="386"/>
      <c r="I143" s="386"/>
      <c r="J143" s="386"/>
      <c r="K143" s="386"/>
      <c r="L143" s="386"/>
      <c r="M143" s="386"/>
      <c r="N143" s="386"/>
      <c r="O143" s="387"/>
      <c r="P143" s="388"/>
      <c r="Q143" s="389"/>
      <c r="R143" s="387"/>
      <c r="S143" s="390"/>
      <c r="T143" s="391"/>
      <c r="U143" s="391"/>
      <c r="V143" s="387"/>
      <c r="W143" s="387"/>
      <c r="X143" s="391"/>
      <c r="Y143" s="352">
        <f>SUMPRODUCT(M22:M125,Y22:Y125)</f>
        <v>3566705.7650289997</v>
      </c>
      <c r="Z143" s="352">
        <f>SUMPRODUCT(M22:M125,Z22:Z125)</f>
        <v>5721175.7789439</v>
      </c>
      <c r="AA143" s="352">
        <f>IF(AA21="kW",SUMPRODUCT(N22:N125,X22:X125,AA22:AA125),SUMPRODUCT(M22:M125,AA22:AA125))</f>
        <v>33245.219222880005</v>
      </c>
      <c r="AB143" s="352">
        <f>IF(AB21="kW",SUMPRODUCT(N22:N125,X22:X125,AB22:AB125),SUMPRODUCT(M22:M125, AB22:AB125))</f>
        <v>15218.81802624</v>
      </c>
      <c r="AC143" s="352">
        <f>IF(AC21="kW",SUMPRODUCT(N22:N125,X22:X125,AC22:AC125),SUMPRODUCT(M22:M125, AC22:AC125))</f>
        <v>277.16210640000003</v>
      </c>
      <c r="AD143" s="352">
        <f>IF(AD21="kW",SUMPRODUCT(N22:N125,X22:X125,AD22:AD125),SUMPRODUCT(M22:M125, AD22:AD125))</f>
        <v>0</v>
      </c>
      <c r="AE143" s="352">
        <f>IF(AE21="kW",SUMPRODUCT(N22:N125,X22:X125, AE22:AE125),SUMPRODUCT(M22:M125,AE22:AE125))</f>
        <v>0</v>
      </c>
      <c r="AF143" s="352">
        <f>IF(AF21="kW",SUMPRODUCT(N22:N125,X22:X125, AF22:AF125),SUMPRODUCT(M22:M125,AF22:AF125))</f>
        <v>0</v>
      </c>
      <c r="AG143" s="352">
        <f>IF(AG21="kW",SUMPRODUCT(N22:N125,X22:X125, AG22:AG125),SUMPRODUCT(M22:M125,AG22:AG125))</f>
        <v>0</v>
      </c>
      <c r="AH143" s="352">
        <f>IF(AH21="kW",SUMPRODUCT(N22:N125,X22:X125, AH22:AH125),SUMPRODUCT(M22:M125,AH22:AH125))</f>
        <v>0</v>
      </c>
      <c r="AI143" s="352">
        <f>IF(AI21="kW",SUMPRODUCT(N22:N125,X22:X125, AI22:AI125),SUMPRODUCT(M22:M125,AI22:AI125))</f>
        <v>0</v>
      </c>
      <c r="AJ143" s="352">
        <f>IF(AJ21="kW",SUMPRODUCT(N22:N125,X22:X125, AJ22:AJ125),SUMPRODUCT(M22:M125,AJ22:AJ125))</f>
        <v>0</v>
      </c>
      <c r="AK143" s="352">
        <f>IF(AK21="kW",SUMPRODUCT(N22:N125,X22:X125, AK22:AK125),SUMPRODUCT(M22:M125,AK22:AK125))</f>
        <v>0</v>
      </c>
      <c r="AL143" s="352">
        <f>IF(AL21="kW",SUMPRODUCT(N22:N125,X22:X125, AL22:AL125),SUMPRODUCT(M22:M125,AL22:AL125))</f>
        <v>0</v>
      </c>
      <c r="AM143" s="392"/>
      <c r="AN143" s="393"/>
    </row>
    <row r="144" spans="1:40" ht="21.75" customHeight="1">
      <c r="B144" s="394" t="s">
        <v>226</v>
      </c>
      <c r="C144" s="395"/>
      <c r="D144" s="396"/>
      <c r="E144" s="396"/>
      <c r="F144" s="396"/>
      <c r="G144" s="396"/>
      <c r="H144" s="396"/>
      <c r="I144" s="396"/>
      <c r="J144" s="396"/>
      <c r="K144" s="396"/>
      <c r="L144" s="396"/>
      <c r="M144" s="396"/>
      <c r="N144" s="396"/>
      <c r="O144" s="396"/>
      <c r="P144" s="396"/>
      <c r="Q144" s="396"/>
      <c r="R144" s="396"/>
      <c r="S144" s="397"/>
      <c r="T144" s="398"/>
      <c r="U144" s="396"/>
      <c r="V144" s="396"/>
      <c r="W144" s="396"/>
      <c r="X144" s="396"/>
      <c r="Y144" s="399"/>
      <c r="Z144" s="399"/>
      <c r="AA144" s="399"/>
      <c r="AB144" s="399"/>
      <c r="AC144" s="399"/>
      <c r="AD144" s="399"/>
      <c r="AE144" s="399"/>
      <c r="AF144" s="399"/>
      <c r="AG144" s="399"/>
      <c r="AH144" s="399"/>
      <c r="AI144" s="399"/>
      <c r="AJ144" s="399"/>
      <c r="AK144" s="399"/>
      <c r="AL144" s="399"/>
      <c r="AM144" s="400"/>
      <c r="AN144" s="393"/>
    </row>
    <row r="146" spans="1:39" ht="15.6">
      <c r="B146" s="306" t="s">
        <v>245</v>
      </c>
      <c r="C146" s="307"/>
      <c r="D146" s="626" t="s">
        <v>588</v>
      </c>
      <c r="F146" s="626" t="s">
        <v>599</v>
      </c>
      <c r="O146" s="307"/>
      <c r="Y146" s="296"/>
      <c r="Z146" s="293"/>
      <c r="AA146" s="293"/>
      <c r="AB146" s="293"/>
      <c r="AC146" s="293"/>
      <c r="AD146" s="293"/>
      <c r="AE146" s="293"/>
      <c r="AF146" s="293"/>
      <c r="AG146" s="293"/>
      <c r="AH146" s="293"/>
      <c r="AI146" s="293"/>
      <c r="AJ146" s="293"/>
      <c r="AK146" s="293"/>
      <c r="AL146" s="293"/>
      <c r="AM146" s="308"/>
    </row>
    <row r="147" spans="1:39" ht="34.5" customHeight="1">
      <c r="B147" s="794" t="s">
        <v>213</v>
      </c>
      <c r="C147" s="796" t="s">
        <v>33</v>
      </c>
      <c r="D147" s="310" t="s">
        <v>426</v>
      </c>
      <c r="E147" s="798" t="s">
        <v>211</v>
      </c>
      <c r="F147" s="799"/>
      <c r="G147" s="799"/>
      <c r="H147" s="799"/>
      <c r="I147" s="799"/>
      <c r="J147" s="799"/>
      <c r="K147" s="799"/>
      <c r="L147" s="799"/>
      <c r="M147" s="800"/>
      <c r="N147" s="801" t="s">
        <v>215</v>
      </c>
      <c r="O147" s="310" t="s">
        <v>427</v>
      </c>
      <c r="P147" s="798" t="s">
        <v>214</v>
      </c>
      <c r="Q147" s="799"/>
      <c r="R147" s="799"/>
      <c r="S147" s="799"/>
      <c r="T147" s="799"/>
      <c r="U147" s="799"/>
      <c r="V147" s="799"/>
      <c r="W147" s="799"/>
      <c r="X147" s="800"/>
      <c r="Y147" s="791" t="s">
        <v>246</v>
      </c>
      <c r="Z147" s="792"/>
      <c r="AA147" s="792"/>
      <c r="AB147" s="792"/>
      <c r="AC147" s="792"/>
      <c r="AD147" s="792"/>
      <c r="AE147" s="792"/>
      <c r="AF147" s="792"/>
      <c r="AG147" s="792"/>
      <c r="AH147" s="792"/>
      <c r="AI147" s="792"/>
      <c r="AJ147" s="792"/>
      <c r="AK147" s="792"/>
      <c r="AL147" s="792"/>
      <c r="AM147" s="793"/>
    </row>
    <row r="148" spans="1:39" ht="60.75" customHeight="1">
      <c r="B148" s="795"/>
      <c r="C148" s="797"/>
      <c r="D148" s="311">
        <v>2012</v>
      </c>
      <c r="E148" s="311">
        <v>2013</v>
      </c>
      <c r="F148" s="311">
        <v>2014</v>
      </c>
      <c r="G148" s="311">
        <v>2015</v>
      </c>
      <c r="H148" s="311">
        <v>2016</v>
      </c>
      <c r="I148" s="311">
        <v>2017</v>
      </c>
      <c r="J148" s="311">
        <v>2018</v>
      </c>
      <c r="K148" s="311">
        <v>2019</v>
      </c>
      <c r="L148" s="311">
        <v>2020</v>
      </c>
      <c r="M148" s="311">
        <v>2021</v>
      </c>
      <c r="N148" s="802"/>
      <c r="O148" s="311">
        <v>2012</v>
      </c>
      <c r="P148" s="311">
        <v>2013</v>
      </c>
      <c r="Q148" s="311">
        <v>2014</v>
      </c>
      <c r="R148" s="311">
        <v>2015</v>
      </c>
      <c r="S148" s="311">
        <v>2016</v>
      </c>
      <c r="T148" s="311">
        <v>2017</v>
      </c>
      <c r="U148" s="311">
        <v>2018</v>
      </c>
      <c r="V148" s="311">
        <v>2019</v>
      </c>
      <c r="W148" s="311">
        <v>2020</v>
      </c>
      <c r="X148" s="311">
        <v>2021</v>
      </c>
      <c r="Y148" s="311" t="str">
        <f>'1.  LRAMVA Summary'!D51</f>
        <v>Residential</v>
      </c>
      <c r="Z148" s="311" t="str">
        <f>'1.  LRAMVA Summary'!E51</f>
        <v>GS&lt;50 kW</v>
      </c>
      <c r="AA148" s="311" t="str">
        <f>'1.  LRAMVA Summary'!F51</f>
        <v>General Service 50 to 499 kW</v>
      </c>
      <c r="AB148" s="311" t="str">
        <f>'1.  LRAMVA Summary'!G51</f>
        <v>General Service 500 to 4,999 kW</v>
      </c>
      <c r="AC148" s="311" t="str">
        <f>'1.  LRAMVA Summary'!H51</f>
        <v>Large Use</v>
      </c>
      <c r="AD148" s="311" t="str">
        <f>'1.  LRAMVA Summary'!I51</f>
        <v>Street Lighting</v>
      </c>
      <c r="AE148" s="311" t="str">
        <f>'1.  LRAMVA Summary'!J51</f>
        <v/>
      </c>
      <c r="AF148" s="311" t="str">
        <f>'1.  LRAMVA Summary'!K51</f>
        <v/>
      </c>
      <c r="AG148" s="311" t="str">
        <f>'1.  LRAMVA Summary'!L51</f>
        <v/>
      </c>
      <c r="AH148" s="311" t="str">
        <f>'1.  LRAMVA Summary'!M51</f>
        <v/>
      </c>
      <c r="AI148" s="311" t="str">
        <f>'1.  LRAMVA Summary'!N51</f>
        <v/>
      </c>
      <c r="AJ148" s="311" t="str">
        <f>'1.  LRAMVA Summary'!O51</f>
        <v/>
      </c>
      <c r="AK148" s="311" t="str">
        <f>'1.  LRAMVA Summary'!P51</f>
        <v/>
      </c>
      <c r="AL148" s="311" t="str">
        <f>'1.  LRAMVA Summary'!Q51</f>
        <v/>
      </c>
      <c r="AM148" s="313" t="str">
        <f>'1.  LRAMVA Summary'!R51</f>
        <v>Total</v>
      </c>
    </row>
    <row r="149" spans="1:39" ht="15.75" customHeight="1">
      <c r="A149" s="545"/>
      <c r="B149" s="314" t="s">
        <v>0</v>
      </c>
      <c r="C149" s="315"/>
      <c r="D149" s="315"/>
      <c r="E149" s="315"/>
      <c r="F149" s="315"/>
      <c r="G149" s="315"/>
      <c r="H149" s="315"/>
      <c r="I149" s="315"/>
      <c r="J149" s="315"/>
      <c r="K149" s="315"/>
      <c r="L149" s="315"/>
      <c r="M149" s="315"/>
      <c r="N149" s="316"/>
      <c r="O149" s="315"/>
      <c r="P149" s="315"/>
      <c r="Q149" s="315"/>
      <c r="R149" s="315"/>
      <c r="S149" s="315"/>
      <c r="T149" s="315"/>
      <c r="U149" s="315"/>
      <c r="V149" s="315"/>
      <c r="W149" s="315"/>
      <c r="X149" s="315"/>
      <c r="Y149" s="317" t="str">
        <f>'1.  LRAMVA Summary'!D52</f>
        <v>kWh</v>
      </c>
      <c r="Z149" s="317" t="str">
        <f>'1.  LRAMVA Summary'!E52</f>
        <v>kWh</v>
      </c>
      <c r="AA149" s="317" t="str">
        <f>'1.  LRAMVA Summary'!F52</f>
        <v>kW</v>
      </c>
      <c r="AB149" s="317" t="str">
        <f>'1.  LRAMVA Summary'!G52</f>
        <v>kW</v>
      </c>
      <c r="AC149" s="317" t="str">
        <f>'1.  LRAMVA Summary'!H52</f>
        <v>kW</v>
      </c>
      <c r="AD149" s="317" t="str">
        <f>'1.  LRAMVA Summary'!I52</f>
        <v>kW</v>
      </c>
      <c r="AE149" s="317" t="str">
        <f>'1.  LRAMVA Summary'!J52</f>
        <v/>
      </c>
      <c r="AF149" s="317" t="str">
        <f>'1.  LRAMVA Summary'!K52</f>
        <v/>
      </c>
      <c r="AG149" s="317" t="str">
        <f>'1.  LRAMVA Summary'!L52</f>
        <v/>
      </c>
      <c r="AH149" s="317" t="str">
        <f>'1.  LRAMVA Summary'!M52</f>
        <v/>
      </c>
      <c r="AI149" s="317" t="str">
        <f>'1.  LRAMVA Summary'!N52</f>
        <v/>
      </c>
      <c r="AJ149" s="317" t="str">
        <f>'1.  LRAMVA Summary'!O52</f>
        <v/>
      </c>
      <c r="AK149" s="317" t="str">
        <f>'1.  LRAMVA Summary'!P52</f>
        <v/>
      </c>
      <c r="AL149" s="317" t="str">
        <f>'1.  LRAMVA Summary'!Q52</f>
        <v/>
      </c>
      <c r="AM149" s="401"/>
    </row>
    <row r="150" spans="1:39" ht="15" outlineLevel="1">
      <c r="A150" s="544">
        <v>1</v>
      </c>
      <c r="B150" s="320" t="s">
        <v>1</v>
      </c>
      <c r="C150" s="317" t="s">
        <v>25</v>
      </c>
      <c r="D150" s="321">
        <v>430436</v>
      </c>
      <c r="E150" s="321">
        <f>+'7-b.  2012'!AY29</f>
        <v>430436.40820000001</v>
      </c>
      <c r="F150" s="321">
        <f>+'7-b.  2012'!AZ29</f>
        <v>430436.40820000001</v>
      </c>
      <c r="G150" s="321">
        <f>+'7-b.  2012'!BA29</f>
        <v>429719.01280000003</v>
      </c>
      <c r="H150" s="321">
        <f>+'7-b.  2012'!BB29</f>
        <v>276504.93410000001</v>
      </c>
      <c r="I150" s="321">
        <f>+'7-b.  2012'!BC29</f>
        <v>0</v>
      </c>
      <c r="J150" s="321">
        <f>+'7-b.  2012'!BD29</f>
        <v>0</v>
      </c>
      <c r="K150" s="321">
        <f>+'7-b.  2012'!BE29</f>
        <v>0</v>
      </c>
      <c r="L150" s="321">
        <f>+'7-b.  2012'!BF29</f>
        <v>0</v>
      </c>
      <c r="M150" s="321">
        <f>+'7-b.  2012'!BG29</f>
        <v>0</v>
      </c>
      <c r="N150" s="317"/>
      <c r="O150" s="321">
        <v>59</v>
      </c>
      <c r="P150" s="321">
        <f>+'7-b.  2012'!T29</f>
        <v>59.087764999999997</v>
      </c>
      <c r="Q150" s="321">
        <f>+'7-b.  2012'!U29</f>
        <v>59.087764999999997</v>
      </c>
      <c r="R150" s="321">
        <f>+'7-b.  2012'!V29</f>
        <v>58.285538000000003</v>
      </c>
      <c r="S150" s="321">
        <f>+'7-b.  2012'!W29</f>
        <v>36.354792000000003</v>
      </c>
      <c r="T150" s="321">
        <f>+'7-b.  2012'!X29</f>
        <v>0</v>
      </c>
      <c r="U150" s="321">
        <f>+'7-b.  2012'!Y29</f>
        <v>0</v>
      </c>
      <c r="V150" s="321">
        <f>+'7-b.  2012'!Z29</f>
        <v>0</v>
      </c>
      <c r="W150" s="321">
        <f>+'7-b.  2012'!AA29</f>
        <v>0</v>
      </c>
      <c r="X150" s="321">
        <f>+'7-b.  2012'!AB29</f>
        <v>0</v>
      </c>
      <c r="Y150" s="436">
        <v>1</v>
      </c>
      <c r="Z150" s="436"/>
      <c r="AA150" s="436"/>
      <c r="AB150" s="436"/>
      <c r="AC150" s="436"/>
      <c r="AD150" s="436"/>
      <c r="AE150" s="436"/>
      <c r="AF150" s="436"/>
      <c r="AG150" s="436"/>
      <c r="AH150" s="436"/>
      <c r="AI150" s="436"/>
      <c r="AJ150" s="436"/>
      <c r="AK150" s="436"/>
      <c r="AL150" s="436"/>
      <c r="AM150" s="322">
        <f>SUM(Y150:AL150)</f>
        <v>1</v>
      </c>
    </row>
    <row r="151" spans="1:39" ht="15" outlineLevel="1">
      <c r="B151" s="320" t="s">
        <v>247</v>
      </c>
      <c r="C151" s="317" t="s">
        <v>164</v>
      </c>
      <c r="D151" s="321"/>
      <c r="E151" s="321"/>
      <c r="F151" s="321"/>
      <c r="G151" s="321"/>
      <c r="H151" s="321"/>
      <c r="I151" s="321"/>
      <c r="J151" s="321"/>
      <c r="K151" s="321"/>
      <c r="L151" s="321"/>
      <c r="M151" s="321"/>
      <c r="N151" s="494"/>
      <c r="O151" s="321"/>
      <c r="P151" s="321"/>
      <c r="Q151" s="321"/>
      <c r="R151" s="321"/>
      <c r="S151" s="321"/>
      <c r="T151" s="321"/>
      <c r="U151" s="321"/>
      <c r="V151" s="321"/>
      <c r="W151" s="321"/>
      <c r="X151" s="321"/>
      <c r="Y151" s="437">
        <f>Y150</f>
        <v>1</v>
      </c>
      <c r="Z151" s="437">
        <f>Z150</f>
        <v>0</v>
      </c>
      <c r="AA151" s="437">
        <f t="shared" ref="AA151:AL151" si="39">AA150</f>
        <v>0</v>
      </c>
      <c r="AB151" s="437">
        <f t="shared" si="39"/>
        <v>0</v>
      </c>
      <c r="AC151" s="437">
        <f t="shared" si="39"/>
        <v>0</v>
      </c>
      <c r="AD151" s="437">
        <f t="shared" si="39"/>
        <v>0</v>
      </c>
      <c r="AE151" s="437">
        <f t="shared" si="39"/>
        <v>0</v>
      </c>
      <c r="AF151" s="437">
        <f t="shared" si="39"/>
        <v>0</v>
      </c>
      <c r="AG151" s="437">
        <f t="shared" si="39"/>
        <v>0</v>
      </c>
      <c r="AH151" s="437">
        <f t="shared" si="39"/>
        <v>0</v>
      </c>
      <c r="AI151" s="437">
        <f t="shared" si="39"/>
        <v>0</v>
      </c>
      <c r="AJ151" s="437">
        <f t="shared" si="39"/>
        <v>0</v>
      </c>
      <c r="AK151" s="437">
        <f t="shared" si="39"/>
        <v>0</v>
      </c>
      <c r="AL151" s="437">
        <f t="shared" si="39"/>
        <v>0</v>
      </c>
      <c r="AM151" s="540"/>
    </row>
    <row r="152" spans="1:39" ht="15.6" outlineLevel="1">
      <c r="A152" s="546"/>
      <c r="B152" s="324"/>
      <c r="C152" s="325"/>
      <c r="D152" s="325"/>
      <c r="E152" s="325"/>
      <c r="F152" s="325"/>
      <c r="G152" s="325"/>
      <c r="H152" s="325"/>
      <c r="I152" s="325"/>
      <c r="J152" s="325"/>
      <c r="K152" s="325"/>
      <c r="L152" s="325"/>
      <c r="M152" s="325"/>
      <c r="N152" s="329"/>
      <c r="O152" s="325"/>
      <c r="P152" s="325"/>
      <c r="Q152" s="325"/>
      <c r="R152" s="325"/>
      <c r="S152" s="325"/>
      <c r="T152" s="325"/>
      <c r="U152" s="325"/>
      <c r="V152" s="325"/>
      <c r="W152" s="325"/>
      <c r="X152" s="325"/>
      <c r="Y152" s="438"/>
      <c r="Z152" s="439"/>
      <c r="AA152" s="439"/>
      <c r="AB152" s="439"/>
      <c r="AC152" s="439"/>
      <c r="AD152" s="439"/>
      <c r="AE152" s="439"/>
      <c r="AF152" s="439"/>
      <c r="AG152" s="439"/>
      <c r="AH152" s="439"/>
      <c r="AI152" s="439"/>
      <c r="AJ152" s="439"/>
      <c r="AK152" s="439"/>
      <c r="AL152" s="439"/>
      <c r="AM152" s="328"/>
    </row>
    <row r="153" spans="1:39" ht="15" outlineLevel="1">
      <c r="A153" s="544">
        <v>2</v>
      </c>
      <c r="B153" s="320" t="s">
        <v>2</v>
      </c>
      <c r="C153" s="317" t="s">
        <v>25</v>
      </c>
      <c r="D153" s="321">
        <v>30332</v>
      </c>
      <c r="E153" s="321">
        <f>+'7-b.  2012'!AY28</f>
        <v>30332.46386</v>
      </c>
      <c r="F153" s="321">
        <f>+'7-b.  2012'!AZ28</f>
        <v>30332.46386</v>
      </c>
      <c r="G153" s="321">
        <f>+'7-b.  2012'!BA28</f>
        <v>29953.642650000002</v>
      </c>
      <c r="H153" s="321">
        <f>+'7-b.  2012'!BB28</f>
        <v>0</v>
      </c>
      <c r="I153" s="321">
        <f>+'7-b.  2012'!BC28</f>
        <v>0</v>
      </c>
      <c r="J153" s="321">
        <f>+'7-b.  2012'!BD28</f>
        <v>0</v>
      </c>
      <c r="K153" s="321">
        <f>+'7-b.  2012'!BE28</f>
        <v>0</v>
      </c>
      <c r="L153" s="321">
        <f>+'7-b.  2012'!BF28</f>
        <v>0</v>
      </c>
      <c r="M153" s="321">
        <f>+'7-b.  2012'!BG28</f>
        <v>0</v>
      </c>
      <c r="N153" s="317"/>
      <c r="O153" s="321">
        <v>17</v>
      </c>
      <c r="P153" s="321">
        <f>+'7-b.  2012'!T28</f>
        <v>17.22261</v>
      </c>
      <c r="Q153" s="321">
        <f>+'7-b.  2012'!U28</f>
        <v>17.22261</v>
      </c>
      <c r="R153" s="321">
        <f>+'7-b.  2012'!V28</f>
        <v>16.798992999999999</v>
      </c>
      <c r="S153" s="321">
        <f>+'7-b.  2012'!W28</f>
        <v>0</v>
      </c>
      <c r="T153" s="321">
        <f>+'7-b.  2012'!X28</f>
        <v>0</v>
      </c>
      <c r="U153" s="321">
        <f>+'7-b.  2012'!Y28</f>
        <v>0</v>
      </c>
      <c r="V153" s="321">
        <f>+'7-b.  2012'!Z28</f>
        <v>0</v>
      </c>
      <c r="W153" s="321">
        <f>+'7-b.  2012'!AA28</f>
        <v>0</v>
      </c>
      <c r="X153" s="321">
        <f>+'7-b.  2012'!AB28</f>
        <v>0</v>
      </c>
      <c r="Y153" s="436">
        <v>1</v>
      </c>
      <c r="Z153" s="436"/>
      <c r="AA153" s="436"/>
      <c r="AB153" s="436"/>
      <c r="AC153" s="436"/>
      <c r="AD153" s="436"/>
      <c r="AE153" s="436"/>
      <c r="AF153" s="436"/>
      <c r="AG153" s="436"/>
      <c r="AH153" s="436"/>
      <c r="AI153" s="436"/>
      <c r="AJ153" s="436"/>
      <c r="AK153" s="436"/>
      <c r="AL153" s="436"/>
      <c r="AM153" s="322">
        <f>SUM(Y153:AL153)</f>
        <v>1</v>
      </c>
    </row>
    <row r="154" spans="1:39" ht="15" outlineLevel="1">
      <c r="B154" s="320" t="s">
        <v>247</v>
      </c>
      <c r="C154" s="317" t="s">
        <v>164</v>
      </c>
      <c r="D154" s="321"/>
      <c r="E154" s="321"/>
      <c r="F154" s="321"/>
      <c r="G154" s="321"/>
      <c r="H154" s="321"/>
      <c r="I154" s="321"/>
      <c r="J154" s="321"/>
      <c r="K154" s="321"/>
      <c r="L154" s="321"/>
      <c r="M154" s="321"/>
      <c r="N154" s="494"/>
      <c r="O154" s="321"/>
      <c r="P154" s="321"/>
      <c r="Q154" s="321"/>
      <c r="R154" s="321"/>
      <c r="S154" s="321"/>
      <c r="T154" s="321"/>
      <c r="U154" s="321"/>
      <c r="V154" s="321"/>
      <c r="W154" s="321"/>
      <c r="X154" s="321"/>
      <c r="Y154" s="437">
        <f>Y153</f>
        <v>1</v>
      </c>
      <c r="Z154" s="437">
        <f>Z153</f>
        <v>0</v>
      </c>
      <c r="AA154" s="437">
        <f t="shared" ref="AA154:AL154" si="40">AA153</f>
        <v>0</v>
      </c>
      <c r="AB154" s="437">
        <f t="shared" si="40"/>
        <v>0</v>
      </c>
      <c r="AC154" s="437">
        <f t="shared" si="40"/>
        <v>0</v>
      </c>
      <c r="AD154" s="437">
        <f t="shared" si="40"/>
        <v>0</v>
      </c>
      <c r="AE154" s="437">
        <f t="shared" si="40"/>
        <v>0</v>
      </c>
      <c r="AF154" s="437">
        <f t="shared" si="40"/>
        <v>0</v>
      </c>
      <c r="AG154" s="437">
        <f t="shared" si="40"/>
        <v>0</v>
      </c>
      <c r="AH154" s="437">
        <f t="shared" si="40"/>
        <v>0</v>
      </c>
      <c r="AI154" s="437">
        <f t="shared" si="40"/>
        <v>0</v>
      </c>
      <c r="AJ154" s="437">
        <f t="shared" si="40"/>
        <v>0</v>
      </c>
      <c r="AK154" s="437">
        <f t="shared" si="40"/>
        <v>0</v>
      </c>
      <c r="AL154" s="437">
        <f t="shared" si="40"/>
        <v>0</v>
      </c>
      <c r="AM154" s="540"/>
    </row>
    <row r="155" spans="1:39" ht="15.6" outlineLevel="1">
      <c r="A155" s="546"/>
      <c r="B155" s="324"/>
      <c r="C155" s="325"/>
      <c r="D155" s="330"/>
      <c r="E155" s="330"/>
      <c r="F155" s="330"/>
      <c r="G155" s="330"/>
      <c r="H155" s="330"/>
      <c r="I155" s="330"/>
      <c r="J155" s="330"/>
      <c r="K155" s="330"/>
      <c r="L155" s="330"/>
      <c r="M155" s="330"/>
      <c r="N155" s="329"/>
      <c r="O155" s="330"/>
      <c r="P155" s="330"/>
      <c r="Q155" s="330"/>
      <c r="R155" s="330"/>
      <c r="S155" s="330"/>
      <c r="T155" s="330"/>
      <c r="U155" s="330"/>
      <c r="V155" s="330"/>
      <c r="W155" s="330"/>
      <c r="X155" s="330"/>
      <c r="Y155" s="438"/>
      <c r="Z155" s="439"/>
      <c r="AA155" s="439"/>
      <c r="AB155" s="439"/>
      <c r="AC155" s="439"/>
      <c r="AD155" s="439"/>
      <c r="AE155" s="439"/>
      <c r="AF155" s="439"/>
      <c r="AG155" s="439"/>
      <c r="AH155" s="439"/>
      <c r="AI155" s="439"/>
      <c r="AJ155" s="439"/>
      <c r="AK155" s="439"/>
      <c r="AL155" s="439"/>
      <c r="AM155" s="328"/>
    </row>
    <row r="156" spans="1:39" ht="15" outlineLevel="1">
      <c r="A156" s="544">
        <v>3</v>
      </c>
      <c r="B156" s="320" t="s">
        <v>3</v>
      </c>
      <c r="C156" s="317" t="s">
        <v>25</v>
      </c>
      <c r="D156" s="321">
        <v>2016291</v>
      </c>
      <c r="E156" s="321">
        <f>+'7-b.  2012'!AY32</f>
        <v>2016290.855</v>
      </c>
      <c r="F156" s="321">
        <f>+'7-b.  2012'!AZ32</f>
        <v>2016290.855</v>
      </c>
      <c r="G156" s="321">
        <f>+'7-b.  2012'!BA32</f>
        <v>2016290.855</v>
      </c>
      <c r="H156" s="321">
        <f>+'7-b.  2012'!BB32</f>
        <v>2016290.855</v>
      </c>
      <c r="I156" s="321">
        <f>+'7-b.  2012'!BC32</f>
        <v>2016290.855</v>
      </c>
      <c r="J156" s="321">
        <f>+'7-b.  2012'!BD32</f>
        <v>2016290.855</v>
      </c>
      <c r="K156" s="321">
        <f>+'7-b.  2012'!BE32</f>
        <v>2016290.855</v>
      </c>
      <c r="L156" s="321">
        <f>+'7-b.  2012'!BF32</f>
        <v>2016290.855</v>
      </c>
      <c r="M156" s="321">
        <f>+'7-b.  2012'!BG32</f>
        <v>2016290.855</v>
      </c>
      <c r="N156" s="317"/>
      <c r="O156" s="321">
        <v>1202</v>
      </c>
      <c r="P156" s="321">
        <f>+'7-b.  2012'!T32</f>
        <v>1202.0142000000001</v>
      </c>
      <c r="Q156" s="321">
        <f>+'7-b.  2012'!U32</f>
        <v>1202.0142000000001</v>
      </c>
      <c r="R156" s="321">
        <f>+'7-b.  2012'!V32</f>
        <v>1202.0142000000001</v>
      </c>
      <c r="S156" s="321">
        <f>+'7-b.  2012'!W32</f>
        <v>1202.0142000000001</v>
      </c>
      <c r="T156" s="321">
        <f>+'7-b.  2012'!X32</f>
        <v>1202.0142000000001</v>
      </c>
      <c r="U156" s="321">
        <f>+'7-b.  2012'!Y32</f>
        <v>1202.0142000000001</v>
      </c>
      <c r="V156" s="321">
        <f>+'7-b.  2012'!Z32</f>
        <v>1202.0142000000001</v>
      </c>
      <c r="W156" s="321">
        <f>+'7-b.  2012'!AA32</f>
        <v>1202.0142000000001</v>
      </c>
      <c r="X156" s="321">
        <f>+'7-b.  2012'!AB32</f>
        <v>1202.0142000000001</v>
      </c>
      <c r="Y156" s="436">
        <v>1</v>
      </c>
      <c r="Z156" s="436"/>
      <c r="AA156" s="436"/>
      <c r="AB156" s="436"/>
      <c r="AC156" s="436"/>
      <c r="AD156" s="436"/>
      <c r="AE156" s="436"/>
      <c r="AF156" s="436"/>
      <c r="AG156" s="436"/>
      <c r="AH156" s="436"/>
      <c r="AI156" s="436"/>
      <c r="AJ156" s="436"/>
      <c r="AK156" s="436"/>
      <c r="AL156" s="436"/>
      <c r="AM156" s="322">
        <f>SUM(Y156:AL156)</f>
        <v>1</v>
      </c>
    </row>
    <row r="157" spans="1:39" ht="15" outlineLevel="1">
      <c r="B157" s="320" t="s">
        <v>247</v>
      </c>
      <c r="C157" s="317" t="s">
        <v>164</v>
      </c>
      <c r="D157" s="321">
        <v>54157</v>
      </c>
      <c r="E157" s="321">
        <f>+'7-c.  2013'!AY38+'7-c.  2013'!AY59+'7-d.  2014'!AY48</f>
        <v>54157.413302000001</v>
      </c>
      <c r="F157" s="321">
        <f>+'7-c.  2013'!AZ38+'7-c.  2013'!AZ59+'7-d.  2014'!AZ48</f>
        <v>54157.413302000001</v>
      </c>
      <c r="G157" s="321">
        <f>+'7-c.  2013'!BA38+'7-c.  2013'!BA59+'7-d.  2014'!BA48</f>
        <v>54157.413302000001</v>
      </c>
      <c r="H157" s="321">
        <f>+'7-c.  2013'!BB38+'7-c.  2013'!BB59+'7-d.  2014'!BB48</f>
        <v>54157.413302000001</v>
      </c>
      <c r="I157" s="321">
        <f>+'7-c.  2013'!BC38+'7-c.  2013'!BC59+'7-d.  2014'!BC48</f>
        <v>54157.413302000001</v>
      </c>
      <c r="J157" s="321">
        <f>+'7-c.  2013'!BD38+'7-c.  2013'!BD59+'7-d.  2014'!BD48</f>
        <v>54157.413302000001</v>
      </c>
      <c r="K157" s="321">
        <f>+'7-c.  2013'!BE38+'7-c.  2013'!BE59+'7-d.  2014'!BE48</f>
        <v>54157.413302000001</v>
      </c>
      <c r="L157" s="321">
        <f>+'7-c.  2013'!BF38+'7-c.  2013'!BF59+'7-d.  2014'!BF48</f>
        <v>54157.413302000001</v>
      </c>
      <c r="M157" s="321">
        <f>+'7-c.  2013'!BG38+'7-c.  2013'!BG59+'7-d.  2014'!BG48</f>
        <v>54157.413302000001</v>
      </c>
      <c r="N157" s="494"/>
      <c r="O157" s="321">
        <v>28</v>
      </c>
      <c r="P157" s="321">
        <f>+'7-c.  2013'!T38+'7-c.  2013'!T59+'7-d.  2014'!T48</f>
        <v>27.92883672</v>
      </c>
      <c r="Q157" s="321">
        <f>+'7-c.  2013'!U38+'7-c.  2013'!U59+'7-d.  2014'!U48</f>
        <v>27.92883672</v>
      </c>
      <c r="R157" s="321">
        <f>+'7-c.  2013'!V38+'7-c.  2013'!V59+'7-d.  2014'!V48</f>
        <v>27.92883672</v>
      </c>
      <c r="S157" s="321">
        <f>+'7-c.  2013'!W38+'7-c.  2013'!W59+'7-d.  2014'!W48</f>
        <v>27.92883672</v>
      </c>
      <c r="T157" s="321">
        <f>+'7-c.  2013'!X38+'7-c.  2013'!X59+'7-d.  2014'!X48</f>
        <v>27.92883672</v>
      </c>
      <c r="U157" s="321">
        <f>+'7-c.  2013'!Y38+'7-c.  2013'!Y59+'7-d.  2014'!Y48</f>
        <v>27.92883672</v>
      </c>
      <c r="V157" s="321">
        <f>+'7-c.  2013'!Z38+'7-c.  2013'!Z59+'7-d.  2014'!Z48</f>
        <v>27.92883672</v>
      </c>
      <c r="W157" s="321">
        <f>+'7-c.  2013'!AA38+'7-c.  2013'!AA59+'7-d.  2014'!AA48</f>
        <v>27.92883672</v>
      </c>
      <c r="X157" s="321">
        <f>+'7-c.  2013'!AB38+'7-c.  2013'!AB59+'7-d.  2014'!AB48</f>
        <v>27.92883672</v>
      </c>
      <c r="Y157" s="437">
        <f>Y156</f>
        <v>1</v>
      </c>
      <c r="Z157" s="437">
        <f>Z156</f>
        <v>0</v>
      </c>
      <c r="AA157" s="437">
        <f t="shared" ref="AA157:AL157" si="41">AA156</f>
        <v>0</v>
      </c>
      <c r="AB157" s="437">
        <f t="shared" si="41"/>
        <v>0</v>
      </c>
      <c r="AC157" s="437">
        <f t="shared" si="41"/>
        <v>0</v>
      </c>
      <c r="AD157" s="437">
        <f t="shared" si="41"/>
        <v>0</v>
      </c>
      <c r="AE157" s="437">
        <f t="shared" si="41"/>
        <v>0</v>
      </c>
      <c r="AF157" s="437">
        <f t="shared" si="41"/>
        <v>0</v>
      </c>
      <c r="AG157" s="437">
        <f t="shared" si="41"/>
        <v>0</v>
      </c>
      <c r="AH157" s="437">
        <f t="shared" si="41"/>
        <v>0</v>
      </c>
      <c r="AI157" s="437">
        <f t="shared" si="41"/>
        <v>0</v>
      </c>
      <c r="AJ157" s="437">
        <f t="shared" si="41"/>
        <v>0</v>
      </c>
      <c r="AK157" s="437">
        <f t="shared" si="41"/>
        <v>0</v>
      </c>
      <c r="AL157" s="437">
        <f t="shared" si="41"/>
        <v>0</v>
      </c>
      <c r="AM157" s="540"/>
    </row>
    <row r="158" spans="1:39" ht="15" outlineLevel="1">
      <c r="B158" s="320"/>
      <c r="C158" s="331"/>
      <c r="D158" s="317"/>
      <c r="E158" s="317"/>
      <c r="F158" s="317"/>
      <c r="G158" s="317"/>
      <c r="H158" s="317"/>
      <c r="I158" s="317"/>
      <c r="J158" s="317"/>
      <c r="K158" s="317"/>
      <c r="L158" s="317"/>
      <c r="M158" s="317"/>
      <c r="N158" s="309"/>
      <c r="O158" s="317"/>
      <c r="P158" s="317"/>
      <c r="Q158" s="317"/>
      <c r="R158" s="317"/>
      <c r="S158" s="317"/>
      <c r="T158" s="317"/>
      <c r="U158" s="317"/>
      <c r="V158" s="317"/>
      <c r="W158" s="317"/>
      <c r="X158" s="317"/>
      <c r="Y158" s="438"/>
      <c r="Z158" s="438"/>
      <c r="AA158" s="438"/>
      <c r="AB158" s="438"/>
      <c r="AC158" s="438"/>
      <c r="AD158" s="438"/>
      <c r="AE158" s="438"/>
      <c r="AF158" s="438"/>
      <c r="AG158" s="438"/>
      <c r="AH158" s="438"/>
      <c r="AI158" s="438"/>
      <c r="AJ158" s="438"/>
      <c r="AK158" s="438"/>
      <c r="AL158" s="438"/>
      <c r="AM158" s="332"/>
    </row>
    <row r="159" spans="1:39" ht="15" outlineLevel="1">
      <c r="A159" s="544">
        <v>4</v>
      </c>
      <c r="B159" s="320" t="s">
        <v>4</v>
      </c>
      <c r="C159" s="317" t="s">
        <v>25</v>
      </c>
      <c r="D159" s="321">
        <v>54900</v>
      </c>
      <c r="E159" s="321">
        <f>+'7-b.  2012'!AY31</f>
        <v>54900.204120000002</v>
      </c>
      <c r="F159" s="321">
        <f>+'7-b.  2012'!AZ31</f>
        <v>54900.204120000002</v>
      </c>
      <c r="G159" s="321">
        <f>+'7-b.  2012'!BA31</f>
        <v>54900.204120000002</v>
      </c>
      <c r="H159" s="321">
        <f>+'7-b.  2012'!BB31</f>
        <v>54075.411480000002</v>
      </c>
      <c r="I159" s="321">
        <f>+'7-b.  2012'!BC31</f>
        <v>54075.411480000002</v>
      </c>
      <c r="J159" s="321">
        <f>+'7-b.  2012'!BD31</f>
        <v>25463.927439999999</v>
      </c>
      <c r="K159" s="321">
        <f>+'7-b.  2012'!BE31</f>
        <v>25323.391250000001</v>
      </c>
      <c r="L159" s="321">
        <f>+'7-b.  2012'!BF31</f>
        <v>25323.391250000001</v>
      </c>
      <c r="M159" s="321">
        <f>+'7-b.  2012'!BG31</f>
        <v>25323.391250000001</v>
      </c>
      <c r="N159" s="317"/>
      <c r="O159" s="321">
        <v>9</v>
      </c>
      <c r="P159" s="321">
        <f>+'7-b.  2012'!T31</f>
        <v>9.0472356000000005</v>
      </c>
      <c r="Q159" s="321">
        <f>+'7-b.  2012'!U31</f>
        <v>9.0472356000000005</v>
      </c>
      <c r="R159" s="321">
        <f>+'7-b.  2012'!V31</f>
        <v>9.0472356000000005</v>
      </c>
      <c r="S159" s="321">
        <f>+'7-b.  2012'!W31</f>
        <v>9.0090453000000004</v>
      </c>
      <c r="T159" s="321">
        <f>+'7-b.  2012'!X31</f>
        <v>9.0090453000000004</v>
      </c>
      <c r="U159" s="321">
        <f>+'7-b.  2012'!Y31</f>
        <v>7.6842492</v>
      </c>
      <c r="V159" s="321">
        <f>+'7-b.  2012'!Z31</f>
        <v>7.6682062000000002</v>
      </c>
      <c r="W159" s="321">
        <f>+'7-b.  2012'!AA31</f>
        <v>7.6682062000000002</v>
      </c>
      <c r="X159" s="321">
        <f>+'7-b.  2012'!AB31</f>
        <v>7.6682062000000002</v>
      </c>
      <c r="Y159" s="436">
        <v>1</v>
      </c>
      <c r="Z159" s="436"/>
      <c r="AA159" s="436"/>
      <c r="AB159" s="436"/>
      <c r="AC159" s="436"/>
      <c r="AD159" s="436"/>
      <c r="AE159" s="436"/>
      <c r="AF159" s="436"/>
      <c r="AG159" s="436"/>
      <c r="AH159" s="436"/>
      <c r="AI159" s="436"/>
      <c r="AJ159" s="436"/>
      <c r="AK159" s="436"/>
      <c r="AL159" s="436"/>
      <c r="AM159" s="322">
        <f>SUM(Y159:AL159)</f>
        <v>1</v>
      </c>
    </row>
    <row r="160" spans="1:39" ht="15" outlineLevel="1">
      <c r="B160" s="320" t="s">
        <v>247</v>
      </c>
      <c r="C160" s="317" t="s">
        <v>164</v>
      </c>
      <c r="D160" s="321"/>
      <c r="E160" s="321"/>
      <c r="F160" s="321"/>
      <c r="G160" s="321"/>
      <c r="H160" s="321"/>
      <c r="I160" s="321"/>
      <c r="J160" s="321"/>
      <c r="K160" s="321"/>
      <c r="L160" s="321"/>
      <c r="M160" s="321"/>
      <c r="N160" s="494"/>
      <c r="O160" s="321"/>
      <c r="P160" s="321"/>
      <c r="Q160" s="321"/>
      <c r="R160" s="321"/>
      <c r="S160" s="321"/>
      <c r="T160" s="321"/>
      <c r="U160" s="321"/>
      <c r="V160" s="321"/>
      <c r="W160" s="321"/>
      <c r="X160" s="321"/>
      <c r="Y160" s="437">
        <f>Y159</f>
        <v>1</v>
      </c>
      <c r="Z160" s="437">
        <f>Z159</f>
        <v>0</v>
      </c>
      <c r="AA160" s="437">
        <f t="shared" ref="AA160:AL160" si="42">AA159</f>
        <v>0</v>
      </c>
      <c r="AB160" s="437">
        <f t="shared" si="42"/>
        <v>0</v>
      </c>
      <c r="AC160" s="437">
        <f t="shared" si="42"/>
        <v>0</v>
      </c>
      <c r="AD160" s="437">
        <f t="shared" si="42"/>
        <v>0</v>
      </c>
      <c r="AE160" s="437">
        <f t="shared" si="42"/>
        <v>0</v>
      </c>
      <c r="AF160" s="437">
        <f t="shared" si="42"/>
        <v>0</v>
      </c>
      <c r="AG160" s="437">
        <f t="shared" si="42"/>
        <v>0</v>
      </c>
      <c r="AH160" s="437">
        <f t="shared" si="42"/>
        <v>0</v>
      </c>
      <c r="AI160" s="437">
        <f t="shared" si="42"/>
        <v>0</v>
      </c>
      <c r="AJ160" s="437">
        <f t="shared" si="42"/>
        <v>0</v>
      </c>
      <c r="AK160" s="437">
        <f t="shared" si="42"/>
        <v>0</v>
      </c>
      <c r="AL160" s="437">
        <f t="shared" si="42"/>
        <v>0</v>
      </c>
      <c r="AM160" s="540"/>
    </row>
    <row r="161" spans="1:39" ht="15" outlineLevel="1">
      <c r="B161" s="320"/>
      <c r="C161" s="331"/>
      <c r="D161" s="330"/>
      <c r="E161" s="330"/>
      <c r="F161" s="330"/>
      <c r="G161" s="330"/>
      <c r="H161" s="330"/>
      <c r="I161" s="330"/>
      <c r="J161" s="330"/>
      <c r="K161" s="330"/>
      <c r="L161" s="330"/>
      <c r="M161" s="330"/>
      <c r="N161" s="317"/>
      <c r="O161" s="330"/>
      <c r="P161" s="330"/>
      <c r="Q161" s="330"/>
      <c r="R161" s="330"/>
      <c r="S161" s="330"/>
      <c r="T161" s="330"/>
      <c r="U161" s="330"/>
      <c r="V161" s="330"/>
      <c r="W161" s="330"/>
      <c r="X161" s="330"/>
      <c r="Y161" s="438"/>
      <c r="Z161" s="438"/>
      <c r="AA161" s="438"/>
      <c r="AB161" s="438"/>
      <c r="AC161" s="438"/>
      <c r="AD161" s="438"/>
      <c r="AE161" s="438"/>
      <c r="AF161" s="438"/>
      <c r="AG161" s="438"/>
      <c r="AH161" s="438"/>
      <c r="AI161" s="438"/>
      <c r="AJ161" s="438"/>
      <c r="AK161" s="438"/>
      <c r="AL161" s="438"/>
      <c r="AM161" s="332"/>
    </row>
    <row r="162" spans="1:39" ht="15" outlineLevel="1">
      <c r="A162" s="544">
        <v>5</v>
      </c>
      <c r="B162" s="320" t="s">
        <v>5</v>
      </c>
      <c r="C162" s="317" t="s">
        <v>25</v>
      </c>
      <c r="D162" s="321">
        <v>1051579</v>
      </c>
      <c r="E162" s="321">
        <f>+'7-b.  2012'!AY30</f>
        <v>1051578.7690000001</v>
      </c>
      <c r="F162" s="321">
        <f>+'7-b.  2012'!AZ30</f>
        <v>1051578.7690000001</v>
      </c>
      <c r="G162" s="321">
        <f>+'7-b.  2012'!BA30</f>
        <v>1051578.7690000001</v>
      </c>
      <c r="H162" s="321">
        <f>+'7-b.  2012'!BB30</f>
        <v>945302.41650000005</v>
      </c>
      <c r="I162" s="321">
        <f>+'7-b.  2012'!BC30</f>
        <v>768665.8861</v>
      </c>
      <c r="J162" s="321">
        <f>+'7-b.  2012'!BD30</f>
        <v>524308.97140000004</v>
      </c>
      <c r="K162" s="321">
        <f>+'7-b.  2012'!BE30</f>
        <v>523219.09889999998</v>
      </c>
      <c r="L162" s="321">
        <f>+'7-b.  2012'!BF30</f>
        <v>523219.09889999998</v>
      </c>
      <c r="M162" s="321">
        <f>+'7-b.  2012'!BG30</f>
        <v>265755.48690000002</v>
      </c>
      <c r="N162" s="317"/>
      <c r="O162" s="321">
        <v>58</v>
      </c>
      <c r="P162" s="321">
        <f>+'7-b.  2012'!T30</f>
        <v>58.111344000000003</v>
      </c>
      <c r="Q162" s="321">
        <f>+'7-b.  2012'!U30</f>
        <v>58.111344000000003</v>
      </c>
      <c r="R162" s="321">
        <f>+'7-b.  2012'!V30</f>
        <v>58.111344000000003</v>
      </c>
      <c r="S162" s="321">
        <f>+'7-b.  2012'!W30</f>
        <v>53.190435999999998</v>
      </c>
      <c r="T162" s="321">
        <f>+'7-b.  2012'!X30</f>
        <v>45.011642999999999</v>
      </c>
      <c r="U162" s="321">
        <f>+'7-b.  2012'!Y30</f>
        <v>33.697197000000003</v>
      </c>
      <c r="V162" s="321">
        <f>+'7-b.  2012'!Z30</f>
        <v>33.572783000000001</v>
      </c>
      <c r="W162" s="321">
        <f>+'7-b.  2012'!AA30</f>
        <v>33.572783000000001</v>
      </c>
      <c r="X162" s="321">
        <f>+'7-b.  2012'!AB30</f>
        <v>21.651458000000002</v>
      </c>
      <c r="Y162" s="436">
        <v>1</v>
      </c>
      <c r="Z162" s="436"/>
      <c r="AA162" s="436"/>
      <c r="AB162" s="436"/>
      <c r="AC162" s="436"/>
      <c r="AD162" s="436"/>
      <c r="AE162" s="436"/>
      <c r="AF162" s="436"/>
      <c r="AG162" s="436"/>
      <c r="AH162" s="436"/>
      <c r="AI162" s="436"/>
      <c r="AJ162" s="436"/>
      <c r="AK162" s="436"/>
      <c r="AL162" s="436"/>
      <c r="AM162" s="322">
        <f>SUM(Y162:AL162)</f>
        <v>1</v>
      </c>
    </row>
    <row r="163" spans="1:39" ht="15" outlineLevel="1">
      <c r="B163" s="320" t="s">
        <v>247</v>
      </c>
      <c r="C163" s="317" t="s">
        <v>164</v>
      </c>
      <c r="D163" s="321"/>
      <c r="E163" s="321"/>
      <c r="F163" s="321"/>
      <c r="G163" s="321"/>
      <c r="H163" s="321"/>
      <c r="I163" s="321"/>
      <c r="J163" s="321"/>
      <c r="K163" s="321"/>
      <c r="L163" s="321"/>
      <c r="M163" s="321"/>
      <c r="N163" s="494"/>
      <c r="O163" s="321"/>
      <c r="P163" s="321"/>
      <c r="Q163" s="321"/>
      <c r="R163" s="321"/>
      <c r="S163" s="321"/>
      <c r="T163" s="321"/>
      <c r="U163" s="321"/>
      <c r="V163" s="321"/>
      <c r="W163" s="321"/>
      <c r="X163" s="321"/>
      <c r="Y163" s="437">
        <f>Y162</f>
        <v>1</v>
      </c>
      <c r="Z163" s="437">
        <f>Z162</f>
        <v>0</v>
      </c>
      <c r="AA163" s="437">
        <f t="shared" ref="AA163:AL163" si="43">AA162</f>
        <v>0</v>
      </c>
      <c r="AB163" s="437">
        <f t="shared" si="43"/>
        <v>0</v>
      </c>
      <c r="AC163" s="437">
        <f t="shared" si="43"/>
        <v>0</v>
      </c>
      <c r="AD163" s="437">
        <f t="shared" si="43"/>
        <v>0</v>
      </c>
      <c r="AE163" s="437">
        <f t="shared" si="43"/>
        <v>0</v>
      </c>
      <c r="AF163" s="437">
        <f t="shared" si="43"/>
        <v>0</v>
      </c>
      <c r="AG163" s="437">
        <f t="shared" si="43"/>
        <v>0</v>
      </c>
      <c r="AH163" s="437">
        <f t="shared" si="43"/>
        <v>0</v>
      </c>
      <c r="AI163" s="437">
        <f t="shared" si="43"/>
        <v>0</v>
      </c>
      <c r="AJ163" s="437">
        <f t="shared" si="43"/>
        <v>0</v>
      </c>
      <c r="AK163" s="437">
        <f t="shared" si="43"/>
        <v>0</v>
      </c>
      <c r="AL163" s="437">
        <f t="shared" si="43"/>
        <v>0</v>
      </c>
      <c r="AM163" s="540"/>
    </row>
    <row r="164" spans="1:39" ht="15" outlineLevel="1">
      <c r="B164" s="320"/>
      <c r="C164" s="331"/>
      <c r="D164" s="330"/>
      <c r="E164" s="330"/>
      <c r="F164" s="330"/>
      <c r="G164" s="330"/>
      <c r="H164" s="330"/>
      <c r="I164" s="330"/>
      <c r="J164" s="330"/>
      <c r="K164" s="330"/>
      <c r="L164" s="330"/>
      <c r="M164" s="330"/>
      <c r="N164" s="317"/>
      <c r="O164" s="330"/>
      <c r="P164" s="330"/>
      <c r="Q164" s="330"/>
      <c r="R164" s="330"/>
      <c r="S164" s="330"/>
      <c r="T164" s="330"/>
      <c r="U164" s="330"/>
      <c r="V164" s="330"/>
      <c r="W164" s="330"/>
      <c r="X164" s="330"/>
      <c r="Y164" s="438"/>
      <c r="Z164" s="438"/>
      <c r="AA164" s="438"/>
      <c r="AB164" s="438"/>
      <c r="AC164" s="438"/>
      <c r="AD164" s="438"/>
      <c r="AE164" s="438"/>
      <c r="AF164" s="438"/>
      <c r="AG164" s="438"/>
      <c r="AH164" s="438"/>
      <c r="AI164" s="438"/>
      <c r="AJ164" s="438"/>
      <c r="AK164" s="438"/>
      <c r="AL164" s="438"/>
      <c r="AM164" s="332"/>
    </row>
    <row r="165" spans="1:39" ht="15" outlineLevel="1">
      <c r="A165" s="544">
        <v>6</v>
      </c>
      <c r="B165" s="320" t="s">
        <v>6</v>
      </c>
      <c r="C165" s="317" t="s">
        <v>25</v>
      </c>
      <c r="D165" s="321"/>
      <c r="E165" s="321"/>
      <c r="F165" s="321"/>
      <c r="G165" s="321"/>
      <c r="H165" s="321"/>
      <c r="I165" s="321"/>
      <c r="J165" s="321"/>
      <c r="K165" s="321"/>
      <c r="L165" s="321"/>
      <c r="M165" s="321"/>
      <c r="N165" s="317"/>
      <c r="O165" s="321"/>
      <c r="P165" s="321"/>
      <c r="Q165" s="321"/>
      <c r="R165" s="321"/>
      <c r="S165" s="321"/>
      <c r="T165" s="321"/>
      <c r="U165" s="321"/>
      <c r="V165" s="321"/>
      <c r="W165" s="321"/>
      <c r="X165" s="321"/>
      <c r="Y165" s="436"/>
      <c r="Z165" s="436"/>
      <c r="AA165" s="436"/>
      <c r="AB165" s="436"/>
      <c r="AC165" s="436"/>
      <c r="AD165" s="436"/>
      <c r="AE165" s="436"/>
      <c r="AF165" s="436"/>
      <c r="AG165" s="436"/>
      <c r="AH165" s="436"/>
      <c r="AI165" s="436"/>
      <c r="AJ165" s="436"/>
      <c r="AK165" s="436"/>
      <c r="AL165" s="436"/>
      <c r="AM165" s="322">
        <f>SUM(Y165:AL165)</f>
        <v>0</v>
      </c>
    </row>
    <row r="166" spans="1:39" ht="15" outlineLevel="1">
      <c r="B166" s="320" t="s">
        <v>247</v>
      </c>
      <c r="C166" s="317" t="s">
        <v>164</v>
      </c>
      <c r="D166" s="321"/>
      <c r="E166" s="321"/>
      <c r="F166" s="321"/>
      <c r="G166" s="321"/>
      <c r="H166" s="321"/>
      <c r="I166" s="321"/>
      <c r="J166" s="321"/>
      <c r="K166" s="321"/>
      <c r="L166" s="321"/>
      <c r="M166" s="321"/>
      <c r="N166" s="494"/>
      <c r="O166" s="321"/>
      <c r="P166" s="321"/>
      <c r="Q166" s="321"/>
      <c r="R166" s="321"/>
      <c r="S166" s="321"/>
      <c r="T166" s="321"/>
      <c r="U166" s="321"/>
      <c r="V166" s="321"/>
      <c r="W166" s="321"/>
      <c r="X166" s="321"/>
      <c r="Y166" s="437">
        <f>Y165</f>
        <v>0</v>
      </c>
      <c r="Z166" s="437">
        <f>Z165</f>
        <v>0</v>
      </c>
      <c r="AA166" s="437">
        <f t="shared" ref="AA166:AL166" si="44">AA165</f>
        <v>0</v>
      </c>
      <c r="AB166" s="437">
        <f t="shared" si="44"/>
        <v>0</v>
      </c>
      <c r="AC166" s="437">
        <f t="shared" si="44"/>
        <v>0</v>
      </c>
      <c r="AD166" s="437">
        <f t="shared" si="44"/>
        <v>0</v>
      </c>
      <c r="AE166" s="437">
        <f t="shared" si="44"/>
        <v>0</v>
      </c>
      <c r="AF166" s="437">
        <f t="shared" si="44"/>
        <v>0</v>
      </c>
      <c r="AG166" s="437">
        <f t="shared" si="44"/>
        <v>0</v>
      </c>
      <c r="AH166" s="437">
        <f t="shared" si="44"/>
        <v>0</v>
      </c>
      <c r="AI166" s="437">
        <f t="shared" si="44"/>
        <v>0</v>
      </c>
      <c r="AJ166" s="437">
        <f t="shared" si="44"/>
        <v>0</v>
      </c>
      <c r="AK166" s="437">
        <f t="shared" si="44"/>
        <v>0</v>
      </c>
      <c r="AL166" s="437">
        <f t="shared" si="44"/>
        <v>0</v>
      </c>
      <c r="AM166" s="540"/>
    </row>
    <row r="167" spans="1:39" ht="15" outlineLevel="1">
      <c r="B167" s="320"/>
      <c r="C167" s="331"/>
      <c r="D167" s="330"/>
      <c r="E167" s="330"/>
      <c r="F167" s="330"/>
      <c r="G167" s="330"/>
      <c r="H167" s="330"/>
      <c r="I167" s="330"/>
      <c r="J167" s="330"/>
      <c r="K167" s="330"/>
      <c r="L167" s="330"/>
      <c r="M167" s="330"/>
      <c r="N167" s="317"/>
      <c r="O167" s="330"/>
      <c r="P167" s="330"/>
      <c r="Q167" s="330"/>
      <c r="R167" s="330"/>
      <c r="S167" s="330"/>
      <c r="T167" s="330"/>
      <c r="U167" s="330"/>
      <c r="V167" s="330"/>
      <c r="W167" s="330"/>
      <c r="X167" s="330"/>
      <c r="Y167" s="438"/>
      <c r="Z167" s="438"/>
      <c r="AA167" s="438"/>
      <c r="AB167" s="438"/>
      <c r="AC167" s="438"/>
      <c r="AD167" s="438"/>
      <c r="AE167" s="438"/>
      <c r="AF167" s="438"/>
      <c r="AG167" s="438"/>
      <c r="AH167" s="438"/>
      <c r="AI167" s="438"/>
      <c r="AJ167" s="438"/>
      <c r="AK167" s="438"/>
      <c r="AL167" s="438"/>
      <c r="AM167" s="332"/>
    </row>
    <row r="168" spans="1:39" ht="15" outlineLevel="1">
      <c r="A168" s="544">
        <v>7</v>
      </c>
      <c r="B168" s="320" t="s">
        <v>42</v>
      </c>
      <c r="C168" s="317" t="s">
        <v>25</v>
      </c>
      <c r="D168" s="321">
        <v>10075</v>
      </c>
      <c r="E168" s="321"/>
      <c r="F168" s="321"/>
      <c r="G168" s="321"/>
      <c r="H168" s="321"/>
      <c r="I168" s="321"/>
      <c r="J168" s="321"/>
      <c r="K168" s="321"/>
      <c r="L168" s="321"/>
      <c r="M168" s="321"/>
      <c r="N168" s="317"/>
      <c r="O168" s="321">
        <v>1262</v>
      </c>
      <c r="P168" s="321"/>
      <c r="Q168" s="321"/>
      <c r="R168" s="321"/>
      <c r="S168" s="321"/>
      <c r="T168" s="321"/>
      <c r="U168" s="321"/>
      <c r="V168" s="321"/>
      <c r="W168" s="321"/>
      <c r="X168" s="321"/>
      <c r="Y168" s="436">
        <v>1</v>
      </c>
      <c r="Z168" s="436"/>
      <c r="AA168" s="436"/>
      <c r="AB168" s="436"/>
      <c r="AC168" s="436"/>
      <c r="AD168" s="436"/>
      <c r="AE168" s="436"/>
      <c r="AF168" s="436"/>
      <c r="AG168" s="436"/>
      <c r="AH168" s="436"/>
      <c r="AI168" s="436"/>
      <c r="AJ168" s="436"/>
      <c r="AK168" s="436"/>
      <c r="AL168" s="436"/>
      <c r="AM168" s="322">
        <f>SUM(Y168:AL168)</f>
        <v>1</v>
      </c>
    </row>
    <row r="169" spans="1:39" ht="15" outlineLevel="1">
      <c r="B169" s="320" t="s">
        <v>247</v>
      </c>
      <c r="C169" s="317" t="s">
        <v>164</v>
      </c>
      <c r="D169" s="321"/>
      <c r="E169" s="321"/>
      <c r="F169" s="321"/>
      <c r="G169" s="321"/>
      <c r="H169" s="321"/>
      <c r="I169" s="321"/>
      <c r="J169" s="321"/>
      <c r="K169" s="321"/>
      <c r="L169" s="321"/>
      <c r="M169" s="321"/>
      <c r="N169" s="317"/>
      <c r="O169" s="321"/>
      <c r="P169" s="321"/>
      <c r="Q169" s="321"/>
      <c r="R169" s="321"/>
      <c r="S169" s="321"/>
      <c r="T169" s="321"/>
      <c r="U169" s="321"/>
      <c r="V169" s="321"/>
      <c r="W169" s="321"/>
      <c r="X169" s="321"/>
      <c r="Y169" s="437">
        <f>Y168</f>
        <v>1</v>
      </c>
      <c r="Z169" s="437">
        <f>Z168</f>
        <v>0</v>
      </c>
      <c r="AA169" s="437">
        <f t="shared" ref="AA169:AL169" si="45">AA168</f>
        <v>0</v>
      </c>
      <c r="AB169" s="437">
        <f t="shared" si="45"/>
        <v>0</v>
      </c>
      <c r="AC169" s="437">
        <f t="shared" si="45"/>
        <v>0</v>
      </c>
      <c r="AD169" s="437">
        <f t="shared" si="45"/>
        <v>0</v>
      </c>
      <c r="AE169" s="437">
        <f t="shared" si="45"/>
        <v>0</v>
      </c>
      <c r="AF169" s="437">
        <f t="shared" si="45"/>
        <v>0</v>
      </c>
      <c r="AG169" s="437">
        <f t="shared" si="45"/>
        <v>0</v>
      </c>
      <c r="AH169" s="437">
        <f t="shared" si="45"/>
        <v>0</v>
      </c>
      <c r="AI169" s="437">
        <f t="shared" si="45"/>
        <v>0</v>
      </c>
      <c r="AJ169" s="437">
        <f t="shared" si="45"/>
        <v>0</v>
      </c>
      <c r="AK169" s="437">
        <f t="shared" si="45"/>
        <v>0</v>
      </c>
      <c r="AL169" s="437">
        <f t="shared" si="45"/>
        <v>0</v>
      </c>
      <c r="AM169" s="540"/>
    </row>
    <row r="170" spans="1:39" ht="15" outlineLevel="1">
      <c r="B170" s="320"/>
      <c r="C170" s="331"/>
      <c r="D170" s="330"/>
      <c r="E170" s="330"/>
      <c r="F170" s="330"/>
      <c r="G170" s="330"/>
      <c r="H170" s="330"/>
      <c r="I170" s="330"/>
      <c r="J170" s="330"/>
      <c r="K170" s="330"/>
      <c r="L170" s="330"/>
      <c r="M170" s="330"/>
      <c r="N170" s="317"/>
      <c r="O170" s="330"/>
      <c r="P170" s="330"/>
      <c r="Q170" s="330"/>
      <c r="R170" s="330"/>
      <c r="S170" s="330"/>
      <c r="T170" s="330"/>
      <c r="U170" s="330"/>
      <c r="V170" s="330"/>
      <c r="W170" s="330"/>
      <c r="X170" s="330"/>
      <c r="Y170" s="438"/>
      <c r="Z170" s="438"/>
      <c r="AA170" s="438"/>
      <c r="AB170" s="438"/>
      <c r="AC170" s="438"/>
      <c r="AD170" s="438"/>
      <c r="AE170" s="438"/>
      <c r="AF170" s="438"/>
      <c r="AG170" s="438"/>
      <c r="AH170" s="438"/>
      <c r="AI170" s="438"/>
      <c r="AJ170" s="438"/>
      <c r="AK170" s="438"/>
      <c r="AL170" s="438"/>
      <c r="AM170" s="332"/>
    </row>
    <row r="171" spans="1:39" s="309" customFormat="1" ht="15" outlineLevel="1">
      <c r="A171" s="544">
        <v>8</v>
      </c>
      <c r="B171" s="320" t="s">
        <v>498</v>
      </c>
      <c r="C171" s="317" t="s">
        <v>25</v>
      </c>
      <c r="D171" s="321"/>
      <c r="E171" s="321"/>
      <c r="F171" s="321"/>
      <c r="G171" s="321"/>
      <c r="H171" s="321"/>
      <c r="I171" s="321"/>
      <c r="J171" s="321"/>
      <c r="K171" s="321"/>
      <c r="L171" s="321"/>
      <c r="M171" s="321"/>
      <c r="N171" s="317"/>
      <c r="O171" s="321"/>
      <c r="P171" s="321"/>
      <c r="Q171" s="321"/>
      <c r="R171" s="321"/>
      <c r="S171" s="321"/>
      <c r="T171" s="321"/>
      <c r="U171" s="321"/>
      <c r="V171" s="321"/>
      <c r="W171" s="321"/>
      <c r="X171" s="321"/>
      <c r="Y171" s="436"/>
      <c r="Z171" s="436"/>
      <c r="AA171" s="436"/>
      <c r="AB171" s="436"/>
      <c r="AC171" s="436"/>
      <c r="AD171" s="436"/>
      <c r="AE171" s="436"/>
      <c r="AF171" s="436"/>
      <c r="AG171" s="436"/>
      <c r="AH171" s="436"/>
      <c r="AI171" s="436"/>
      <c r="AJ171" s="436"/>
      <c r="AK171" s="436"/>
      <c r="AL171" s="436"/>
      <c r="AM171" s="322">
        <f>SUM(Y171:AL171)</f>
        <v>0</v>
      </c>
    </row>
    <row r="172" spans="1:39" s="309" customFormat="1" ht="15" outlineLevel="1">
      <c r="A172" s="544"/>
      <c r="B172" s="320" t="s">
        <v>247</v>
      </c>
      <c r="C172" s="317" t="s">
        <v>164</v>
      </c>
      <c r="D172" s="321"/>
      <c r="E172" s="321"/>
      <c r="F172" s="321"/>
      <c r="G172" s="321"/>
      <c r="H172" s="321"/>
      <c r="I172" s="321"/>
      <c r="J172" s="321"/>
      <c r="K172" s="321"/>
      <c r="L172" s="321"/>
      <c r="M172" s="321"/>
      <c r="N172" s="317"/>
      <c r="O172" s="321"/>
      <c r="P172" s="321"/>
      <c r="Q172" s="321"/>
      <c r="R172" s="321"/>
      <c r="S172" s="321"/>
      <c r="T172" s="321"/>
      <c r="U172" s="321"/>
      <c r="V172" s="321"/>
      <c r="W172" s="321"/>
      <c r="X172" s="321"/>
      <c r="Y172" s="437">
        <f>Y171</f>
        <v>0</v>
      </c>
      <c r="Z172" s="437">
        <f>Z171</f>
        <v>0</v>
      </c>
      <c r="AA172" s="437">
        <f t="shared" ref="AA172:AL172" si="46">AA171</f>
        <v>0</v>
      </c>
      <c r="AB172" s="437">
        <f t="shared" si="46"/>
        <v>0</v>
      </c>
      <c r="AC172" s="437">
        <f t="shared" si="46"/>
        <v>0</v>
      </c>
      <c r="AD172" s="437">
        <f t="shared" si="46"/>
        <v>0</v>
      </c>
      <c r="AE172" s="437">
        <f t="shared" si="46"/>
        <v>0</v>
      </c>
      <c r="AF172" s="437">
        <f t="shared" si="46"/>
        <v>0</v>
      </c>
      <c r="AG172" s="437">
        <f t="shared" si="46"/>
        <v>0</v>
      </c>
      <c r="AH172" s="437">
        <f t="shared" si="46"/>
        <v>0</v>
      </c>
      <c r="AI172" s="437">
        <f t="shared" si="46"/>
        <v>0</v>
      </c>
      <c r="AJ172" s="437">
        <f t="shared" si="46"/>
        <v>0</v>
      </c>
      <c r="AK172" s="437">
        <f t="shared" si="46"/>
        <v>0</v>
      </c>
      <c r="AL172" s="437">
        <f t="shared" si="46"/>
        <v>0</v>
      </c>
      <c r="AM172" s="540"/>
    </row>
    <row r="173" spans="1:39" s="309" customFormat="1" ht="15" outlineLevel="1">
      <c r="A173" s="544"/>
      <c r="B173" s="320"/>
      <c r="C173" s="331"/>
      <c r="D173" s="330"/>
      <c r="E173" s="330"/>
      <c r="F173" s="330"/>
      <c r="G173" s="330"/>
      <c r="H173" s="330"/>
      <c r="I173" s="330"/>
      <c r="J173" s="330"/>
      <c r="K173" s="330"/>
      <c r="L173" s="330"/>
      <c r="M173" s="330"/>
      <c r="N173" s="317"/>
      <c r="O173" s="330"/>
      <c r="P173" s="330"/>
      <c r="Q173" s="330"/>
      <c r="R173" s="330"/>
      <c r="S173" s="330"/>
      <c r="T173" s="330"/>
      <c r="U173" s="330"/>
      <c r="V173" s="330"/>
      <c r="W173" s="330"/>
      <c r="X173" s="330"/>
      <c r="Y173" s="438"/>
      <c r="Z173" s="438"/>
      <c r="AA173" s="438"/>
      <c r="AB173" s="438"/>
      <c r="AC173" s="438"/>
      <c r="AD173" s="438"/>
      <c r="AE173" s="438"/>
      <c r="AF173" s="438"/>
      <c r="AG173" s="438"/>
      <c r="AH173" s="438"/>
      <c r="AI173" s="438"/>
      <c r="AJ173" s="438"/>
      <c r="AK173" s="438"/>
      <c r="AL173" s="438"/>
      <c r="AM173" s="332"/>
    </row>
    <row r="174" spans="1:39" ht="15" outlineLevel="1">
      <c r="A174" s="544">
        <v>9</v>
      </c>
      <c r="B174" s="320" t="s">
        <v>7</v>
      </c>
      <c r="C174" s="317" t="s">
        <v>25</v>
      </c>
      <c r="D174" s="321"/>
      <c r="E174" s="321"/>
      <c r="F174" s="321"/>
      <c r="G174" s="321"/>
      <c r="H174" s="321"/>
      <c r="I174" s="321"/>
      <c r="J174" s="321"/>
      <c r="K174" s="321"/>
      <c r="L174" s="321"/>
      <c r="M174" s="321"/>
      <c r="N174" s="317"/>
      <c r="O174" s="321"/>
      <c r="P174" s="321"/>
      <c r="Q174" s="321"/>
      <c r="R174" s="321"/>
      <c r="S174" s="321"/>
      <c r="T174" s="321"/>
      <c r="U174" s="321"/>
      <c r="V174" s="321"/>
      <c r="W174" s="321"/>
      <c r="X174" s="321"/>
      <c r="Y174" s="436"/>
      <c r="Z174" s="436"/>
      <c r="AA174" s="436"/>
      <c r="AB174" s="436"/>
      <c r="AC174" s="436"/>
      <c r="AD174" s="436"/>
      <c r="AE174" s="436"/>
      <c r="AF174" s="436"/>
      <c r="AG174" s="436"/>
      <c r="AH174" s="436"/>
      <c r="AI174" s="436"/>
      <c r="AJ174" s="436"/>
      <c r="AK174" s="436"/>
      <c r="AL174" s="436"/>
      <c r="AM174" s="322">
        <f>SUM(Y174:AL174)</f>
        <v>0</v>
      </c>
    </row>
    <row r="175" spans="1:39" ht="15" outlineLevel="1">
      <c r="B175" s="320" t="s">
        <v>247</v>
      </c>
      <c r="C175" s="317" t="s">
        <v>164</v>
      </c>
      <c r="D175" s="321"/>
      <c r="E175" s="321"/>
      <c r="F175" s="321"/>
      <c r="G175" s="321"/>
      <c r="H175" s="321"/>
      <c r="I175" s="321"/>
      <c r="J175" s="321"/>
      <c r="K175" s="321"/>
      <c r="L175" s="321"/>
      <c r="M175" s="321"/>
      <c r="N175" s="317"/>
      <c r="O175" s="321"/>
      <c r="P175" s="321"/>
      <c r="Q175" s="321"/>
      <c r="R175" s="321"/>
      <c r="S175" s="321"/>
      <c r="T175" s="321"/>
      <c r="U175" s="321"/>
      <c r="V175" s="321"/>
      <c r="W175" s="321"/>
      <c r="X175" s="321"/>
      <c r="Y175" s="437">
        <f>Y174</f>
        <v>0</v>
      </c>
      <c r="Z175" s="437">
        <f>Z174</f>
        <v>0</v>
      </c>
      <c r="AA175" s="437">
        <f t="shared" ref="AA175:AL175" si="47">AA174</f>
        <v>0</v>
      </c>
      <c r="AB175" s="437">
        <f t="shared" si="47"/>
        <v>0</v>
      </c>
      <c r="AC175" s="437">
        <f t="shared" si="47"/>
        <v>0</v>
      </c>
      <c r="AD175" s="437">
        <f t="shared" si="47"/>
        <v>0</v>
      </c>
      <c r="AE175" s="437">
        <f t="shared" si="47"/>
        <v>0</v>
      </c>
      <c r="AF175" s="437">
        <f t="shared" si="47"/>
        <v>0</v>
      </c>
      <c r="AG175" s="437">
        <f t="shared" si="47"/>
        <v>0</v>
      </c>
      <c r="AH175" s="437">
        <f t="shared" si="47"/>
        <v>0</v>
      </c>
      <c r="AI175" s="437">
        <f t="shared" si="47"/>
        <v>0</v>
      </c>
      <c r="AJ175" s="437">
        <f t="shared" si="47"/>
        <v>0</v>
      </c>
      <c r="AK175" s="437">
        <f t="shared" si="47"/>
        <v>0</v>
      </c>
      <c r="AL175" s="437">
        <f t="shared" si="47"/>
        <v>0</v>
      </c>
      <c r="AM175" s="540"/>
    </row>
    <row r="176" spans="1:39" ht="15" outlineLevel="1">
      <c r="B176" s="333"/>
      <c r="C176" s="334"/>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438"/>
      <c r="Z176" s="438"/>
      <c r="AA176" s="438"/>
      <c r="AB176" s="438"/>
      <c r="AC176" s="438"/>
      <c r="AD176" s="438"/>
      <c r="AE176" s="438"/>
      <c r="AF176" s="438"/>
      <c r="AG176" s="438"/>
      <c r="AH176" s="438"/>
      <c r="AI176" s="438"/>
      <c r="AJ176" s="438"/>
      <c r="AK176" s="438"/>
      <c r="AL176" s="438"/>
      <c r="AM176" s="332"/>
    </row>
    <row r="177" spans="1:39" ht="15.6" outlineLevel="1">
      <c r="A177" s="545"/>
      <c r="B177" s="314" t="s">
        <v>8</v>
      </c>
      <c r="C177" s="315"/>
      <c r="D177" s="315"/>
      <c r="E177" s="315"/>
      <c r="F177" s="315"/>
      <c r="G177" s="315"/>
      <c r="H177" s="315"/>
      <c r="I177" s="315"/>
      <c r="J177" s="315"/>
      <c r="K177" s="315"/>
      <c r="L177" s="315"/>
      <c r="M177" s="315"/>
      <c r="N177" s="317"/>
      <c r="O177" s="315"/>
      <c r="P177" s="315"/>
      <c r="Q177" s="315"/>
      <c r="R177" s="315"/>
      <c r="S177" s="315"/>
      <c r="T177" s="315"/>
      <c r="U177" s="315"/>
      <c r="V177" s="315"/>
      <c r="W177" s="315"/>
      <c r="X177" s="315"/>
      <c r="Y177" s="440"/>
      <c r="Z177" s="440"/>
      <c r="AA177" s="440"/>
      <c r="AB177" s="440"/>
      <c r="AC177" s="440"/>
      <c r="AD177" s="440"/>
      <c r="AE177" s="440"/>
      <c r="AF177" s="440"/>
      <c r="AG177" s="440"/>
      <c r="AH177" s="440"/>
      <c r="AI177" s="440"/>
      <c r="AJ177" s="440"/>
      <c r="AK177" s="440"/>
      <c r="AL177" s="440"/>
      <c r="AM177" s="318"/>
    </row>
    <row r="178" spans="1:39" ht="15" outlineLevel="1">
      <c r="A178" s="544">
        <v>10</v>
      </c>
      <c r="B178" s="336" t="s">
        <v>22</v>
      </c>
      <c r="C178" s="317" t="s">
        <v>25</v>
      </c>
      <c r="D178" s="321">
        <v>24392637</v>
      </c>
      <c r="E178" s="321">
        <f>+'7-b.  2012'!AY25</f>
        <v>24288756.170000002</v>
      </c>
      <c r="F178" s="321">
        <f>+'7-b.  2012'!AZ25</f>
        <v>24131826.149999999</v>
      </c>
      <c r="G178" s="321">
        <f>+'7-b.  2012'!BA25</f>
        <v>23935785.25</v>
      </c>
      <c r="H178" s="321">
        <f>+'7-b.  2012'!BB25</f>
        <v>23935785.25</v>
      </c>
      <c r="I178" s="321">
        <f>+'7-b.  2012'!BC25</f>
        <v>23037689.890000001</v>
      </c>
      <c r="J178" s="321">
        <f>+'7-b.  2012'!BD25</f>
        <v>22455199.32</v>
      </c>
      <c r="K178" s="321">
        <f>+'7-b.  2012'!BE25</f>
        <v>22455199.32</v>
      </c>
      <c r="L178" s="321">
        <f>+'7-b.  2012'!BF25</f>
        <v>21163792.600000001</v>
      </c>
      <c r="M178" s="321">
        <f>+'7-b.  2012'!BG25</f>
        <v>13698164.300000001</v>
      </c>
      <c r="N178" s="321">
        <v>12</v>
      </c>
      <c r="O178" s="321">
        <v>4531</v>
      </c>
      <c r="P178" s="321">
        <f>+'7-b.  2012'!T25</f>
        <v>4499.8347000000003</v>
      </c>
      <c r="Q178" s="321">
        <f>+'7-b.  2012'!U25</f>
        <v>4452.0397000000003</v>
      </c>
      <c r="R178" s="321">
        <f>+'7-b.  2012'!V25</f>
        <v>4392.2739000000001</v>
      </c>
      <c r="S178" s="321">
        <f>+'7-b.  2012'!W25</f>
        <v>4392.2739000000001</v>
      </c>
      <c r="T178" s="321">
        <f>+'7-b.  2012'!X25</f>
        <v>4118.1211000000003</v>
      </c>
      <c r="U178" s="321">
        <f>+'7-b.  2012'!Y25</f>
        <v>4019.8134</v>
      </c>
      <c r="V178" s="321">
        <f>+'7-b.  2012'!Z25</f>
        <v>4019.8134</v>
      </c>
      <c r="W178" s="321">
        <f>+'7-b.  2012'!AA25</f>
        <v>3671.2633999999998</v>
      </c>
      <c r="X178" s="321">
        <f>+'7-b.  2012'!AB25</f>
        <v>2360.7714000000001</v>
      </c>
      <c r="Y178" s="493"/>
      <c r="Z178" s="495">
        <v>0.13</v>
      </c>
      <c r="AA178" s="495">
        <v>0.66</v>
      </c>
      <c r="AB178" s="441">
        <v>0.27</v>
      </c>
      <c r="AC178" s="441">
        <v>0.03</v>
      </c>
      <c r="AD178" s="441"/>
      <c r="AE178" s="441"/>
      <c r="AF178" s="441"/>
      <c r="AG178" s="441"/>
      <c r="AH178" s="441"/>
      <c r="AI178" s="441"/>
      <c r="AJ178" s="441"/>
      <c r="AK178" s="441"/>
      <c r="AL178" s="441"/>
      <c r="AM178" s="322">
        <f>SUM(Y178:AL178)</f>
        <v>1.0900000000000001</v>
      </c>
    </row>
    <row r="179" spans="1:39" ht="15" outlineLevel="1">
      <c r="B179" s="320" t="s">
        <v>247</v>
      </c>
      <c r="C179" s="317" t="s">
        <v>164</v>
      </c>
      <c r="D179" s="321">
        <v>4785698</v>
      </c>
      <c r="E179" s="321">
        <f>+'7-c.  2013'!AY27+'7-d.  2014'!AY33</f>
        <v>4785697.5199999996</v>
      </c>
      <c r="F179" s="321">
        <f>+'7-c.  2013'!AZ27+'7-d.  2014'!AZ33</f>
        <v>4767245.58</v>
      </c>
      <c r="G179" s="321">
        <f>+'7-c.  2013'!BA27+'7-d.  2014'!BA33</f>
        <v>4659433.57</v>
      </c>
      <c r="H179" s="321">
        <f>+'7-c.  2013'!BB27+'7-d.  2014'!BB33</f>
        <v>4659433.57</v>
      </c>
      <c r="I179" s="321">
        <f>+'7-c.  2013'!BC27+'7-d.  2014'!BC33</f>
        <v>4459710.75</v>
      </c>
      <c r="J179" s="321">
        <f>+'7-c.  2013'!BD27+'7-d.  2014'!BD33</f>
        <v>4435036.58</v>
      </c>
      <c r="K179" s="321">
        <f>+'7-c.  2013'!BE27+'7-d.  2014'!BE33</f>
        <v>4435036.58</v>
      </c>
      <c r="L179" s="321">
        <f>+'7-c.  2013'!BF27+'7-d.  2014'!BF33</f>
        <v>4203208.9000000004</v>
      </c>
      <c r="M179" s="321">
        <f>+'7-c.  2013'!BG27+'7-d.  2014'!BG33</f>
        <v>4039901.79</v>
      </c>
      <c r="N179" s="317">
        <f>N178</f>
        <v>12</v>
      </c>
      <c r="O179" s="321">
        <v>772</v>
      </c>
      <c r="P179" s="321">
        <f>+'7-c.  2013'!T27+'7-d.  2014'!T33</f>
        <v>772.34606099999996</v>
      </c>
      <c r="Q179" s="321">
        <f>+'7-c.  2013'!U27+'7-d.  2014'!U33</f>
        <v>766.33853999999997</v>
      </c>
      <c r="R179" s="321">
        <f>+'7-c.  2013'!V27+'7-d.  2014'!V33</f>
        <v>732.36605099999997</v>
      </c>
      <c r="S179" s="321">
        <f>+'7-c.  2013'!W27+'7-d.  2014'!W33</f>
        <v>732.36605099999997</v>
      </c>
      <c r="T179" s="321">
        <f>+'7-c.  2013'!X27+'7-d.  2014'!X33</f>
        <v>669.16876200000002</v>
      </c>
      <c r="U179" s="321">
        <f>+'7-c.  2013'!Y27+'7-d.  2014'!Y33</f>
        <v>664.55686400000002</v>
      </c>
      <c r="V179" s="321">
        <f>+'7-c.  2013'!Z27+'7-d.  2014'!Z33</f>
        <v>664.55686400000002</v>
      </c>
      <c r="W179" s="321">
        <f>+'7-c.  2013'!AA27+'7-d.  2014'!AA33</f>
        <v>598.55755399999998</v>
      </c>
      <c r="X179" s="321">
        <f>+'7-c.  2013'!AB27+'7-d.  2014'!AB33</f>
        <v>565.97433599999999</v>
      </c>
      <c r="Y179" s="437">
        <f>Y178</f>
        <v>0</v>
      </c>
      <c r="Z179" s="437">
        <f>Z178</f>
        <v>0.13</v>
      </c>
      <c r="AA179" s="437">
        <f t="shared" ref="AA179:AL179" si="48">AA178</f>
        <v>0.66</v>
      </c>
      <c r="AB179" s="437">
        <f t="shared" si="48"/>
        <v>0.27</v>
      </c>
      <c r="AC179" s="437">
        <f t="shared" si="48"/>
        <v>0.03</v>
      </c>
      <c r="AD179" s="437">
        <f t="shared" si="48"/>
        <v>0</v>
      </c>
      <c r="AE179" s="437">
        <f t="shared" si="48"/>
        <v>0</v>
      </c>
      <c r="AF179" s="437">
        <f t="shared" si="48"/>
        <v>0</v>
      </c>
      <c r="AG179" s="437">
        <f t="shared" si="48"/>
        <v>0</v>
      </c>
      <c r="AH179" s="437">
        <f t="shared" si="48"/>
        <v>0</v>
      </c>
      <c r="AI179" s="437">
        <f t="shared" si="48"/>
        <v>0</v>
      </c>
      <c r="AJ179" s="437">
        <f t="shared" si="48"/>
        <v>0</v>
      </c>
      <c r="AK179" s="437">
        <f t="shared" si="48"/>
        <v>0</v>
      </c>
      <c r="AL179" s="437">
        <f t="shared" si="48"/>
        <v>0</v>
      </c>
      <c r="AM179" s="540"/>
    </row>
    <row r="180" spans="1:39" ht="15" outlineLevel="1">
      <c r="B180" s="336"/>
      <c r="C180" s="338"/>
      <c r="D180" s="317"/>
      <c r="E180" s="317"/>
      <c r="F180" s="317"/>
      <c r="G180" s="317"/>
      <c r="H180" s="317"/>
      <c r="I180" s="317"/>
      <c r="J180" s="317"/>
      <c r="K180" s="317"/>
      <c r="L180" s="317"/>
      <c r="M180" s="317"/>
      <c r="N180" s="317"/>
      <c r="O180" s="317"/>
      <c r="P180" s="317"/>
      <c r="Q180" s="317"/>
      <c r="R180" s="317"/>
      <c r="S180" s="317"/>
      <c r="T180" s="317"/>
      <c r="U180" s="317"/>
      <c r="V180" s="317"/>
      <c r="W180" s="317"/>
      <c r="X180" s="317"/>
      <c r="Y180" s="442"/>
      <c r="Z180" s="442"/>
      <c r="AA180" s="442"/>
      <c r="AB180" s="442"/>
      <c r="AC180" s="442"/>
      <c r="AD180" s="442"/>
      <c r="AE180" s="442"/>
      <c r="AF180" s="442"/>
      <c r="AG180" s="442"/>
      <c r="AH180" s="442"/>
      <c r="AI180" s="442"/>
      <c r="AJ180" s="442"/>
      <c r="AK180" s="442"/>
      <c r="AL180" s="442"/>
      <c r="AM180" s="339"/>
    </row>
    <row r="181" spans="1:39" ht="15" outlineLevel="1">
      <c r="A181" s="544">
        <v>11</v>
      </c>
      <c r="B181" s="340" t="s">
        <v>21</v>
      </c>
      <c r="C181" s="317" t="s">
        <v>25</v>
      </c>
      <c r="D181" s="321">
        <v>4890220</v>
      </c>
      <c r="E181" s="321">
        <f>+'7-b.  2012'!AY24</f>
        <v>4890179.7609999999</v>
      </c>
      <c r="F181" s="321">
        <f>+'7-b.  2012'!AZ24</f>
        <v>4693913.9910000004</v>
      </c>
      <c r="G181" s="321">
        <f>+'7-b.  2012'!BA24</f>
        <v>3837660.7769999998</v>
      </c>
      <c r="H181" s="321">
        <f>+'7-b.  2012'!BB24</f>
        <v>3837428.2969999998</v>
      </c>
      <c r="I181" s="321">
        <f>+'7-b.  2012'!BC24</f>
        <v>853402.67200000002</v>
      </c>
      <c r="J181" s="321">
        <f>+'7-b.  2012'!BD24</f>
        <v>853402.67200000002</v>
      </c>
      <c r="K181" s="321">
        <f>+'7-b.  2012'!BE24</f>
        <v>845457.51650000003</v>
      </c>
      <c r="L181" s="321">
        <f>+'7-b.  2012'!BF24</f>
        <v>845457.51650000003</v>
      </c>
      <c r="M181" s="321">
        <f>+'7-b.  2012'!BG24</f>
        <v>845457.51650000003</v>
      </c>
      <c r="N181" s="321">
        <v>12</v>
      </c>
      <c r="O181" s="321">
        <v>1340</v>
      </c>
      <c r="P181" s="321">
        <f>+'7-b.  2012'!T24</f>
        <v>1340.021</v>
      </c>
      <c r="Q181" s="321">
        <f>+'7-b.  2012'!U24</f>
        <v>1294.2234000000001</v>
      </c>
      <c r="R181" s="321">
        <f>+'7-b.  2012'!V24</f>
        <v>1093.0498</v>
      </c>
      <c r="S181" s="321">
        <f>+'7-b.  2012'!W24</f>
        <v>1092.9958999999999</v>
      </c>
      <c r="T181" s="321">
        <f>+'7-b.  2012'!X24</f>
        <v>240.69153</v>
      </c>
      <c r="U181" s="321">
        <f>+'7-b.  2012'!Y24</f>
        <v>240.69153</v>
      </c>
      <c r="V181" s="321">
        <f>+'7-b.  2012'!Z24</f>
        <v>232.73539</v>
      </c>
      <c r="W181" s="321">
        <f>+'7-b.  2012'!AA24</f>
        <v>232.73539</v>
      </c>
      <c r="X181" s="321">
        <f>+'7-b.  2012'!AB24</f>
        <v>232.73539</v>
      </c>
      <c r="Y181" s="441"/>
      <c r="Z181" s="495">
        <v>1</v>
      </c>
      <c r="AA181" s="441"/>
      <c r="AB181" s="441"/>
      <c r="AC181" s="441"/>
      <c r="AD181" s="441"/>
      <c r="AE181" s="441"/>
      <c r="AF181" s="441"/>
      <c r="AG181" s="441"/>
      <c r="AH181" s="441"/>
      <c r="AI181" s="441"/>
      <c r="AJ181" s="441"/>
      <c r="AK181" s="441"/>
      <c r="AL181" s="441"/>
      <c r="AM181" s="322">
        <f>SUM(Y181:AL181)</f>
        <v>1</v>
      </c>
    </row>
    <row r="182" spans="1:39" ht="15" outlineLevel="1">
      <c r="B182" s="320" t="s">
        <v>247</v>
      </c>
      <c r="C182" s="317" t="s">
        <v>164</v>
      </c>
      <c r="D182" s="688">
        <v>16743</v>
      </c>
      <c r="E182" s="321">
        <f>+'7-c.  2013'!AY29</f>
        <v>16742.796399999999</v>
      </c>
      <c r="F182" s="321">
        <f>+'7-c.  2013'!AZ29</f>
        <v>16742.796399999999</v>
      </c>
      <c r="G182" s="321">
        <f>+'7-c.  2013'!BA29</f>
        <v>5278.0187599999999</v>
      </c>
      <c r="H182" s="321">
        <f>+'7-c.  2013'!BB29</f>
        <v>5278.0187599999999</v>
      </c>
      <c r="I182" s="321">
        <f>+'7-c.  2013'!BC29</f>
        <v>505.42307699999998</v>
      </c>
      <c r="J182" s="321">
        <f>+'7-c.  2013'!BD29</f>
        <v>505.42307699999998</v>
      </c>
      <c r="K182" s="321">
        <f>+'7-c.  2013'!BE29</f>
        <v>505.42307699999998</v>
      </c>
      <c r="L182" s="321">
        <f>+'7-c.  2013'!BF29</f>
        <v>505.42307699999998</v>
      </c>
      <c r="M182" s="321">
        <f>+'7-c.  2013'!BG29</f>
        <v>505.42307699999998</v>
      </c>
      <c r="N182" s="321">
        <f>N181</f>
        <v>12</v>
      </c>
      <c r="O182" s="321">
        <v>4</v>
      </c>
      <c r="P182" s="321">
        <f>+'7-c.  2013'!T29</f>
        <v>4.2109897299999997</v>
      </c>
      <c r="Q182" s="321">
        <f>+'7-c.  2013'!U29</f>
        <v>4.2109897299999997</v>
      </c>
      <c r="R182" s="321">
        <f>+'7-c.  2013'!V29</f>
        <v>1.45257916</v>
      </c>
      <c r="S182" s="321">
        <f>+'7-c.  2013'!W29</f>
        <v>1.45257916</v>
      </c>
      <c r="T182" s="321">
        <f>+'7-c.  2013'!X29</f>
        <v>0.13909898000000001</v>
      </c>
      <c r="U182" s="321">
        <f>+'7-c.  2013'!Y29</f>
        <v>0.13909898000000001</v>
      </c>
      <c r="V182" s="321">
        <f>+'7-c.  2013'!Z29</f>
        <v>0.13909898000000001</v>
      </c>
      <c r="W182" s="321">
        <f>+'7-c.  2013'!AA29</f>
        <v>0.13909898000000001</v>
      </c>
      <c r="X182" s="321">
        <f>+'7-c.  2013'!AB29</f>
        <v>0.13909898000000001</v>
      </c>
      <c r="Y182" s="437">
        <f>Y181</f>
        <v>0</v>
      </c>
      <c r="Z182" s="437">
        <f>Z181</f>
        <v>1</v>
      </c>
      <c r="AA182" s="437">
        <f t="shared" ref="AA182:AL182" si="49">AA181</f>
        <v>0</v>
      </c>
      <c r="AB182" s="437">
        <f t="shared" si="49"/>
        <v>0</v>
      </c>
      <c r="AC182" s="437">
        <f t="shared" si="49"/>
        <v>0</v>
      </c>
      <c r="AD182" s="437">
        <f t="shared" si="49"/>
        <v>0</v>
      </c>
      <c r="AE182" s="437">
        <f t="shared" si="49"/>
        <v>0</v>
      </c>
      <c r="AF182" s="437">
        <f t="shared" si="49"/>
        <v>0</v>
      </c>
      <c r="AG182" s="437">
        <f t="shared" si="49"/>
        <v>0</v>
      </c>
      <c r="AH182" s="437">
        <f t="shared" si="49"/>
        <v>0</v>
      </c>
      <c r="AI182" s="437">
        <f t="shared" si="49"/>
        <v>0</v>
      </c>
      <c r="AJ182" s="437">
        <f t="shared" si="49"/>
        <v>0</v>
      </c>
      <c r="AK182" s="437">
        <f t="shared" si="49"/>
        <v>0</v>
      </c>
      <c r="AL182" s="437">
        <f t="shared" si="49"/>
        <v>0</v>
      </c>
      <c r="AM182" s="540"/>
    </row>
    <row r="183" spans="1:39" ht="15" outlineLevel="1">
      <c r="B183" s="340"/>
      <c r="C183" s="338"/>
      <c r="D183" s="317"/>
      <c r="E183" s="317"/>
      <c r="F183" s="317"/>
      <c r="G183" s="317"/>
      <c r="H183" s="317"/>
      <c r="I183" s="317"/>
      <c r="J183" s="317"/>
      <c r="K183" s="317"/>
      <c r="L183" s="317"/>
      <c r="M183" s="317"/>
      <c r="N183" s="317"/>
      <c r="O183" s="317"/>
      <c r="P183" s="317"/>
      <c r="Q183" s="317"/>
      <c r="R183" s="317"/>
      <c r="S183" s="317"/>
      <c r="T183" s="317"/>
      <c r="U183" s="317"/>
      <c r="V183" s="317"/>
      <c r="W183" s="317"/>
      <c r="X183" s="317"/>
      <c r="Y183" s="442"/>
      <c r="Z183" s="443"/>
      <c r="AA183" s="442"/>
      <c r="AB183" s="442"/>
      <c r="AC183" s="442"/>
      <c r="AD183" s="442"/>
      <c r="AE183" s="442"/>
      <c r="AF183" s="442"/>
      <c r="AG183" s="442"/>
      <c r="AH183" s="442"/>
      <c r="AI183" s="442"/>
      <c r="AJ183" s="442"/>
      <c r="AK183" s="442"/>
      <c r="AL183" s="442"/>
      <c r="AM183" s="339"/>
    </row>
    <row r="184" spans="1:39" ht="15" outlineLevel="1">
      <c r="A184" s="544">
        <v>12</v>
      </c>
      <c r="B184" s="340" t="s">
        <v>23</v>
      </c>
      <c r="C184" s="317" t="s">
        <v>25</v>
      </c>
      <c r="D184" s="321"/>
      <c r="E184" s="321"/>
      <c r="F184" s="321"/>
      <c r="G184" s="321"/>
      <c r="H184" s="321"/>
      <c r="I184" s="321"/>
      <c r="J184" s="321"/>
      <c r="K184" s="321"/>
      <c r="L184" s="321"/>
      <c r="M184" s="321"/>
      <c r="N184" s="321">
        <v>3</v>
      </c>
      <c r="O184" s="321"/>
      <c r="P184" s="321"/>
      <c r="Q184" s="321"/>
      <c r="R184" s="321"/>
      <c r="S184" s="321"/>
      <c r="T184" s="321"/>
      <c r="U184" s="321"/>
      <c r="V184" s="321"/>
      <c r="W184" s="321"/>
      <c r="X184" s="321"/>
      <c r="Y184" s="441"/>
      <c r="Z184" s="441"/>
      <c r="AA184" s="441"/>
      <c r="AB184" s="441"/>
      <c r="AC184" s="441"/>
      <c r="AD184" s="441"/>
      <c r="AE184" s="441"/>
      <c r="AF184" s="441"/>
      <c r="AG184" s="441"/>
      <c r="AH184" s="441"/>
      <c r="AI184" s="441"/>
      <c r="AJ184" s="441"/>
      <c r="AK184" s="441"/>
      <c r="AL184" s="441"/>
      <c r="AM184" s="322">
        <f>SUM(Y184:AL184)</f>
        <v>0</v>
      </c>
    </row>
    <row r="185" spans="1:39" ht="15" outlineLevel="1">
      <c r="B185" s="320" t="s">
        <v>247</v>
      </c>
      <c r="C185" s="317" t="s">
        <v>164</v>
      </c>
      <c r="D185" s="321"/>
      <c r="E185" s="321"/>
      <c r="F185" s="321"/>
      <c r="G185" s="321"/>
      <c r="H185" s="321"/>
      <c r="I185" s="321"/>
      <c r="J185" s="321"/>
      <c r="K185" s="321"/>
      <c r="L185" s="321"/>
      <c r="M185" s="321"/>
      <c r="N185" s="321">
        <f>N184</f>
        <v>3</v>
      </c>
      <c r="O185" s="321"/>
      <c r="P185" s="321"/>
      <c r="Q185" s="321"/>
      <c r="R185" s="321"/>
      <c r="S185" s="321"/>
      <c r="T185" s="321"/>
      <c r="U185" s="321"/>
      <c r="V185" s="321"/>
      <c r="W185" s="321"/>
      <c r="X185" s="321"/>
      <c r="Y185" s="437">
        <f>Y184</f>
        <v>0</v>
      </c>
      <c r="Z185" s="437">
        <f>Z184</f>
        <v>0</v>
      </c>
      <c r="AA185" s="437">
        <f t="shared" ref="AA185:AL185" si="50">AA184</f>
        <v>0</v>
      </c>
      <c r="AB185" s="437">
        <f t="shared" si="50"/>
        <v>0</v>
      </c>
      <c r="AC185" s="437">
        <f t="shared" si="50"/>
        <v>0</v>
      </c>
      <c r="AD185" s="437">
        <f t="shared" si="50"/>
        <v>0</v>
      </c>
      <c r="AE185" s="437">
        <f t="shared" si="50"/>
        <v>0</v>
      </c>
      <c r="AF185" s="437">
        <f t="shared" si="50"/>
        <v>0</v>
      </c>
      <c r="AG185" s="437">
        <f t="shared" si="50"/>
        <v>0</v>
      </c>
      <c r="AH185" s="437">
        <f t="shared" si="50"/>
        <v>0</v>
      </c>
      <c r="AI185" s="437">
        <f t="shared" si="50"/>
        <v>0</v>
      </c>
      <c r="AJ185" s="437">
        <f t="shared" si="50"/>
        <v>0</v>
      </c>
      <c r="AK185" s="437">
        <f t="shared" si="50"/>
        <v>0</v>
      </c>
      <c r="AL185" s="437">
        <f t="shared" si="50"/>
        <v>0</v>
      </c>
      <c r="AM185" s="540"/>
    </row>
    <row r="186" spans="1:39" ht="15" outlineLevel="1">
      <c r="B186" s="340"/>
      <c r="C186" s="338"/>
      <c r="D186" s="342"/>
      <c r="E186" s="342"/>
      <c r="F186" s="342"/>
      <c r="G186" s="342"/>
      <c r="H186" s="342"/>
      <c r="I186" s="342"/>
      <c r="J186" s="342"/>
      <c r="K186" s="342"/>
      <c r="L186" s="342"/>
      <c r="M186" s="342"/>
      <c r="N186" s="317"/>
      <c r="O186" s="342"/>
      <c r="P186" s="342"/>
      <c r="Q186" s="342"/>
      <c r="R186" s="342"/>
      <c r="S186" s="342"/>
      <c r="T186" s="342"/>
      <c r="U186" s="342"/>
      <c r="V186" s="342"/>
      <c r="W186" s="342"/>
      <c r="X186" s="342"/>
      <c r="Y186" s="442"/>
      <c r="Z186" s="443"/>
      <c r="AA186" s="442"/>
      <c r="AB186" s="442"/>
      <c r="AC186" s="442"/>
      <c r="AD186" s="442"/>
      <c r="AE186" s="442"/>
      <c r="AF186" s="442"/>
      <c r="AG186" s="442"/>
      <c r="AH186" s="442"/>
      <c r="AI186" s="442"/>
      <c r="AJ186" s="442"/>
      <c r="AK186" s="442"/>
      <c r="AL186" s="442"/>
      <c r="AM186" s="339"/>
    </row>
    <row r="187" spans="1:39" ht="15" outlineLevel="1">
      <c r="A187" s="544">
        <v>13</v>
      </c>
      <c r="B187" s="340" t="s">
        <v>24</v>
      </c>
      <c r="C187" s="317" t="s">
        <v>25</v>
      </c>
      <c r="D187" s="321">
        <v>247001</v>
      </c>
      <c r="E187" s="321">
        <f>+'7-b.  2012'!AY27</f>
        <v>247001.16</v>
      </c>
      <c r="F187" s="321">
        <f>+'7-b.  2012'!AZ27</f>
        <v>247001.16</v>
      </c>
      <c r="G187" s="321">
        <f>+'7-b.  2012'!BA27</f>
        <v>247001.16</v>
      </c>
      <c r="H187" s="321">
        <f>+'7-b.  2012'!BB27</f>
        <v>247001.16</v>
      </c>
      <c r="I187" s="321">
        <f>+'7-b.  2012'!BC27</f>
        <v>247001.16</v>
      </c>
      <c r="J187" s="321">
        <f>+'7-b.  2012'!BD27</f>
        <v>247001.16</v>
      </c>
      <c r="K187" s="321">
        <f>+'7-b.  2012'!BE27</f>
        <v>247001.16</v>
      </c>
      <c r="L187" s="321">
        <f>+'7-b.  2012'!BF27</f>
        <v>247001.16</v>
      </c>
      <c r="M187" s="321">
        <f>+'7-b.  2012'!BG27</f>
        <v>247001.16</v>
      </c>
      <c r="N187" s="321">
        <v>12</v>
      </c>
      <c r="O187" s="321">
        <v>97</v>
      </c>
      <c r="P187" s="321">
        <f>+'7-b.  2012'!T27</f>
        <v>96.53</v>
      </c>
      <c r="Q187" s="321">
        <f>+'7-b.  2012'!U27</f>
        <v>96.53</v>
      </c>
      <c r="R187" s="321">
        <f>+'7-b.  2012'!V27</f>
        <v>96.53</v>
      </c>
      <c r="S187" s="321">
        <f>+'7-b.  2012'!W27</f>
        <v>96.53</v>
      </c>
      <c r="T187" s="321">
        <f>+'7-b.  2012'!X27</f>
        <v>96.53</v>
      </c>
      <c r="U187" s="321">
        <f>+'7-b.  2012'!Y27</f>
        <v>96.53</v>
      </c>
      <c r="V187" s="321">
        <f>+'7-b.  2012'!Z27</f>
        <v>96.53</v>
      </c>
      <c r="W187" s="321">
        <f>+'7-b.  2012'!AA27</f>
        <v>96.53</v>
      </c>
      <c r="X187" s="321">
        <f>+'7-b.  2012'!AB27</f>
        <v>96.53</v>
      </c>
      <c r="Y187" s="441"/>
      <c r="Z187" s="441"/>
      <c r="AA187" s="441"/>
      <c r="AB187" s="441">
        <v>1</v>
      </c>
      <c r="AC187" s="441"/>
      <c r="AD187" s="441"/>
      <c r="AE187" s="441"/>
      <c r="AF187" s="441"/>
      <c r="AG187" s="441"/>
      <c r="AH187" s="441"/>
      <c r="AI187" s="441"/>
      <c r="AJ187" s="441"/>
      <c r="AK187" s="441"/>
      <c r="AL187" s="441"/>
      <c r="AM187" s="322">
        <f>SUM(Y187:AL187)</f>
        <v>1</v>
      </c>
    </row>
    <row r="188" spans="1:39" ht="15" outlineLevel="1">
      <c r="B188" s="320" t="s">
        <v>247</v>
      </c>
      <c r="C188" s="317" t="s">
        <v>164</v>
      </c>
      <c r="D188" s="321"/>
      <c r="E188" s="321"/>
      <c r="F188" s="321"/>
      <c r="G188" s="321"/>
      <c r="H188" s="321"/>
      <c r="I188" s="321"/>
      <c r="J188" s="321"/>
      <c r="K188" s="321"/>
      <c r="L188" s="321"/>
      <c r="M188" s="321"/>
      <c r="N188" s="321">
        <f>N187</f>
        <v>12</v>
      </c>
      <c r="O188" s="321"/>
      <c r="P188" s="321"/>
      <c r="Q188" s="321"/>
      <c r="R188" s="321"/>
      <c r="S188" s="321"/>
      <c r="T188" s="321"/>
      <c r="U188" s="321"/>
      <c r="V188" s="321"/>
      <c r="W188" s="321"/>
      <c r="X188" s="321"/>
      <c r="Y188" s="437">
        <f>Y187</f>
        <v>0</v>
      </c>
      <c r="Z188" s="437">
        <f>Z187</f>
        <v>0</v>
      </c>
      <c r="AA188" s="437">
        <f t="shared" ref="AA188:AL188" si="51">AA187</f>
        <v>0</v>
      </c>
      <c r="AB188" s="437">
        <f t="shared" si="51"/>
        <v>1</v>
      </c>
      <c r="AC188" s="437">
        <f t="shared" si="51"/>
        <v>0</v>
      </c>
      <c r="AD188" s="437">
        <f t="shared" si="51"/>
        <v>0</v>
      </c>
      <c r="AE188" s="437">
        <f t="shared" si="51"/>
        <v>0</v>
      </c>
      <c r="AF188" s="437">
        <f t="shared" si="51"/>
        <v>0</v>
      </c>
      <c r="AG188" s="437">
        <f t="shared" si="51"/>
        <v>0</v>
      </c>
      <c r="AH188" s="437">
        <f t="shared" si="51"/>
        <v>0</v>
      </c>
      <c r="AI188" s="437">
        <f t="shared" si="51"/>
        <v>0</v>
      </c>
      <c r="AJ188" s="437">
        <f t="shared" si="51"/>
        <v>0</v>
      </c>
      <c r="AK188" s="437">
        <f t="shared" si="51"/>
        <v>0</v>
      </c>
      <c r="AL188" s="437">
        <f t="shared" si="51"/>
        <v>0</v>
      </c>
      <c r="AM188" s="540"/>
    </row>
    <row r="189" spans="1:39" ht="15" outlineLevel="1">
      <c r="B189" s="340"/>
      <c r="C189" s="338"/>
      <c r="D189" s="342"/>
      <c r="E189" s="342"/>
      <c r="F189" s="342"/>
      <c r="G189" s="342"/>
      <c r="H189" s="342"/>
      <c r="I189" s="342"/>
      <c r="J189" s="342"/>
      <c r="K189" s="342"/>
      <c r="L189" s="342"/>
      <c r="M189" s="342"/>
      <c r="N189" s="317"/>
      <c r="O189" s="342"/>
      <c r="P189" s="342"/>
      <c r="Q189" s="342"/>
      <c r="R189" s="342"/>
      <c r="S189" s="342"/>
      <c r="T189" s="342"/>
      <c r="U189" s="342"/>
      <c r="V189" s="342"/>
      <c r="W189" s="342"/>
      <c r="X189" s="342"/>
      <c r="Y189" s="442"/>
      <c r="Z189" s="442"/>
      <c r="AA189" s="442"/>
      <c r="AB189" s="442"/>
      <c r="AC189" s="442"/>
      <c r="AD189" s="442"/>
      <c r="AE189" s="442"/>
      <c r="AF189" s="442"/>
      <c r="AG189" s="442"/>
      <c r="AH189" s="442"/>
      <c r="AI189" s="442"/>
      <c r="AJ189" s="442"/>
      <c r="AK189" s="442"/>
      <c r="AL189" s="442"/>
      <c r="AM189" s="339"/>
    </row>
    <row r="190" spans="1:39" ht="15" outlineLevel="1">
      <c r="A190" s="544">
        <v>14</v>
      </c>
      <c r="B190" s="340" t="s">
        <v>20</v>
      </c>
      <c r="C190" s="317" t="s">
        <v>25</v>
      </c>
      <c r="D190" s="321">
        <v>931521</v>
      </c>
      <c r="E190" s="321">
        <f>+'7-b.  2012'!AY26</f>
        <v>931521.41509999998</v>
      </c>
      <c r="F190" s="321">
        <f>+'7-b.  2012'!AZ26</f>
        <v>931521.41509999998</v>
      </c>
      <c r="G190" s="321">
        <f>+'7-b.  2012'!BA26</f>
        <v>931521.41509999998</v>
      </c>
      <c r="H190" s="321">
        <f>+'7-b.  2012'!BB26</f>
        <v>0</v>
      </c>
      <c r="I190" s="321">
        <f>+'7-b.  2012'!BC26</f>
        <v>0</v>
      </c>
      <c r="J190" s="321">
        <f>+'7-b.  2012'!BD26</f>
        <v>0</v>
      </c>
      <c r="K190" s="321">
        <f>+'7-b.  2012'!BE26</f>
        <v>0</v>
      </c>
      <c r="L190" s="321">
        <f>+'7-b.  2012'!BF26</f>
        <v>0</v>
      </c>
      <c r="M190" s="321">
        <f>+'7-b.  2012'!BG26</f>
        <v>0</v>
      </c>
      <c r="N190" s="321">
        <v>12</v>
      </c>
      <c r="O190" s="321">
        <v>192</v>
      </c>
      <c r="P190" s="321">
        <f>+'7-b.  2012'!T26</f>
        <v>191.55546000000001</v>
      </c>
      <c r="Q190" s="321">
        <f>+'7-b.  2012'!U26</f>
        <v>191.55546000000001</v>
      </c>
      <c r="R190" s="321">
        <f>+'7-b.  2012'!V26</f>
        <v>191.55546000000001</v>
      </c>
      <c r="S190" s="321">
        <f>+'7-b.  2012'!W26</f>
        <v>0</v>
      </c>
      <c r="T190" s="321">
        <f>+'7-b.  2012'!X26</f>
        <v>0</v>
      </c>
      <c r="U190" s="321">
        <f>+'7-b.  2012'!Y26</f>
        <v>0</v>
      </c>
      <c r="V190" s="321">
        <f>+'7-b.  2012'!Z26</f>
        <v>0</v>
      </c>
      <c r="W190" s="321">
        <f>+'7-b.  2012'!AA26</f>
        <v>0</v>
      </c>
      <c r="X190" s="321">
        <f>+'7-b.  2012'!AB26</f>
        <v>0</v>
      </c>
      <c r="Y190" s="441"/>
      <c r="Z190" s="689">
        <v>7.0000000000000007E-2</v>
      </c>
      <c r="AA190" s="689">
        <v>0.63</v>
      </c>
      <c r="AB190" s="689">
        <v>0.3</v>
      </c>
      <c r="AC190" s="441"/>
      <c r="AD190" s="441"/>
      <c r="AE190" s="441"/>
      <c r="AF190" s="441"/>
      <c r="AG190" s="441"/>
      <c r="AH190" s="441"/>
      <c r="AI190" s="441"/>
      <c r="AJ190" s="441"/>
      <c r="AK190" s="441"/>
      <c r="AL190" s="441"/>
      <c r="AM190" s="322">
        <f>SUM(Y190:AL190)</f>
        <v>1</v>
      </c>
    </row>
    <row r="191" spans="1:39" ht="15" outlineLevel="1">
      <c r="B191" s="320" t="s">
        <v>247</v>
      </c>
      <c r="C191" s="317" t="s">
        <v>164</v>
      </c>
      <c r="D191" s="321">
        <v>301583</v>
      </c>
      <c r="E191" s="321">
        <f>+'7-c.  2013'!AY24+'7-d.  2014'!AY26+'7-d.  2014'!AY27</f>
        <v>301583.03000000003</v>
      </c>
      <c r="F191" s="321">
        <f>+'7-c.  2013'!AZ24+'7-d.  2014'!AZ26+'7-d.  2014'!AZ27</f>
        <v>301583.03000000003</v>
      </c>
      <c r="G191" s="321">
        <f>+'7-c.  2013'!BA24+'7-d.  2014'!BA26+'7-d.  2014'!BA27</f>
        <v>301583.03000000003</v>
      </c>
      <c r="H191" s="321">
        <f>+'7-c.  2013'!BB24+'7-d.  2014'!BB26+'7-d.  2014'!BB27</f>
        <v>0</v>
      </c>
      <c r="I191" s="321">
        <f>+'7-c.  2013'!BC24+'7-d.  2014'!BC26+'7-d.  2014'!BC27</f>
        <v>0</v>
      </c>
      <c r="J191" s="321">
        <f>+'7-c.  2013'!BD24+'7-d.  2014'!BD26+'7-d.  2014'!BD27</f>
        <v>0</v>
      </c>
      <c r="K191" s="321">
        <f>+'7-c.  2013'!BE24+'7-d.  2014'!BE26+'7-d.  2014'!BE27</f>
        <v>0</v>
      </c>
      <c r="L191" s="321">
        <f>+'7-c.  2013'!BF24+'7-d.  2014'!BF26+'7-d.  2014'!BF27</f>
        <v>0</v>
      </c>
      <c r="M191" s="321">
        <f>+'7-c.  2013'!BG24+'7-d.  2014'!BG26+'7-d.  2014'!BG27</f>
        <v>0</v>
      </c>
      <c r="N191" s="321">
        <f>N190</f>
        <v>12</v>
      </c>
      <c r="O191" s="321">
        <v>62</v>
      </c>
      <c r="P191" s="321">
        <f>+'7-c.  2013'!T24+'7-d.  2014'!T26+'7-d.  2014'!T27</f>
        <v>61.7391887</v>
      </c>
      <c r="Q191" s="321">
        <f>+'7-c.  2013'!U24+'7-d.  2014'!U26+'7-d.  2014'!U27</f>
        <v>61.7391887</v>
      </c>
      <c r="R191" s="321">
        <f>+'7-c.  2013'!V24+'7-d.  2014'!V26+'7-d.  2014'!V27</f>
        <v>61.7391887</v>
      </c>
      <c r="S191" s="321">
        <f>+'7-c.  2013'!W24+'7-d.  2014'!W26+'7-d.  2014'!W27</f>
        <v>0</v>
      </c>
      <c r="T191" s="321">
        <f>+'7-c.  2013'!X24+'7-d.  2014'!X26+'7-d.  2014'!X27</f>
        <v>0</v>
      </c>
      <c r="U191" s="321">
        <f>+'7-c.  2013'!Y24+'7-d.  2014'!Y26+'7-d.  2014'!Y27</f>
        <v>0</v>
      </c>
      <c r="V191" s="321">
        <f>+'7-c.  2013'!Z24+'7-d.  2014'!Z26+'7-d.  2014'!Z27</f>
        <v>0</v>
      </c>
      <c r="W191" s="321">
        <f>+'7-c.  2013'!AA24+'7-d.  2014'!AA26+'7-d.  2014'!AA27</f>
        <v>0</v>
      </c>
      <c r="X191" s="321">
        <f>+'7-c.  2013'!AB24+'7-d.  2014'!AB26+'7-d.  2014'!AB27</f>
        <v>0</v>
      </c>
      <c r="Y191" s="437">
        <f>Y190</f>
        <v>0</v>
      </c>
      <c r="Z191" s="437">
        <f>Z190</f>
        <v>7.0000000000000007E-2</v>
      </c>
      <c r="AA191" s="437">
        <f t="shared" ref="AA191:AL191" si="52">AA190</f>
        <v>0.63</v>
      </c>
      <c r="AB191" s="437">
        <f t="shared" si="52"/>
        <v>0.3</v>
      </c>
      <c r="AC191" s="437">
        <f t="shared" si="52"/>
        <v>0</v>
      </c>
      <c r="AD191" s="437">
        <f t="shared" si="52"/>
        <v>0</v>
      </c>
      <c r="AE191" s="437">
        <f t="shared" si="52"/>
        <v>0</v>
      </c>
      <c r="AF191" s="437">
        <f t="shared" si="52"/>
        <v>0</v>
      </c>
      <c r="AG191" s="437">
        <f t="shared" si="52"/>
        <v>0</v>
      </c>
      <c r="AH191" s="437">
        <f t="shared" si="52"/>
        <v>0</v>
      </c>
      <c r="AI191" s="437">
        <f t="shared" si="52"/>
        <v>0</v>
      </c>
      <c r="AJ191" s="437">
        <f t="shared" si="52"/>
        <v>0</v>
      </c>
      <c r="AK191" s="437">
        <f t="shared" si="52"/>
        <v>0</v>
      </c>
      <c r="AL191" s="437">
        <f t="shared" si="52"/>
        <v>0</v>
      </c>
      <c r="AM191" s="540"/>
    </row>
    <row r="192" spans="1:39" ht="15" outlineLevel="1">
      <c r="B192" s="340"/>
      <c r="C192" s="338"/>
      <c r="D192" s="342"/>
      <c r="E192" s="342"/>
      <c r="F192" s="342"/>
      <c r="G192" s="342"/>
      <c r="H192" s="342"/>
      <c r="I192" s="342"/>
      <c r="J192" s="342"/>
      <c r="K192" s="342"/>
      <c r="L192" s="342"/>
      <c r="M192" s="342"/>
      <c r="N192" s="317"/>
      <c r="O192" s="342"/>
      <c r="P192" s="342"/>
      <c r="Q192" s="342"/>
      <c r="R192" s="342"/>
      <c r="S192" s="342"/>
      <c r="T192" s="342"/>
      <c r="U192" s="342"/>
      <c r="V192" s="342"/>
      <c r="W192" s="342"/>
      <c r="X192" s="342"/>
      <c r="Y192" s="442"/>
      <c r="Z192" s="443"/>
      <c r="AA192" s="442"/>
      <c r="AB192" s="442"/>
      <c r="AC192" s="442"/>
      <c r="AD192" s="442"/>
      <c r="AE192" s="442"/>
      <c r="AF192" s="442"/>
      <c r="AG192" s="442"/>
      <c r="AH192" s="442"/>
      <c r="AI192" s="442"/>
      <c r="AJ192" s="442"/>
      <c r="AK192" s="442"/>
      <c r="AL192" s="442"/>
      <c r="AM192" s="339"/>
    </row>
    <row r="193" spans="1:39" s="309" customFormat="1" ht="15" outlineLevel="1">
      <c r="A193" s="544">
        <v>15</v>
      </c>
      <c r="B193" s="340" t="s">
        <v>499</v>
      </c>
      <c r="C193" s="317" t="s">
        <v>25</v>
      </c>
      <c r="D193" s="321"/>
      <c r="E193" s="321"/>
      <c r="F193" s="321"/>
      <c r="G193" s="321"/>
      <c r="H193" s="321"/>
      <c r="I193" s="321"/>
      <c r="J193" s="321"/>
      <c r="K193" s="321"/>
      <c r="L193" s="321"/>
      <c r="M193" s="321"/>
      <c r="N193" s="317"/>
      <c r="O193" s="321"/>
      <c r="P193" s="321"/>
      <c r="Q193" s="321"/>
      <c r="R193" s="321"/>
      <c r="S193" s="321"/>
      <c r="T193" s="321"/>
      <c r="U193" s="321"/>
      <c r="V193" s="321"/>
      <c r="W193" s="321"/>
      <c r="X193" s="321"/>
      <c r="Y193" s="441"/>
      <c r="Z193" s="441"/>
      <c r="AA193" s="441"/>
      <c r="AB193" s="441"/>
      <c r="AC193" s="441"/>
      <c r="AD193" s="441"/>
      <c r="AE193" s="441"/>
      <c r="AF193" s="441"/>
      <c r="AG193" s="441"/>
      <c r="AH193" s="441"/>
      <c r="AI193" s="441"/>
      <c r="AJ193" s="441"/>
      <c r="AK193" s="441"/>
      <c r="AL193" s="441"/>
      <c r="AM193" s="322">
        <f>SUM(Y193:AL193)</f>
        <v>0</v>
      </c>
    </row>
    <row r="194" spans="1:39" s="309" customFormat="1" ht="15" outlineLevel="1">
      <c r="A194" s="544"/>
      <c r="B194" s="341" t="s">
        <v>247</v>
      </c>
      <c r="C194" s="317" t="s">
        <v>164</v>
      </c>
      <c r="D194" s="321"/>
      <c r="E194" s="321"/>
      <c r="F194" s="321"/>
      <c r="G194" s="321"/>
      <c r="H194" s="321"/>
      <c r="I194" s="321"/>
      <c r="J194" s="321"/>
      <c r="K194" s="321"/>
      <c r="L194" s="321"/>
      <c r="M194" s="321"/>
      <c r="N194" s="317"/>
      <c r="O194" s="321"/>
      <c r="P194" s="321"/>
      <c r="Q194" s="321"/>
      <c r="R194" s="321"/>
      <c r="S194" s="321"/>
      <c r="T194" s="321"/>
      <c r="U194" s="321"/>
      <c r="V194" s="321"/>
      <c r="W194" s="321"/>
      <c r="X194" s="321"/>
      <c r="Y194" s="437">
        <f>Y193</f>
        <v>0</v>
      </c>
      <c r="Z194" s="437">
        <f>Z193</f>
        <v>0</v>
      </c>
      <c r="AA194" s="437">
        <f t="shared" ref="AA194:AL194" si="53">AA193</f>
        <v>0</v>
      </c>
      <c r="AB194" s="437">
        <f t="shared" si="53"/>
        <v>0</v>
      </c>
      <c r="AC194" s="437">
        <f t="shared" si="53"/>
        <v>0</v>
      </c>
      <c r="AD194" s="437">
        <f t="shared" si="53"/>
        <v>0</v>
      </c>
      <c r="AE194" s="437">
        <f t="shared" si="53"/>
        <v>0</v>
      </c>
      <c r="AF194" s="437">
        <f t="shared" si="53"/>
        <v>0</v>
      </c>
      <c r="AG194" s="437">
        <f t="shared" si="53"/>
        <v>0</v>
      </c>
      <c r="AH194" s="437">
        <f t="shared" si="53"/>
        <v>0</v>
      </c>
      <c r="AI194" s="437">
        <f t="shared" si="53"/>
        <v>0</v>
      </c>
      <c r="AJ194" s="437">
        <f t="shared" si="53"/>
        <v>0</v>
      </c>
      <c r="AK194" s="437">
        <f t="shared" si="53"/>
        <v>0</v>
      </c>
      <c r="AL194" s="437">
        <f t="shared" si="53"/>
        <v>0</v>
      </c>
      <c r="AM194" s="540"/>
    </row>
    <row r="195" spans="1:39" s="309" customFormat="1" ht="15" outlineLevel="1">
      <c r="A195" s="544"/>
      <c r="B195" s="340"/>
      <c r="C195" s="338"/>
      <c r="D195" s="342"/>
      <c r="E195" s="342"/>
      <c r="F195" s="342"/>
      <c r="G195" s="342"/>
      <c r="H195" s="342"/>
      <c r="I195" s="342"/>
      <c r="J195" s="342"/>
      <c r="K195" s="342"/>
      <c r="L195" s="342"/>
      <c r="M195" s="342"/>
      <c r="N195" s="317"/>
      <c r="O195" s="342"/>
      <c r="P195" s="342"/>
      <c r="Q195" s="342"/>
      <c r="R195" s="342"/>
      <c r="S195" s="342"/>
      <c r="T195" s="342"/>
      <c r="U195" s="342"/>
      <c r="V195" s="342"/>
      <c r="W195" s="342"/>
      <c r="X195" s="342"/>
      <c r="Y195" s="444"/>
      <c r="Z195" s="442"/>
      <c r="AA195" s="442"/>
      <c r="AB195" s="442"/>
      <c r="AC195" s="442"/>
      <c r="AD195" s="442"/>
      <c r="AE195" s="442"/>
      <c r="AF195" s="442"/>
      <c r="AG195" s="442"/>
      <c r="AH195" s="442"/>
      <c r="AI195" s="442"/>
      <c r="AJ195" s="442"/>
      <c r="AK195" s="442"/>
      <c r="AL195" s="442"/>
      <c r="AM195" s="339"/>
    </row>
    <row r="196" spans="1:39" s="309" customFormat="1" ht="30" outlineLevel="1">
      <c r="A196" s="544">
        <v>16</v>
      </c>
      <c r="B196" s="340" t="s">
        <v>500</v>
      </c>
      <c r="C196" s="317" t="s">
        <v>25</v>
      </c>
      <c r="D196" s="321"/>
      <c r="E196" s="321"/>
      <c r="F196" s="321"/>
      <c r="G196" s="321"/>
      <c r="H196" s="321"/>
      <c r="I196" s="321"/>
      <c r="J196" s="321"/>
      <c r="K196" s="321"/>
      <c r="L196" s="321"/>
      <c r="M196" s="321"/>
      <c r="N196" s="317"/>
      <c r="O196" s="321"/>
      <c r="P196" s="321"/>
      <c r="Q196" s="321"/>
      <c r="R196" s="321"/>
      <c r="S196" s="321"/>
      <c r="T196" s="321"/>
      <c r="U196" s="321"/>
      <c r="V196" s="321"/>
      <c r="W196" s="321"/>
      <c r="X196" s="321"/>
      <c r="Y196" s="441"/>
      <c r="Z196" s="441"/>
      <c r="AA196" s="441"/>
      <c r="AB196" s="441"/>
      <c r="AC196" s="441"/>
      <c r="AD196" s="441"/>
      <c r="AE196" s="441"/>
      <c r="AF196" s="441"/>
      <c r="AG196" s="441"/>
      <c r="AH196" s="441"/>
      <c r="AI196" s="441"/>
      <c r="AJ196" s="441"/>
      <c r="AK196" s="441"/>
      <c r="AL196" s="441"/>
      <c r="AM196" s="322">
        <f>SUM(Y196:AL196)</f>
        <v>0</v>
      </c>
    </row>
    <row r="197" spans="1:39" s="309" customFormat="1" ht="15" outlineLevel="1">
      <c r="A197" s="544"/>
      <c r="B197" s="341" t="s">
        <v>247</v>
      </c>
      <c r="C197" s="317" t="s">
        <v>164</v>
      </c>
      <c r="D197" s="321"/>
      <c r="E197" s="321"/>
      <c r="F197" s="321"/>
      <c r="G197" s="321"/>
      <c r="H197" s="321"/>
      <c r="I197" s="321"/>
      <c r="J197" s="321"/>
      <c r="K197" s="321"/>
      <c r="L197" s="321"/>
      <c r="M197" s="321"/>
      <c r="N197" s="317"/>
      <c r="O197" s="321"/>
      <c r="P197" s="321"/>
      <c r="Q197" s="321"/>
      <c r="R197" s="321"/>
      <c r="S197" s="321"/>
      <c r="T197" s="321"/>
      <c r="U197" s="321"/>
      <c r="V197" s="321"/>
      <c r="W197" s="321"/>
      <c r="X197" s="321"/>
      <c r="Y197" s="437">
        <f>Y196</f>
        <v>0</v>
      </c>
      <c r="Z197" s="437">
        <f>Z196</f>
        <v>0</v>
      </c>
      <c r="AA197" s="437">
        <f t="shared" ref="AA197:AL197" si="54">AA196</f>
        <v>0</v>
      </c>
      <c r="AB197" s="437">
        <f t="shared" si="54"/>
        <v>0</v>
      </c>
      <c r="AC197" s="437">
        <f t="shared" si="54"/>
        <v>0</v>
      </c>
      <c r="AD197" s="437">
        <f t="shared" si="54"/>
        <v>0</v>
      </c>
      <c r="AE197" s="437">
        <f t="shared" si="54"/>
        <v>0</v>
      </c>
      <c r="AF197" s="437">
        <f t="shared" si="54"/>
        <v>0</v>
      </c>
      <c r="AG197" s="437">
        <f t="shared" si="54"/>
        <v>0</v>
      </c>
      <c r="AH197" s="437">
        <f t="shared" si="54"/>
        <v>0</v>
      </c>
      <c r="AI197" s="437">
        <f t="shared" si="54"/>
        <v>0</v>
      </c>
      <c r="AJ197" s="437">
        <f t="shared" si="54"/>
        <v>0</v>
      </c>
      <c r="AK197" s="437">
        <f t="shared" si="54"/>
        <v>0</v>
      </c>
      <c r="AL197" s="437">
        <f t="shared" si="54"/>
        <v>0</v>
      </c>
      <c r="AM197" s="540"/>
    </row>
    <row r="198" spans="1:39" s="309" customFormat="1" ht="15" outlineLevel="1">
      <c r="A198" s="544"/>
      <c r="B198" s="340"/>
      <c r="C198" s="338"/>
      <c r="D198" s="342"/>
      <c r="E198" s="342"/>
      <c r="F198" s="342"/>
      <c r="G198" s="342"/>
      <c r="H198" s="342"/>
      <c r="I198" s="342"/>
      <c r="J198" s="342"/>
      <c r="K198" s="342"/>
      <c r="L198" s="342"/>
      <c r="M198" s="342"/>
      <c r="N198" s="317"/>
      <c r="O198" s="342"/>
      <c r="P198" s="342"/>
      <c r="Q198" s="342"/>
      <c r="R198" s="342"/>
      <c r="S198" s="342"/>
      <c r="T198" s="342"/>
      <c r="U198" s="342"/>
      <c r="V198" s="342"/>
      <c r="W198" s="342"/>
      <c r="X198" s="342"/>
      <c r="Y198" s="444"/>
      <c r="Z198" s="442"/>
      <c r="AA198" s="442"/>
      <c r="AB198" s="442"/>
      <c r="AC198" s="442"/>
      <c r="AD198" s="442"/>
      <c r="AE198" s="442"/>
      <c r="AF198" s="442"/>
      <c r="AG198" s="442"/>
      <c r="AH198" s="442"/>
      <c r="AI198" s="442"/>
      <c r="AJ198" s="442"/>
      <c r="AK198" s="442"/>
      <c r="AL198" s="442"/>
      <c r="AM198" s="339"/>
    </row>
    <row r="199" spans="1:39" ht="15" outlineLevel="1">
      <c r="A199" s="544">
        <v>17</v>
      </c>
      <c r="B199" s="340" t="s">
        <v>9</v>
      </c>
      <c r="C199" s="317" t="s">
        <v>25</v>
      </c>
      <c r="D199" s="321">
        <v>31557</v>
      </c>
      <c r="E199" s="321"/>
      <c r="F199" s="321"/>
      <c r="G199" s="321"/>
      <c r="H199" s="321"/>
      <c r="I199" s="321"/>
      <c r="J199" s="321"/>
      <c r="K199" s="321"/>
      <c r="L199" s="321"/>
      <c r="M199" s="321"/>
      <c r="N199" s="317"/>
      <c r="O199" s="321">
        <v>2171</v>
      </c>
      <c r="P199" s="321"/>
      <c r="Q199" s="321"/>
      <c r="R199" s="321"/>
      <c r="S199" s="321"/>
      <c r="T199" s="321"/>
      <c r="U199" s="321"/>
      <c r="V199" s="321"/>
      <c r="W199" s="321"/>
      <c r="X199" s="321"/>
      <c r="Y199" s="441"/>
      <c r="Z199" s="690">
        <v>0</v>
      </c>
      <c r="AA199" s="690">
        <v>0.5</v>
      </c>
      <c r="AB199" s="690">
        <v>0.5</v>
      </c>
      <c r="AC199" s="441"/>
      <c r="AD199" s="441"/>
      <c r="AE199" s="441"/>
      <c r="AF199" s="441"/>
      <c r="AG199" s="441"/>
      <c r="AH199" s="441"/>
      <c r="AI199" s="441"/>
      <c r="AJ199" s="441"/>
      <c r="AK199" s="441"/>
      <c r="AL199" s="441"/>
      <c r="AM199" s="322">
        <f>SUM(Y199:AL199)</f>
        <v>1</v>
      </c>
    </row>
    <row r="200" spans="1:39" ht="15" outlineLevel="1">
      <c r="B200" s="320" t="s">
        <v>247</v>
      </c>
      <c r="C200" s="317" t="s">
        <v>164</v>
      </c>
      <c r="D200" s="321"/>
      <c r="E200" s="321"/>
      <c r="F200" s="321"/>
      <c r="G200" s="321"/>
      <c r="H200" s="321"/>
      <c r="I200" s="321"/>
      <c r="J200" s="321"/>
      <c r="K200" s="321"/>
      <c r="L200" s="321"/>
      <c r="M200" s="321"/>
      <c r="N200" s="317"/>
      <c r="O200" s="321"/>
      <c r="P200" s="321"/>
      <c r="Q200" s="321"/>
      <c r="R200" s="321"/>
      <c r="S200" s="321"/>
      <c r="T200" s="321"/>
      <c r="U200" s="321"/>
      <c r="V200" s="321"/>
      <c r="W200" s="321"/>
      <c r="X200" s="321"/>
      <c r="Y200" s="437">
        <f>Y199</f>
        <v>0</v>
      </c>
      <c r="Z200" s="437">
        <f>Z199</f>
        <v>0</v>
      </c>
      <c r="AA200" s="437">
        <f t="shared" ref="AA200:AL200" si="55">AA199</f>
        <v>0.5</v>
      </c>
      <c r="AB200" s="437">
        <f t="shared" si="55"/>
        <v>0.5</v>
      </c>
      <c r="AC200" s="437">
        <f t="shared" si="55"/>
        <v>0</v>
      </c>
      <c r="AD200" s="437">
        <f t="shared" si="55"/>
        <v>0</v>
      </c>
      <c r="AE200" s="437">
        <f t="shared" si="55"/>
        <v>0</v>
      </c>
      <c r="AF200" s="437">
        <f t="shared" si="55"/>
        <v>0</v>
      </c>
      <c r="AG200" s="437">
        <f t="shared" si="55"/>
        <v>0</v>
      </c>
      <c r="AH200" s="437">
        <f t="shared" si="55"/>
        <v>0</v>
      </c>
      <c r="AI200" s="437">
        <f t="shared" si="55"/>
        <v>0</v>
      </c>
      <c r="AJ200" s="437">
        <f t="shared" si="55"/>
        <v>0</v>
      </c>
      <c r="AK200" s="437">
        <f t="shared" si="55"/>
        <v>0</v>
      </c>
      <c r="AL200" s="437">
        <f t="shared" si="55"/>
        <v>0</v>
      </c>
      <c r="AM200" s="540"/>
    </row>
    <row r="201" spans="1:39" ht="15" outlineLevel="1">
      <c r="B201" s="341"/>
      <c r="C201" s="331"/>
      <c r="D201" s="317"/>
      <c r="E201" s="317"/>
      <c r="F201" s="317"/>
      <c r="G201" s="317"/>
      <c r="H201" s="317"/>
      <c r="I201" s="317"/>
      <c r="J201" s="317"/>
      <c r="K201" s="317"/>
      <c r="L201" s="317"/>
      <c r="M201" s="317"/>
      <c r="N201" s="317"/>
      <c r="O201" s="317"/>
      <c r="P201" s="317"/>
      <c r="Q201" s="317"/>
      <c r="R201" s="317"/>
      <c r="S201" s="317"/>
      <c r="T201" s="317"/>
      <c r="U201" s="317"/>
      <c r="V201" s="317"/>
      <c r="W201" s="317"/>
      <c r="X201" s="317"/>
      <c r="Y201" s="445"/>
      <c r="Z201" s="446"/>
      <c r="AA201" s="446"/>
      <c r="AB201" s="446"/>
      <c r="AC201" s="446"/>
      <c r="AD201" s="446"/>
      <c r="AE201" s="446"/>
      <c r="AF201" s="446"/>
      <c r="AG201" s="446"/>
      <c r="AH201" s="446"/>
      <c r="AI201" s="446"/>
      <c r="AJ201" s="446"/>
      <c r="AK201" s="446"/>
      <c r="AL201" s="446"/>
      <c r="AM201" s="343"/>
    </row>
    <row r="202" spans="1:39" ht="15.6" outlineLevel="1">
      <c r="A202" s="545"/>
      <c r="B202" s="314" t="s">
        <v>10</v>
      </c>
      <c r="C202" s="315"/>
      <c r="D202" s="315"/>
      <c r="E202" s="315"/>
      <c r="F202" s="315"/>
      <c r="G202" s="315"/>
      <c r="H202" s="315"/>
      <c r="I202" s="315"/>
      <c r="J202" s="315"/>
      <c r="K202" s="315"/>
      <c r="L202" s="315"/>
      <c r="M202" s="315"/>
      <c r="N202" s="316"/>
      <c r="O202" s="315"/>
      <c r="P202" s="315"/>
      <c r="Q202" s="315"/>
      <c r="R202" s="315"/>
      <c r="S202" s="315"/>
      <c r="T202" s="315"/>
      <c r="U202" s="315"/>
      <c r="V202" s="315"/>
      <c r="W202" s="315"/>
      <c r="X202" s="315"/>
      <c r="Y202" s="440"/>
      <c r="Z202" s="440"/>
      <c r="AA202" s="440"/>
      <c r="AB202" s="440"/>
      <c r="AC202" s="440"/>
      <c r="AD202" s="440"/>
      <c r="AE202" s="440"/>
      <c r="AF202" s="440"/>
      <c r="AG202" s="440"/>
      <c r="AH202" s="440"/>
      <c r="AI202" s="440"/>
      <c r="AJ202" s="440"/>
      <c r="AK202" s="440"/>
      <c r="AL202" s="440"/>
      <c r="AM202" s="318"/>
    </row>
    <row r="203" spans="1:39" ht="15" outlineLevel="1">
      <c r="A203" s="544">
        <v>18</v>
      </c>
      <c r="B203" s="341" t="s">
        <v>11</v>
      </c>
      <c r="C203" s="317" t="s">
        <v>25</v>
      </c>
      <c r="D203" s="321"/>
      <c r="E203" s="321"/>
      <c r="F203" s="321"/>
      <c r="G203" s="321"/>
      <c r="H203" s="321"/>
      <c r="I203" s="321"/>
      <c r="J203" s="321"/>
      <c r="K203" s="321"/>
      <c r="L203" s="321"/>
      <c r="M203" s="321"/>
      <c r="N203" s="321">
        <v>12</v>
      </c>
      <c r="O203" s="321"/>
      <c r="P203" s="321"/>
      <c r="Q203" s="321"/>
      <c r="R203" s="321"/>
      <c r="S203" s="321"/>
      <c r="T203" s="321"/>
      <c r="U203" s="321"/>
      <c r="V203" s="321"/>
      <c r="W203" s="321"/>
      <c r="X203" s="321"/>
      <c r="Y203" s="452"/>
      <c r="Z203" s="441"/>
      <c r="AA203" s="441"/>
      <c r="AB203" s="441"/>
      <c r="AC203" s="441"/>
      <c r="AD203" s="441"/>
      <c r="AE203" s="441"/>
      <c r="AF203" s="441"/>
      <c r="AG203" s="441"/>
      <c r="AH203" s="441"/>
      <c r="AI203" s="441"/>
      <c r="AJ203" s="441"/>
      <c r="AK203" s="441"/>
      <c r="AL203" s="441"/>
      <c r="AM203" s="322">
        <f>SUM(Y203:AL203)</f>
        <v>0</v>
      </c>
    </row>
    <row r="204" spans="1:39" ht="15" outlineLevel="1">
      <c r="B204" s="320" t="s">
        <v>247</v>
      </c>
      <c r="C204" s="317" t="s">
        <v>164</v>
      </c>
      <c r="D204" s="321"/>
      <c r="E204" s="321"/>
      <c r="F204" s="321"/>
      <c r="G204" s="321"/>
      <c r="H204" s="321"/>
      <c r="I204" s="321"/>
      <c r="J204" s="321"/>
      <c r="K204" s="321"/>
      <c r="L204" s="321"/>
      <c r="M204" s="321"/>
      <c r="N204" s="321">
        <f>N203</f>
        <v>12</v>
      </c>
      <c r="O204" s="321"/>
      <c r="P204" s="321"/>
      <c r="Q204" s="321"/>
      <c r="R204" s="321"/>
      <c r="S204" s="321"/>
      <c r="T204" s="321"/>
      <c r="U204" s="321"/>
      <c r="V204" s="321"/>
      <c r="W204" s="321"/>
      <c r="X204" s="321"/>
      <c r="Y204" s="437">
        <f>Y203</f>
        <v>0</v>
      </c>
      <c r="Z204" s="437">
        <f>Z203</f>
        <v>0</v>
      </c>
      <c r="AA204" s="437">
        <f t="shared" ref="AA204:AL204" si="56">AA203</f>
        <v>0</v>
      </c>
      <c r="AB204" s="437">
        <f t="shared" si="56"/>
        <v>0</v>
      </c>
      <c r="AC204" s="437">
        <f t="shared" si="56"/>
        <v>0</v>
      </c>
      <c r="AD204" s="437">
        <f t="shared" si="56"/>
        <v>0</v>
      </c>
      <c r="AE204" s="437">
        <f t="shared" si="56"/>
        <v>0</v>
      </c>
      <c r="AF204" s="437">
        <f t="shared" si="56"/>
        <v>0</v>
      </c>
      <c r="AG204" s="437">
        <f t="shared" si="56"/>
        <v>0</v>
      </c>
      <c r="AH204" s="437">
        <f t="shared" si="56"/>
        <v>0</v>
      </c>
      <c r="AI204" s="437">
        <f t="shared" si="56"/>
        <v>0</v>
      </c>
      <c r="AJ204" s="437">
        <f t="shared" si="56"/>
        <v>0</v>
      </c>
      <c r="AK204" s="437">
        <f t="shared" si="56"/>
        <v>0</v>
      </c>
      <c r="AL204" s="437">
        <f t="shared" si="56"/>
        <v>0</v>
      </c>
      <c r="AM204" s="540"/>
    </row>
    <row r="205" spans="1:39" ht="15" outlineLevel="1">
      <c r="A205" s="547"/>
      <c r="B205" s="341"/>
      <c r="C205" s="331"/>
      <c r="D205" s="317"/>
      <c r="E205" s="317"/>
      <c r="F205" s="317"/>
      <c r="G205" s="317"/>
      <c r="H205" s="317"/>
      <c r="I205" s="317"/>
      <c r="J205" s="317"/>
      <c r="K205" s="317"/>
      <c r="L205" s="317"/>
      <c r="M205" s="317"/>
      <c r="N205" s="317"/>
      <c r="O205" s="317"/>
      <c r="P205" s="317"/>
      <c r="Q205" s="317"/>
      <c r="R205" s="317"/>
      <c r="S205" s="317"/>
      <c r="T205" s="317"/>
      <c r="U205" s="317"/>
      <c r="V205" s="317"/>
      <c r="W205" s="317"/>
      <c r="X205" s="317"/>
      <c r="Y205" s="438"/>
      <c r="Z205" s="447"/>
      <c r="AA205" s="447"/>
      <c r="AB205" s="447"/>
      <c r="AC205" s="447"/>
      <c r="AD205" s="447"/>
      <c r="AE205" s="447"/>
      <c r="AF205" s="447"/>
      <c r="AG205" s="447"/>
      <c r="AH205" s="447"/>
      <c r="AI205" s="447"/>
      <c r="AJ205" s="447"/>
      <c r="AK205" s="447"/>
      <c r="AL205" s="447"/>
      <c r="AM205" s="332"/>
    </row>
    <row r="206" spans="1:39" ht="15" outlineLevel="1">
      <c r="A206" s="544">
        <v>19</v>
      </c>
      <c r="B206" s="341" t="s">
        <v>12</v>
      </c>
      <c r="C206" s="317" t="s">
        <v>25</v>
      </c>
      <c r="D206" s="321"/>
      <c r="E206" s="321"/>
      <c r="F206" s="321"/>
      <c r="G206" s="321"/>
      <c r="H206" s="321"/>
      <c r="I206" s="321"/>
      <c r="J206" s="321"/>
      <c r="K206" s="321"/>
      <c r="L206" s="321"/>
      <c r="M206" s="321"/>
      <c r="N206" s="321">
        <v>12</v>
      </c>
      <c r="O206" s="321"/>
      <c r="P206" s="321"/>
      <c r="Q206" s="321"/>
      <c r="R206" s="321"/>
      <c r="S206" s="321"/>
      <c r="T206" s="321"/>
      <c r="U206" s="321"/>
      <c r="V206" s="321"/>
      <c r="W206" s="321"/>
      <c r="X206" s="321"/>
      <c r="Y206" s="436"/>
      <c r="Z206" s="441"/>
      <c r="AA206" s="441"/>
      <c r="AB206" s="441"/>
      <c r="AC206" s="441"/>
      <c r="AD206" s="441"/>
      <c r="AE206" s="441"/>
      <c r="AF206" s="441"/>
      <c r="AG206" s="441"/>
      <c r="AH206" s="441"/>
      <c r="AI206" s="441"/>
      <c r="AJ206" s="441"/>
      <c r="AK206" s="441"/>
      <c r="AL206" s="441"/>
      <c r="AM206" s="322">
        <f>SUM(Y206:AL206)</f>
        <v>0</v>
      </c>
    </row>
    <row r="207" spans="1:39" ht="15" outlineLevel="1">
      <c r="B207" s="320" t="s">
        <v>247</v>
      </c>
      <c r="C207" s="317" t="s">
        <v>164</v>
      </c>
      <c r="D207" s="321"/>
      <c r="E207" s="321"/>
      <c r="F207" s="321"/>
      <c r="G207" s="321"/>
      <c r="H207" s="321"/>
      <c r="I207" s="321"/>
      <c r="J207" s="321"/>
      <c r="K207" s="321"/>
      <c r="L207" s="321"/>
      <c r="M207" s="321"/>
      <c r="N207" s="321">
        <f>N206</f>
        <v>12</v>
      </c>
      <c r="O207" s="321"/>
      <c r="P207" s="321"/>
      <c r="Q207" s="321"/>
      <c r="R207" s="321"/>
      <c r="S207" s="321"/>
      <c r="T207" s="321"/>
      <c r="U207" s="321"/>
      <c r="V207" s="321"/>
      <c r="W207" s="321"/>
      <c r="X207" s="321"/>
      <c r="Y207" s="437">
        <f>Y206</f>
        <v>0</v>
      </c>
      <c r="Z207" s="437">
        <f>Z206</f>
        <v>0</v>
      </c>
      <c r="AA207" s="437">
        <f t="shared" ref="AA207:AL207" si="57">AA206</f>
        <v>0</v>
      </c>
      <c r="AB207" s="437">
        <f t="shared" si="57"/>
        <v>0</v>
      </c>
      <c r="AC207" s="437">
        <f t="shared" si="57"/>
        <v>0</v>
      </c>
      <c r="AD207" s="437">
        <f t="shared" si="57"/>
        <v>0</v>
      </c>
      <c r="AE207" s="437">
        <f t="shared" si="57"/>
        <v>0</v>
      </c>
      <c r="AF207" s="437">
        <f t="shared" si="57"/>
        <v>0</v>
      </c>
      <c r="AG207" s="437">
        <f t="shared" si="57"/>
        <v>0</v>
      </c>
      <c r="AH207" s="437">
        <f t="shared" si="57"/>
        <v>0</v>
      </c>
      <c r="AI207" s="437">
        <f t="shared" si="57"/>
        <v>0</v>
      </c>
      <c r="AJ207" s="437">
        <f t="shared" si="57"/>
        <v>0</v>
      </c>
      <c r="AK207" s="437">
        <f t="shared" si="57"/>
        <v>0</v>
      </c>
      <c r="AL207" s="437">
        <f t="shared" si="57"/>
        <v>0</v>
      </c>
      <c r="AM207" s="540"/>
    </row>
    <row r="208" spans="1:39" ht="15" outlineLevel="1">
      <c r="B208" s="341"/>
      <c r="C208" s="331"/>
      <c r="D208" s="317"/>
      <c r="E208" s="317"/>
      <c r="F208" s="317"/>
      <c r="G208" s="317"/>
      <c r="H208" s="317"/>
      <c r="I208" s="317"/>
      <c r="J208" s="317"/>
      <c r="K208" s="317"/>
      <c r="L208" s="317"/>
      <c r="M208" s="317"/>
      <c r="N208" s="317"/>
      <c r="O208" s="317"/>
      <c r="P208" s="317"/>
      <c r="Q208" s="317"/>
      <c r="R208" s="317"/>
      <c r="S208" s="317"/>
      <c r="T208" s="317"/>
      <c r="U208" s="317"/>
      <c r="V208" s="317"/>
      <c r="W208" s="317"/>
      <c r="X208" s="317"/>
      <c r="Y208" s="448"/>
      <c r="Z208" s="448"/>
      <c r="AA208" s="438"/>
      <c r="AB208" s="438"/>
      <c r="AC208" s="438"/>
      <c r="AD208" s="438"/>
      <c r="AE208" s="438"/>
      <c r="AF208" s="438"/>
      <c r="AG208" s="438"/>
      <c r="AH208" s="438"/>
      <c r="AI208" s="438"/>
      <c r="AJ208" s="438"/>
      <c r="AK208" s="438"/>
      <c r="AL208" s="438"/>
      <c r="AM208" s="332"/>
    </row>
    <row r="209" spans="1:39" ht="15" outlineLevel="1">
      <c r="A209" s="544">
        <v>20</v>
      </c>
      <c r="B209" s="341" t="s">
        <v>13</v>
      </c>
      <c r="C209" s="317" t="s">
        <v>25</v>
      </c>
      <c r="D209" s="321">
        <v>17296</v>
      </c>
      <c r="E209" s="321">
        <f>+'7-b.  2012'!AY38</f>
        <v>17295.60484</v>
      </c>
      <c r="F209" s="321">
        <f>+'7-b.  2012'!AZ38</f>
        <v>17295.60484</v>
      </c>
      <c r="G209" s="321">
        <f>+'7-b.  2012'!BA38</f>
        <v>17295.60484</v>
      </c>
      <c r="H209" s="321">
        <f>+'7-b.  2012'!BB38</f>
        <v>17295.60484</v>
      </c>
      <c r="I209" s="321">
        <f>+'7-b.  2012'!BC38</f>
        <v>17295.60484</v>
      </c>
      <c r="J209" s="321">
        <f>+'7-b.  2012'!BD38</f>
        <v>17295.60484</v>
      </c>
      <c r="K209" s="321">
        <f>+'7-b.  2012'!BE38</f>
        <v>17295.60484</v>
      </c>
      <c r="L209" s="321">
        <f>+'7-b.  2012'!BF38</f>
        <v>17295.60484</v>
      </c>
      <c r="M209" s="321">
        <f>+'7-b.  2012'!BG38</f>
        <v>17295.60484</v>
      </c>
      <c r="N209" s="321">
        <v>12</v>
      </c>
      <c r="O209" s="321">
        <v>3</v>
      </c>
      <c r="P209" s="321">
        <f>+'7-b.  2012'!T38</f>
        <v>2.5064706999999999</v>
      </c>
      <c r="Q209" s="321">
        <f>+'7-b.  2012'!U38</f>
        <v>2.5064706999999999</v>
      </c>
      <c r="R209" s="321">
        <f>+'7-b.  2012'!V38</f>
        <v>2.5064706999999999</v>
      </c>
      <c r="S209" s="321">
        <f>+'7-b.  2012'!W38</f>
        <v>2.5064706999999999</v>
      </c>
      <c r="T209" s="321">
        <f>+'7-b.  2012'!X38</f>
        <v>2.5064706999999999</v>
      </c>
      <c r="U209" s="321">
        <f>+'7-b.  2012'!Y38</f>
        <v>2.5064706999999999</v>
      </c>
      <c r="V209" s="321">
        <f>+'7-b.  2012'!Z38</f>
        <v>2.5064706999999999</v>
      </c>
      <c r="W209" s="321">
        <f>+'7-b.  2012'!AA38</f>
        <v>2.5064706999999999</v>
      </c>
      <c r="X209" s="321">
        <f>+'7-b.  2012'!AB38</f>
        <v>2.5064706999999999</v>
      </c>
      <c r="Y209" s="436"/>
      <c r="Z209" s="441"/>
      <c r="AA209" s="441">
        <v>0.3</v>
      </c>
      <c r="AB209" s="692">
        <v>0.7</v>
      </c>
      <c r="AC209" s="691"/>
      <c r="AD209" s="441"/>
      <c r="AE209" s="441"/>
      <c r="AF209" s="441"/>
      <c r="AG209" s="441"/>
      <c r="AH209" s="441"/>
      <c r="AI209" s="441"/>
      <c r="AJ209" s="441"/>
      <c r="AK209" s="441"/>
      <c r="AL209" s="441"/>
      <c r="AM209" s="322">
        <f>SUM(Y209:AL209)</f>
        <v>1</v>
      </c>
    </row>
    <row r="210" spans="1:39" ht="15" outlineLevel="1">
      <c r="B210" s="320" t="s">
        <v>247</v>
      </c>
      <c r="C210" s="317" t="s">
        <v>164</v>
      </c>
      <c r="D210" s="321"/>
      <c r="E210" s="321"/>
      <c r="F210" s="321"/>
      <c r="G210" s="321"/>
      <c r="H210" s="321"/>
      <c r="I210" s="321"/>
      <c r="J210" s="321"/>
      <c r="K210" s="321"/>
      <c r="L210" s="321"/>
      <c r="M210" s="321"/>
      <c r="N210" s="321">
        <f>N209</f>
        <v>12</v>
      </c>
      <c r="O210" s="321"/>
      <c r="P210" s="321"/>
      <c r="Q210" s="321"/>
      <c r="R210" s="321"/>
      <c r="S210" s="321"/>
      <c r="T210" s="321"/>
      <c r="U210" s="321"/>
      <c r="V210" s="321"/>
      <c r="W210" s="321"/>
      <c r="X210" s="321"/>
      <c r="Y210" s="437">
        <f>Y209</f>
        <v>0</v>
      </c>
      <c r="Z210" s="437">
        <f>Z209</f>
        <v>0</v>
      </c>
      <c r="AA210" s="437">
        <f t="shared" ref="AA210:AL210" si="58">AA209</f>
        <v>0.3</v>
      </c>
      <c r="AB210" s="437">
        <f t="shared" si="58"/>
        <v>0.7</v>
      </c>
      <c r="AC210" s="437">
        <f t="shared" si="58"/>
        <v>0</v>
      </c>
      <c r="AD210" s="437">
        <f t="shared" si="58"/>
        <v>0</v>
      </c>
      <c r="AE210" s="437">
        <f t="shared" si="58"/>
        <v>0</v>
      </c>
      <c r="AF210" s="437">
        <f t="shared" si="58"/>
        <v>0</v>
      </c>
      <c r="AG210" s="437">
        <f t="shared" si="58"/>
        <v>0</v>
      </c>
      <c r="AH210" s="437">
        <f t="shared" si="58"/>
        <v>0</v>
      </c>
      <c r="AI210" s="437">
        <f t="shared" si="58"/>
        <v>0</v>
      </c>
      <c r="AJ210" s="437">
        <f t="shared" si="58"/>
        <v>0</v>
      </c>
      <c r="AK210" s="437">
        <f t="shared" si="58"/>
        <v>0</v>
      </c>
      <c r="AL210" s="437">
        <f t="shared" si="58"/>
        <v>0</v>
      </c>
      <c r="AM210" s="540"/>
    </row>
    <row r="211" spans="1:39" ht="15" outlineLevel="1">
      <c r="B211" s="341"/>
      <c r="C211" s="331"/>
      <c r="D211" s="317"/>
      <c r="E211" s="317"/>
      <c r="F211" s="317"/>
      <c r="G211" s="317"/>
      <c r="H211" s="317"/>
      <c r="I211" s="317"/>
      <c r="J211" s="317"/>
      <c r="K211" s="317"/>
      <c r="L211" s="317"/>
      <c r="M211" s="317"/>
      <c r="N211" s="344"/>
      <c r="O211" s="317"/>
      <c r="P211" s="317"/>
      <c r="Q211" s="317"/>
      <c r="R211" s="317"/>
      <c r="S211" s="317"/>
      <c r="T211" s="317"/>
      <c r="U211" s="317"/>
      <c r="V211" s="317"/>
      <c r="W211" s="317"/>
      <c r="X211" s="317"/>
      <c r="Y211" s="438"/>
      <c r="Z211" s="438"/>
      <c r="AA211" s="438"/>
      <c r="AB211" s="438"/>
      <c r="AC211" s="438"/>
      <c r="AD211" s="438"/>
      <c r="AE211" s="438"/>
      <c r="AF211" s="438"/>
      <c r="AG211" s="438"/>
      <c r="AH211" s="438"/>
      <c r="AI211" s="438"/>
      <c r="AJ211" s="438"/>
      <c r="AK211" s="438"/>
      <c r="AL211" s="438"/>
      <c r="AM211" s="332"/>
    </row>
    <row r="212" spans="1:39" ht="15" outlineLevel="1">
      <c r="A212" s="544">
        <v>21</v>
      </c>
      <c r="B212" s="341" t="s">
        <v>22</v>
      </c>
      <c r="C212" s="317" t="s">
        <v>25</v>
      </c>
      <c r="D212" s="321"/>
      <c r="E212" s="321"/>
      <c r="F212" s="321"/>
      <c r="G212" s="321"/>
      <c r="H212" s="321"/>
      <c r="I212" s="321"/>
      <c r="J212" s="321"/>
      <c r="K212" s="321"/>
      <c r="L212" s="321"/>
      <c r="M212" s="321"/>
      <c r="N212" s="321">
        <v>12</v>
      </c>
      <c r="O212" s="321"/>
      <c r="P212" s="321"/>
      <c r="Q212" s="321"/>
      <c r="R212" s="321"/>
      <c r="S212" s="321"/>
      <c r="T212" s="321"/>
      <c r="U212" s="321"/>
      <c r="V212" s="321"/>
      <c r="W212" s="321"/>
      <c r="X212" s="321"/>
      <c r="Y212" s="436"/>
      <c r="Z212" s="441"/>
      <c r="AA212" s="441"/>
      <c r="AB212" s="441"/>
      <c r="AC212" s="441"/>
      <c r="AD212" s="441"/>
      <c r="AE212" s="441"/>
      <c r="AF212" s="441"/>
      <c r="AG212" s="441"/>
      <c r="AH212" s="441"/>
      <c r="AI212" s="441"/>
      <c r="AJ212" s="441"/>
      <c r="AK212" s="441"/>
      <c r="AL212" s="441"/>
      <c r="AM212" s="322">
        <f>SUM(Y212:AL212)</f>
        <v>0</v>
      </c>
    </row>
    <row r="213" spans="1:39" ht="15" outlineLevel="1">
      <c r="B213" s="320" t="s">
        <v>247</v>
      </c>
      <c r="C213" s="317" t="s">
        <v>164</v>
      </c>
      <c r="D213" s="321"/>
      <c r="E213" s="321"/>
      <c r="F213" s="321"/>
      <c r="G213" s="321"/>
      <c r="H213" s="321"/>
      <c r="I213" s="321"/>
      <c r="J213" s="321"/>
      <c r="K213" s="321"/>
      <c r="L213" s="321"/>
      <c r="M213" s="321"/>
      <c r="N213" s="321">
        <f>N212</f>
        <v>12</v>
      </c>
      <c r="O213" s="321"/>
      <c r="P213" s="321"/>
      <c r="Q213" s="321"/>
      <c r="R213" s="321"/>
      <c r="S213" s="321"/>
      <c r="T213" s="321"/>
      <c r="U213" s="321"/>
      <c r="V213" s="321"/>
      <c r="W213" s="321"/>
      <c r="X213" s="321"/>
      <c r="Y213" s="437">
        <f>Y212</f>
        <v>0</v>
      </c>
      <c r="Z213" s="437">
        <f>Z212</f>
        <v>0</v>
      </c>
      <c r="AA213" s="437">
        <f t="shared" ref="AA213:AL213" si="59">AA212</f>
        <v>0</v>
      </c>
      <c r="AB213" s="437">
        <f t="shared" si="59"/>
        <v>0</v>
      </c>
      <c r="AC213" s="437">
        <f t="shared" si="59"/>
        <v>0</v>
      </c>
      <c r="AD213" s="437">
        <f t="shared" si="59"/>
        <v>0</v>
      </c>
      <c r="AE213" s="437">
        <f t="shared" si="59"/>
        <v>0</v>
      </c>
      <c r="AF213" s="437">
        <f t="shared" si="59"/>
        <v>0</v>
      </c>
      <c r="AG213" s="437">
        <f t="shared" si="59"/>
        <v>0</v>
      </c>
      <c r="AH213" s="437">
        <f t="shared" si="59"/>
        <v>0</v>
      </c>
      <c r="AI213" s="437">
        <f t="shared" si="59"/>
        <v>0</v>
      </c>
      <c r="AJ213" s="437">
        <f t="shared" si="59"/>
        <v>0</v>
      </c>
      <c r="AK213" s="437">
        <f t="shared" si="59"/>
        <v>0</v>
      </c>
      <c r="AL213" s="437">
        <f t="shared" si="59"/>
        <v>0</v>
      </c>
      <c r="AM213" s="540"/>
    </row>
    <row r="214" spans="1:39" ht="15" outlineLevel="1">
      <c r="B214" s="341"/>
      <c r="C214" s="331"/>
      <c r="D214" s="317"/>
      <c r="E214" s="317"/>
      <c r="F214" s="317"/>
      <c r="G214" s="317"/>
      <c r="H214" s="317"/>
      <c r="I214" s="317"/>
      <c r="J214" s="317"/>
      <c r="K214" s="317"/>
      <c r="L214" s="317"/>
      <c r="M214" s="317"/>
      <c r="N214" s="317"/>
      <c r="O214" s="317"/>
      <c r="P214" s="317"/>
      <c r="Q214" s="317"/>
      <c r="R214" s="317"/>
      <c r="S214" s="317"/>
      <c r="T214" s="317"/>
      <c r="U214" s="317"/>
      <c r="V214" s="317"/>
      <c r="W214" s="317"/>
      <c r="X214" s="317"/>
      <c r="Y214" s="448"/>
      <c r="Z214" s="438"/>
      <c r="AA214" s="438"/>
      <c r="AB214" s="438"/>
      <c r="AC214" s="438"/>
      <c r="AD214" s="438"/>
      <c r="AE214" s="438"/>
      <c r="AF214" s="438"/>
      <c r="AG214" s="438"/>
      <c r="AH214" s="438"/>
      <c r="AI214" s="438"/>
      <c r="AJ214" s="438"/>
      <c r="AK214" s="438"/>
      <c r="AL214" s="438"/>
      <c r="AM214" s="332"/>
    </row>
    <row r="215" spans="1:39" ht="15" outlineLevel="1">
      <c r="A215" s="544">
        <v>22</v>
      </c>
      <c r="B215" s="341" t="s">
        <v>9</v>
      </c>
      <c r="C215" s="317" t="s">
        <v>25</v>
      </c>
      <c r="D215" s="321">
        <v>88449</v>
      </c>
      <c r="E215" s="321"/>
      <c r="F215" s="321"/>
      <c r="G215" s="321"/>
      <c r="H215" s="321"/>
      <c r="I215" s="321"/>
      <c r="J215" s="321"/>
      <c r="K215" s="321"/>
      <c r="L215" s="321"/>
      <c r="M215" s="321"/>
      <c r="N215" s="317"/>
      <c r="O215" s="321">
        <v>3670</v>
      </c>
      <c r="P215" s="321"/>
      <c r="Q215" s="321"/>
      <c r="R215" s="321"/>
      <c r="S215" s="321"/>
      <c r="T215" s="321"/>
      <c r="U215" s="321"/>
      <c r="V215" s="321"/>
      <c r="W215" s="321"/>
      <c r="X215" s="321"/>
      <c r="Y215" s="436"/>
      <c r="Z215" s="441"/>
      <c r="AA215" s="693">
        <v>0.25</v>
      </c>
      <c r="AB215" s="693">
        <v>0.75</v>
      </c>
      <c r="AC215" s="441"/>
      <c r="AD215" s="441"/>
      <c r="AE215" s="441"/>
      <c r="AF215" s="441"/>
      <c r="AG215" s="441"/>
      <c r="AH215" s="441"/>
      <c r="AI215" s="441"/>
      <c r="AJ215" s="441"/>
      <c r="AK215" s="441"/>
      <c r="AL215" s="441"/>
      <c r="AM215" s="322">
        <f>SUM(Y215:AL215)</f>
        <v>1</v>
      </c>
    </row>
    <row r="216" spans="1:39" ht="15" outlineLevel="1">
      <c r="B216" s="320" t="s">
        <v>247</v>
      </c>
      <c r="C216" s="317" t="s">
        <v>164</v>
      </c>
      <c r="D216" s="321"/>
      <c r="E216" s="321"/>
      <c r="F216" s="321"/>
      <c r="G216" s="321"/>
      <c r="H216" s="321"/>
      <c r="I216" s="321"/>
      <c r="J216" s="321"/>
      <c r="K216" s="321"/>
      <c r="L216" s="321"/>
      <c r="M216" s="321"/>
      <c r="N216" s="317"/>
      <c r="O216" s="321"/>
      <c r="P216" s="321"/>
      <c r="Q216" s="321"/>
      <c r="R216" s="321"/>
      <c r="S216" s="321"/>
      <c r="T216" s="321"/>
      <c r="U216" s="321"/>
      <c r="V216" s="321"/>
      <c r="W216" s="321"/>
      <c r="X216" s="321"/>
      <c r="Y216" s="437">
        <f>Y215</f>
        <v>0</v>
      </c>
      <c r="Z216" s="437">
        <f>Z215</f>
        <v>0</v>
      </c>
      <c r="AA216" s="437">
        <f t="shared" ref="AA216:AL216" si="60">AA215</f>
        <v>0.25</v>
      </c>
      <c r="AB216" s="437">
        <f t="shared" si="60"/>
        <v>0.75</v>
      </c>
      <c r="AC216" s="437">
        <f t="shared" si="60"/>
        <v>0</v>
      </c>
      <c r="AD216" s="437">
        <f t="shared" si="60"/>
        <v>0</v>
      </c>
      <c r="AE216" s="437">
        <f t="shared" si="60"/>
        <v>0</v>
      </c>
      <c r="AF216" s="437">
        <f t="shared" si="60"/>
        <v>0</v>
      </c>
      <c r="AG216" s="437">
        <f t="shared" si="60"/>
        <v>0</v>
      </c>
      <c r="AH216" s="437">
        <f t="shared" si="60"/>
        <v>0</v>
      </c>
      <c r="AI216" s="437">
        <f t="shared" si="60"/>
        <v>0</v>
      </c>
      <c r="AJ216" s="437">
        <f t="shared" si="60"/>
        <v>0</v>
      </c>
      <c r="AK216" s="437">
        <f t="shared" si="60"/>
        <v>0</v>
      </c>
      <c r="AL216" s="437">
        <f t="shared" si="60"/>
        <v>0</v>
      </c>
      <c r="AM216" s="540"/>
    </row>
    <row r="217" spans="1:39" ht="15" outlineLevel="1">
      <c r="B217" s="341"/>
      <c r="C217" s="331"/>
      <c r="D217" s="317"/>
      <c r="E217" s="317"/>
      <c r="F217" s="317"/>
      <c r="G217" s="317"/>
      <c r="H217" s="317"/>
      <c r="I217" s="317"/>
      <c r="J217" s="317"/>
      <c r="K217" s="317"/>
      <c r="L217" s="317"/>
      <c r="M217" s="317"/>
      <c r="N217" s="317"/>
      <c r="O217" s="317"/>
      <c r="P217" s="317"/>
      <c r="Q217" s="317"/>
      <c r="R217" s="317"/>
      <c r="S217" s="317"/>
      <c r="T217" s="317"/>
      <c r="U217" s="317"/>
      <c r="V217" s="317"/>
      <c r="W217" s="317"/>
      <c r="X217" s="317"/>
      <c r="Y217" s="438"/>
      <c r="Z217" s="438"/>
      <c r="AA217" s="438"/>
      <c r="AB217" s="438"/>
      <c r="AC217" s="438"/>
      <c r="AD217" s="438"/>
      <c r="AE217" s="438"/>
      <c r="AF217" s="438"/>
      <c r="AG217" s="438"/>
      <c r="AH217" s="438"/>
      <c r="AI217" s="438"/>
      <c r="AJ217" s="438"/>
      <c r="AK217" s="438"/>
      <c r="AL217" s="438"/>
      <c r="AM217" s="332"/>
    </row>
    <row r="218" spans="1:39" ht="15.6" outlineLevel="1">
      <c r="A218" s="545"/>
      <c r="B218" s="314" t="s">
        <v>14</v>
      </c>
      <c r="C218" s="315"/>
      <c r="D218" s="316"/>
      <c r="E218" s="316"/>
      <c r="F218" s="316"/>
      <c r="G218" s="316"/>
      <c r="H218" s="316"/>
      <c r="I218" s="316"/>
      <c r="J218" s="316"/>
      <c r="K218" s="316"/>
      <c r="L218" s="316"/>
      <c r="M218" s="316"/>
      <c r="N218" s="316"/>
      <c r="O218" s="315"/>
      <c r="P218" s="315"/>
      <c r="Q218" s="315"/>
      <c r="R218" s="315"/>
      <c r="S218" s="315"/>
      <c r="T218" s="315"/>
      <c r="U218" s="315"/>
      <c r="V218" s="315"/>
      <c r="W218" s="315"/>
      <c r="X218" s="315"/>
      <c r="Y218" s="440"/>
      <c r="Z218" s="440"/>
      <c r="AA218" s="440"/>
      <c r="AB218" s="440"/>
      <c r="AC218" s="440"/>
      <c r="AD218" s="440"/>
      <c r="AE218" s="440"/>
      <c r="AF218" s="440"/>
      <c r="AG218" s="440"/>
      <c r="AH218" s="440"/>
      <c r="AI218" s="440"/>
      <c r="AJ218" s="440"/>
      <c r="AK218" s="440"/>
      <c r="AL218" s="440"/>
      <c r="AM218" s="318"/>
    </row>
    <row r="219" spans="1:39" ht="15" outlineLevel="1">
      <c r="A219" s="544">
        <v>23</v>
      </c>
      <c r="B219" s="341" t="s">
        <v>14</v>
      </c>
      <c r="C219" s="317" t="s">
        <v>25</v>
      </c>
      <c r="D219" s="321">
        <v>261837</v>
      </c>
      <c r="E219" s="321">
        <f>+'7-b.  2012'!AY34</f>
        <v>261836.6716</v>
      </c>
      <c r="F219" s="321">
        <f>+'7-b.  2012'!AZ34</f>
        <v>261836.6716</v>
      </c>
      <c r="G219" s="321">
        <f>+'7-b.  2012'!BA34</f>
        <v>236272.67180000001</v>
      </c>
      <c r="H219" s="321">
        <f>+'7-b.  2012'!BB34</f>
        <v>235658.67180000001</v>
      </c>
      <c r="I219" s="321">
        <f>+'7-b.  2012'!BC34</f>
        <v>235658.67180000001</v>
      </c>
      <c r="J219" s="321">
        <f>+'7-b.  2012'!BD34</f>
        <v>228576.21179999999</v>
      </c>
      <c r="K219" s="321">
        <f>+'7-b.  2012'!BE34</f>
        <v>227169.79370000001</v>
      </c>
      <c r="L219" s="321">
        <f>+'7-b.  2012'!BF34</f>
        <v>109775.79369999999</v>
      </c>
      <c r="M219" s="321">
        <f>+'7-b.  2012'!BG34</f>
        <v>109118.79369999999</v>
      </c>
      <c r="N219" s="317"/>
      <c r="O219" s="321">
        <v>40</v>
      </c>
      <c r="P219" s="321">
        <f>+'7-b.  2012'!T34</f>
        <v>38.281646000000002</v>
      </c>
      <c r="Q219" s="321">
        <f>+'7-b.  2012'!U34</f>
        <v>38.281646000000002</v>
      </c>
      <c r="R219" s="321">
        <f>+'7-b.  2012'!V34</f>
        <v>38.281646000000002</v>
      </c>
      <c r="S219" s="321">
        <f>+'7-b.  2012'!W34</f>
        <v>38.260658999999997</v>
      </c>
      <c r="T219" s="321">
        <f>+'7-b.  2012'!X34</f>
        <v>38.260658999999997</v>
      </c>
      <c r="U219" s="321">
        <f>+'7-b.  2012'!Y34</f>
        <v>37.892752000000002</v>
      </c>
      <c r="V219" s="321">
        <f>+'7-b.  2012'!Z34</f>
        <v>37.892752000000002</v>
      </c>
      <c r="W219" s="321">
        <f>+'7-b.  2012'!AA34</f>
        <v>31.794568999999999</v>
      </c>
      <c r="X219" s="321">
        <f>+'7-b.  2012'!AB34</f>
        <v>31.091097000000001</v>
      </c>
      <c r="Y219" s="496">
        <v>1</v>
      </c>
      <c r="Z219" s="436"/>
      <c r="AA219" s="436"/>
      <c r="AB219" s="436"/>
      <c r="AC219" s="436"/>
      <c r="AD219" s="436"/>
      <c r="AE219" s="436"/>
      <c r="AF219" s="436"/>
      <c r="AG219" s="436"/>
      <c r="AH219" s="436"/>
      <c r="AI219" s="436"/>
      <c r="AJ219" s="436"/>
      <c r="AK219" s="436"/>
      <c r="AL219" s="436"/>
      <c r="AM219" s="322">
        <f>SUM(Y219:AL219)</f>
        <v>1</v>
      </c>
    </row>
    <row r="220" spans="1:39" ht="15" outlineLevel="1">
      <c r="B220" s="320" t="s">
        <v>247</v>
      </c>
      <c r="C220" s="317" t="s">
        <v>164</v>
      </c>
      <c r="D220" s="321">
        <v>47874</v>
      </c>
      <c r="E220" s="321">
        <f>+'7-d.  2014'!AY44</f>
        <v>47873.52</v>
      </c>
      <c r="F220" s="321">
        <f>+'7-d.  2014'!AZ44</f>
        <v>47411.519999999997</v>
      </c>
      <c r="G220" s="321">
        <f>+'7-d.  2014'!BA44</f>
        <v>47369.52</v>
      </c>
      <c r="H220" s="321">
        <f>+'7-d.  2014'!BB44</f>
        <v>44620.97</v>
      </c>
      <c r="I220" s="321">
        <f>+'7-d.  2014'!BC44</f>
        <v>41394.69</v>
      </c>
      <c r="J220" s="321">
        <f>+'7-d.  2014'!BD44</f>
        <v>40188.42</v>
      </c>
      <c r="K220" s="321">
        <f>+'7-d.  2014'!BE44</f>
        <v>38778.42</v>
      </c>
      <c r="L220" s="321">
        <f>+'7-d.  2014'!BF44</f>
        <v>38186.42</v>
      </c>
      <c r="M220" s="321">
        <f>+'7-d.  2014'!BG44</f>
        <v>22659.52</v>
      </c>
      <c r="N220" s="317"/>
      <c r="O220" s="321">
        <v>7</v>
      </c>
      <c r="P220" s="321">
        <f>+'7-d.  2014'!T44</f>
        <v>7.1593090000000004</v>
      </c>
      <c r="Q220" s="321">
        <f>+'7-d.  2014'!U44</f>
        <v>7.1355839999999997</v>
      </c>
      <c r="R220" s="321">
        <f>+'7-d.  2014'!V44</f>
        <v>7.1334280000000003</v>
      </c>
      <c r="S220" s="321">
        <f>+'7-d.  2014'!W44</f>
        <v>6.9903009999999997</v>
      </c>
      <c r="T220" s="321">
        <f>+'7-d.  2014'!X44</f>
        <v>6.8233649999999999</v>
      </c>
      <c r="U220" s="321">
        <f>+'7-d.  2014'!Y44</f>
        <v>6.7604290000000002</v>
      </c>
      <c r="V220" s="321">
        <f>+'7-d.  2014'!Z44</f>
        <v>6.6869290000000001</v>
      </c>
      <c r="W220" s="321">
        <f>+'7-d.  2014'!AA44</f>
        <v>6.6869290000000001</v>
      </c>
      <c r="X220" s="321">
        <f>+'7-d.  2014'!AB44</f>
        <v>5.8774090000000001</v>
      </c>
      <c r="Y220" s="437">
        <f>Y219</f>
        <v>1</v>
      </c>
      <c r="Z220" s="437">
        <f>Z219</f>
        <v>0</v>
      </c>
      <c r="AA220" s="437">
        <f t="shared" ref="AA220:AL220" si="61">AA219</f>
        <v>0</v>
      </c>
      <c r="AB220" s="437">
        <f t="shared" si="61"/>
        <v>0</v>
      </c>
      <c r="AC220" s="437">
        <f t="shared" si="61"/>
        <v>0</v>
      </c>
      <c r="AD220" s="437">
        <f t="shared" si="61"/>
        <v>0</v>
      </c>
      <c r="AE220" s="437">
        <f t="shared" si="61"/>
        <v>0</v>
      </c>
      <c r="AF220" s="437">
        <f t="shared" si="61"/>
        <v>0</v>
      </c>
      <c r="AG220" s="437">
        <f t="shared" si="61"/>
        <v>0</v>
      </c>
      <c r="AH220" s="437">
        <f t="shared" si="61"/>
        <v>0</v>
      </c>
      <c r="AI220" s="437">
        <f t="shared" si="61"/>
        <v>0</v>
      </c>
      <c r="AJ220" s="437">
        <f t="shared" si="61"/>
        <v>0</v>
      </c>
      <c r="AK220" s="437">
        <f t="shared" si="61"/>
        <v>0</v>
      </c>
      <c r="AL220" s="437">
        <f t="shared" si="61"/>
        <v>0</v>
      </c>
      <c r="AM220" s="540"/>
    </row>
    <row r="221" spans="1:39" ht="15" outlineLevel="1">
      <c r="B221" s="341"/>
      <c r="C221" s="331"/>
      <c r="D221" s="317"/>
      <c r="E221" s="317"/>
      <c r="F221" s="317"/>
      <c r="G221" s="317"/>
      <c r="H221" s="317"/>
      <c r="I221" s="317"/>
      <c r="J221" s="317"/>
      <c r="K221" s="317"/>
      <c r="L221" s="317"/>
      <c r="M221" s="317"/>
      <c r="N221" s="317"/>
      <c r="O221" s="317"/>
      <c r="P221" s="317"/>
      <c r="Q221" s="317"/>
      <c r="R221" s="317"/>
      <c r="S221" s="317"/>
      <c r="T221" s="317"/>
      <c r="U221" s="317"/>
      <c r="V221" s="317"/>
      <c r="W221" s="317"/>
      <c r="X221" s="317"/>
      <c r="Y221" s="438"/>
      <c r="Z221" s="438"/>
      <c r="AA221" s="438"/>
      <c r="AB221" s="438"/>
      <c r="AC221" s="438"/>
      <c r="AD221" s="438"/>
      <c r="AE221" s="438"/>
      <c r="AF221" s="438"/>
      <c r="AG221" s="438"/>
      <c r="AH221" s="438"/>
      <c r="AI221" s="438"/>
      <c r="AJ221" s="438"/>
      <c r="AK221" s="438"/>
      <c r="AL221" s="438"/>
      <c r="AM221" s="332"/>
    </row>
    <row r="222" spans="1:39" s="319" customFormat="1" ht="15.6" outlineLevel="1">
      <c r="A222" s="545"/>
      <c r="B222" s="314" t="s">
        <v>501</v>
      </c>
      <c r="C222" s="315"/>
      <c r="D222" s="316"/>
      <c r="E222" s="316"/>
      <c r="F222" s="316"/>
      <c r="G222" s="316"/>
      <c r="H222" s="316"/>
      <c r="I222" s="316"/>
      <c r="J222" s="316"/>
      <c r="K222" s="316"/>
      <c r="L222" s="316"/>
      <c r="M222" s="316"/>
      <c r="N222" s="316"/>
      <c r="O222" s="315"/>
      <c r="P222" s="315"/>
      <c r="Q222" s="315"/>
      <c r="R222" s="315"/>
      <c r="S222" s="315"/>
      <c r="T222" s="315"/>
      <c r="U222" s="315"/>
      <c r="V222" s="315"/>
      <c r="W222" s="315"/>
      <c r="X222" s="315"/>
      <c r="Y222" s="440"/>
      <c r="Z222" s="440"/>
      <c r="AA222" s="440"/>
      <c r="AB222" s="440"/>
      <c r="AC222" s="440"/>
      <c r="AD222" s="440"/>
      <c r="AE222" s="440"/>
      <c r="AF222" s="440"/>
      <c r="AG222" s="440"/>
      <c r="AH222" s="440"/>
      <c r="AI222" s="440"/>
      <c r="AJ222" s="440"/>
      <c r="AK222" s="440"/>
      <c r="AL222" s="440"/>
      <c r="AM222" s="318"/>
    </row>
    <row r="223" spans="1:39" s="309" customFormat="1" ht="15" outlineLevel="1">
      <c r="A223" s="544">
        <v>24</v>
      </c>
      <c r="B223" s="341" t="s">
        <v>14</v>
      </c>
      <c r="C223" s="317" t="s">
        <v>25</v>
      </c>
      <c r="D223" s="321"/>
      <c r="E223" s="321"/>
      <c r="F223" s="321"/>
      <c r="G223" s="321"/>
      <c r="H223" s="321"/>
      <c r="I223" s="321"/>
      <c r="J223" s="321"/>
      <c r="K223" s="321"/>
      <c r="L223" s="321"/>
      <c r="M223" s="321"/>
      <c r="N223" s="317"/>
      <c r="O223" s="321"/>
      <c r="P223" s="321"/>
      <c r="Q223" s="321"/>
      <c r="R223" s="321"/>
      <c r="S223" s="321"/>
      <c r="T223" s="321"/>
      <c r="U223" s="321"/>
      <c r="V223" s="321"/>
      <c r="W223" s="321"/>
      <c r="X223" s="321"/>
      <c r="Y223" s="436"/>
      <c r="Z223" s="436"/>
      <c r="AA223" s="436"/>
      <c r="AB223" s="436"/>
      <c r="AC223" s="436"/>
      <c r="AD223" s="436"/>
      <c r="AE223" s="436"/>
      <c r="AF223" s="436"/>
      <c r="AG223" s="436"/>
      <c r="AH223" s="436"/>
      <c r="AI223" s="436"/>
      <c r="AJ223" s="436"/>
      <c r="AK223" s="436"/>
      <c r="AL223" s="436"/>
      <c r="AM223" s="322">
        <f>SUM(Y223:AL223)</f>
        <v>0</v>
      </c>
    </row>
    <row r="224" spans="1:39" s="309" customFormat="1" ht="15" outlineLevel="1">
      <c r="A224" s="544"/>
      <c r="B224" s="341" t="s">
        <v>247</v>
      </c>
      <c r="C224" s="317" t="s">
        <v>164</v>
      </c>
      <c r="D224" s="321"/>
      <c r="E224" s="321"/>
      <c r="F224" s="321"/>
      <c r="G224" s="321"/>
      <c r="H224" s="321"/>
      <c r="I224" s="321"/>
      <c r="J224" s="321"/>
      <c r="K224" s="321"/>
      <c r="L224" s="321"/>
      <c r="M224" s="321"/>
      <c r="N224" s="494"/>
      <c r="O224" s="321"/>
      <c r="P224" s="321"/>
      <c r="Q224" s="321"/>
      <c r="R224" s="321"/>
      <c r="S224" s="321"/>
      <c r="T224" s="321"/>
      <c r="U224" s="321"/>
      <c r="V224" s="321"/>
      <c r="W224" s="321"/>
      <c r="X224" s="321"/>
      <c r="Y224" s="437">
        <f>Y223</f>
        <v>0</v>
      </c>
      <c r="Z224" s="437">
        <f>Z223</f>
        <v>0</v>
      </c>
      <c r="AA224" s="437">
        <f t="shared" ref="AA224:AL224" si="62">AA223</f>
        <v>0</v>
      </c>
      <c r="AB224" s="437">
        <f t="shared" si="62"/>
        <v>0</v>
      </c>
      <c r="AC224" s="437">
        <f t="shared" si="62"/>
        <v>0</v>
      </c>
      <c r="AD224" s="437">
        <f t="shared" si="62"/>
        <v>0</v>
      </c>
      <c r="AE224" s="437">
        <f t="shared" si="62"/>
        <v>0</v>
      </c>
      <c r="AF224" s="437">
        <f t="shared" si="62"/>
        <v>0</v>
      </c>
      <c r="AG224" s="437">
        <f t="shared" si="62"/>
        <v>0</v>
      </c>
      <c r="AH224" s="437">
        <f t="shared" si="62"/>
        <v>0</v>
      </c>
      <c r="AI224" s="437">
        <f t="shared" si="62"/>
        <v>0</v>
      </c>
      <c r="AJ224" s="437">
        <f t="shared" si="62"/>
        <v>0</v>
      </c>
      <c r="AK224" s="437">
        <f t="shared" si="62"/>
        <v>0</v>
      </c>
      <c r="AL224" s="437">
        <f t="shared" si="62"/>
        <v>0</v>
      </c>
      <c r="AM224" s="540"/>
    </row>
    <row r="225" spans="1:39" s="309" customFormat="1" ht="15" outlineLevel="1">
      <c r="A225" s="544"/>
      <c r="B225" s="341"/>
      <c r="C225" s="331"/>
      <c r="D225" s="317"/>
      <c r="E225" s="317"/>
      <c r="F225" s="317"/>
      <c r="G225" s="317"/>
      <c r="H225" s="317"/>
      <c r="I225" s="317"/>
      <c r="J225" s="317"/>
      <c r="K225" s="317"/>
      <c r="L225" s="317"/>
      <c r="M225" s="317"/>
      <c r="N225" s="317"/>
      <c r="O225" s="317"/>
      <c r="P225" s="317"/>
      <c r="Q225" s="317"/>
      <c r="R225" s="317"/>
      <c r="S225" s="317"/>
      <c r="T225" s="317"/>
      <c r="U225" s="317"/>
      <c r="V225" s="317"/>
      <c r="W225" s="317"/>
      <c r="X225" s="317"/>
      <c r="Y225" s="438"/>
      <c r="Z225" s="438"/>
      <c r="AA225" s="438"/>
      <c r="AB225" s="438"/>
      <c r="AC225" s="438"/>
      <c r="AD225" s="438"/>
      <c r="AE225" s="438"/>
      <c r="AF225" s="438"/>
      <c r="AG225" s="438"/>
      <c r="AH225" s="438"/>
      <c r="AI225" s="438"/>
      <c r="AJ225" s="438"/>
      <c r="AK225" s="438"/>
      <c r="AL225" s="438"/>
      <c r="AM225" s="332"/>
    </row>
    <row r="226" spans="1:39" s="309" customFormat="1" ht="15" outlineLevel="1">
      <c r="A226" s="544">
        <v>25</v>
      </c>
      <c r="B226" s="340" t="s">
        <v>21</v>
      </c>
      <c r="C226" s="317" t="s">
        <v>25</v>
      </c>
      <c r="D226" s="321"/>
      <c r="E226" s="321"/>
      <c r="F226" s="321"/>
      <c r="G226" s="321"/>
      <c r="H226" s="321"/>
      <c r="I226" s="321"/>
      <c r="J226" s="321"/>
      <c r="K226" s="321"/>
      <c r="L226" s="321"/>
      <c r="M226" s="321"/>
      <c r="N226" s="321">
        <v>0</v>
      </c>
      <c r="O226" s="321"/>
      <c r="P226" s="321"/>
      <c r="Q226" s="321"/>
      <c r="R226" s="321"/>
      <c r="S226" s="321"/>
      <c r="T226" s="321"/>
      <c r="U226" s="321"/>
      <c r="V226" s="321"/>
      <c r="W226" s="321"/>
      <c r="X226" s="321"/>
      <c r="Y226" s="441"/>
      <c r="Z226" s="441"/>
      <c r="AA226" s="441"/>
      <c r="AB226" s="441"/>
      <c r="AC226" s="441"/>
      <c r="AD226" s="441"/>
      <c r="AE226" s="441"/>
      <c r="AF226" s="441"/>
      <c r="AG226" s="441"/>
      <c r="AH226" s="441"/>
      <c r="AI226" s="441"/>
      <c r="AJ226" s="441"/>
      <c r="AK226" s="441"/>
      <c r="AL226" s="441"/>
      <c r="AM226" s="322">
        <f>SUM(Y226:AL226)</f>
        <v>0</v>
      </c>
    </row>
    <row r="227" spans="1:39" s="309" customFormat="1" ht="15" outlineLevel="1">
      <c r="A227" s="544"/>
      <c r="B227" s="341" t="s">
        <v>247</v>
      </c>
      <c r="C227" s="317" t="s">
        <v>164</v>
      </c>
      <c r="D227" s="321"/>
      <c r="E227" s="321"/>
      <c r="F227" s="321"/>
      <c r="G227" s="321"/>
      <c r="H227" s="321"/>
      <c r="I227" s="321"/>
      <c r="J227" s="321"/>
      <c r="K227" s="321"/>
      <c r="L227" s="321"/>
      <c r="M227" s="321"/>
      <c r="N227" s="321">
        <f>N226</f>
        <v>0</v>
      </c>
      <c r="O227" s="321"/>
      <c r="P227" s="321"/>
      <c r="Q227" s="321"/>
      <c r="R227" s="321"/>
      <c r="S227" s="321"/>
      <c r="T227" s="321"/>
      <c r="U227" s="321"/>
      <c r="V227" s="321"/>
      <c r="W227" s="321"/>
      <c r="X227" s="321"/>
      <c r="Y227" s="437">
        <f>Y226</f>
        <v>0</v>
      </c>
      <c r="Z227" s="437">
        <f>Z226</f>
        <v>0</v>
      </c>
      <c r="AA227" s="437">
        <f t="shared" ref="AA227:AL227" si="63">AA226</f>
        <v>0</v>
      </c>
      <c r="AB227" s="437">
        <f t="shared" si="63"/>
        <v>0</v>
      </c>
      <c r="AC227" s="437">
        <f t="shared" si="63"/>
        <v>0</v>
      </c>
      <c r="AD227" s="437">
        <f t="shared" si="63"/>
        <v>0</v>
      </c>
      <c r="AE227" s="437">
        <f t="shared" si="63"/>
        <v>0</v>
      </c>
      <c r="AF227" s="437">
        <f t="shared" si="63"/>
        <v>0</v>
      </c>
      <c r="AG227" s="437">
        <f t="shared" si="63"/>
        <v>0</v>
      </c>
      <c r="AH227" s="437">
        <f t="shared" si="63"/>
        <v>0</v>
      </c>
      <c r="AI227" s="437">
        <f t="shared" si="63"/>
        <v>0</v>
      </c>
      <c r="AJ227" s="437">
        <f t="shared" si="63"/>
        <v>0</v>
      </c>
      <c r="AK227" s="437">
        <f t="shared" si="63"/>
        <v>0</v>
      </c>
      <c r="AL227" s="437">
        <f t="shared" si="63"/>
        <v>0</v>
      </c>
      <c r="AM227" s="540"/>
    </row>
    <row r="228" spans="1:39" s="309" customFormat="1" ht="15" outlineLevel="1">
      <c r="A228" s="544"/>
      <c r="B228" s="340"/>
      <c r="C228" s="338"/>
      <c r="D228" s="317"/>
      <c r="E228" s="317"/>
      <c r="F228" s="317"/>
      <c r="G228" s="317"/>
      <c r="H228" s="317"/>
      <c r="I228" s="317"/>
      <c r="J228" s="317"/>
      <c r="K228" s="317"/>
      <c r="L228" s="317"/>
      <c r="M228" s="317"/>
      <c r="N228" s="317"/>
      <c r="O228" s="317"/>
      <c r="P228" s="317"/>
      <c r="Q228" s="317"/>
      <c r="R228" s="317"/>
      <c r="S228" s="317"/>
      <c r="T228" s="317"/>
      <c r="U228" s="317"/>
      <c r="V228" s="317"/>
      <c r="W228" s="317"/>
      <c r="X228" s="317"/>
      <c r="Y228" s="442"/>
      <c r="Z228" s="443"/>
      <c r="AA228" s="442"/>
      <c r="AB228" s="442"/>
      <c r="AC228" s="442"/>
      <c r="AD228" s="442"/>
      <c r="AE228" s="442"/>
      <c r="AF228" s="442"/>
      <c r="AG228" s="442"/>
      <c r="AH228" s="442"/>
      <c r="AI228" s="442"/>
      <c r="AJ228" s="442"/>
      <c r="AK228" s="442"/>
      <c r="AL228" s="442"/>
      <c r="AM228" s="339"/>
    </row>
    <row r="229" spans="1:39" ht="15.6" outlineLevel="1">
      <c r="A229" s="545"/>
      <c r="B229" s="314" t="s">
        <v>15</v>
      </c>
      <c r="C229" s="346"/>
      <c r="D229" s="316"/>
      <c r="E229" s="315"/>
      <c r="F229" s="315"/>
      <c r="G229" s="315"/>
      <c r="H229" s="315"/>
      <c r="I229" s="315"/>
      <c r="J229" s="315"/>
      <c r="K229" s="315"/>
      <c r="L229" s="315"/>
      <c r="M229" s="315"/>
      <c r="N229" s="317"/>
      <c r="O229" s="315"/>
      <c r="P229" s="315"/>
      <c r="Q229" s="315"/>
      <c r="R229" s="315"/>
      <c r="S229" s="315"/>
      <c r="T229" s="315"/>
      <c r="U229" s="315"/>
      <c r="V229" s="315"/>
      <c r="W229" s="315"/>
      <c r="X229" s="315"/>
      <c r="Y229" s="440"/>
      <c r="Z229" s="440"/>
      <c r="AA229" s="440"/>
      <c r="AB229" s="440"/>
      <c r="AC229" s="440"/>
      <c r="AD229" s="440"/>
      <c r="AE229" s="440"/>
      <c r="AF229" s="440"/>
      <c r="AG229" s="440"/>
      <c r="AH229" s="440"/>
      <c r="AI229" s="440"/>
      <c r="AJ229" s="440"/>
      <c r="AK229" s="440"/>
      <c r="AL229" s="440"/>
      <c r="AM229" s="318"/>
    </row>
    <row r="230" spans="1:39" ht="15" outlineLevel="1">
      <c r="A230" s="544">
        <v>26</v>
      </c>
      <c r="B230" s="347" t="s">
        <v>16</v>
      </c>
      <c r="C230" s="317" t="s">
        <v>25</v>
      </c>
      <c r="D230" s="321"/>
      <c r="E230" s="321"/>
      <c r="F230" s="321"/>
      <c r="G230" s="321"/>
      <c r="H230" s="321"/>
      <c r="I230" s="321"/>
      <c r="J230" s="321"/>
      <c r="K230" s="321"/>
      <c r="L230" s="321"/>
      <c r="M230" s="321"/>
      <c r="N230" s="321">
        <v>12</v>
      </c>
      <c r="O230" s="321"/>
      <c r="P230" s="321"/>
      <c r="Q230" s="321"/>
      <c r="R230" s="321"/>
      <c r="S230" s="321"/>
      <c r="T230" s="321"/>
      <c r="U230" s="321"/>
      <c r="V230" s="321"/>
      <c r="W230" s="321"/>
      <c r="X230" s="321"/>
      <c r="Y230" s="452"/>
      <c r="Z230" s="441"/>
      <c r="AA230" s="495"/>
      <c r="AB230" s="441"/>
      <c r="AC230" s="441"/>
      <c r="AD230" s="441"/>
      <c r="AE230" s="441"/>
      <c r="AF230" s="441"/>
      <c r="AG230" s="441"/>
      <c r="AH230" s="441"/>
      <c r="AI230" s="441"/>
      <c r="AJ230" s="441"/>
      <c r="AK230" s="441"/>
      <c r="AL230" s="441"/>
      <c r="AM230" s="322">
        <f>SUM(Y230:AL230)</f>
        <v>0</v>
      </c>
    </row>
    <row r="231" spans="1:39" ht="15" outlineLevel="1">
      <c r="B231" s="320" t="s">
        <v>247</v>
      </c>
      <c r="C231" s="317" t="s">
        <v>164</v>
      </c>
      <c r="D231" s="321"/>
      <c r="E231" s="321"/>
      <c r="F231" s="321"/>
      <c r="G231" s="321"/>
      <c r="H231" s="321"/>
      <c r="I231" s="321"/>
      <c r="J231" s="321"/>
      <c r="K231" s="321"/>
      <c r="L231" s="321"/>
      <c r="M231" s="321"/>
      <c r="N231" s="321">
        <f>N230</f>
        <v>12</v>
      </c>
      <c r="O231" s="321"/>
      <c r="P231" s="321"/>
      <c r="Q231" s="321"/>
      <c r="R231" s="321"/>
      <c r="S231" s="321"/>
      <c r="T231" s="321"/>
      <c r="U231" s="321"/>
      <c r="V231" s="321"/>
      <c r="W231" s="321"/>
      <c r="X231" s="321"/>
      <c r="Y231" s="437">
        <f>Y230</f>
        <v>0</v>
      </c>
      <c r="Z231" s="437">
        <f>Z230</f>
        <v>0</v>
      </c>
      <c r="AA231" s="437">
        <f t="shared" ref="AA231:AL231" si="64">AA230</f>
        <v>0</v>
      </c>
      <c r="AB231" s="437">
        <f t="shared" si="64"/>
        <v>0</v>
      </c>
      <c r="AC231" s="437">
        <f t="shared" si="64"/>
        <v>0</v>
      </c>
      <c r="AD231" s="437">
        <f t="shared" si="64"/>
        <v>0</v>
      </c>
      <c r="AE231" s="437">
        <f t="shared" si="64"/>
        <v>0</v>
      </c>
      <c r="AF231" s="437">
        <f t="shared" si="64"/>
        <v>0</v>
      </c>
      <c r="AG231" s="437">
        <f t="shared" si="64"/>
        <v>0</v>
      </c>
      <c r="AH231" s="437">
        <f t="shared" si="64"/>
        <v>0</v>
      </c>
      <c r="AI231" s="437">
        <f t="shared" si="64"/>
        <v>0</v>
      </c>
      <c r="AJ231" s="437">
        <f t="shared" si="64"/>
        <v>0</v>
      </c>
      <c r="AK231" s="437">
        <f t="shared" si="64"/>
        <v>0</v>
      </c>
      <c r="AL231" s="437">
        <f t="shared" si="64"/>
        <v>0</v>
      </c>
      <c r="AM231" s="540"/>
    </row>
    <row r="232" spans="1:39" ht="15" outlineLevel="1">
      <c r="A232" s="547"/>
      <c r="B232" s="348"/>
      <c r="C232" s="317"/>
      <c r="D232" s="317"/>
      <c r="E232" s="317"/>
      <c r="F232" s="317"/>
      <c r="G232" s="317"/>
      <c r="H232" s="317"/>
      <c r="I232" s="317"/>
      <c r="J232" s="317"/>
      <c r="K232" s="317"/>
      <c r="L232" s="317"/>
      <c r="M232" s="317"/>
      <c r="N232" s="317"/>
      <c r="O232" s="317"/>
      <c r="P232" s="317"/>
      <c r="Q232" s="317"/>
      <c r="R232" s="317"/>
      <c r="S232" s="317"/>
      <c r="T232" s="317"/>
      <c r="U232" s="317"/>
      <c r="V232" s="317"/>
      <c r="W232" s="317"/>
      <c r="X232" s="317"/>
      <c r="Y232" s="449"/>
      <c r="Z232" s="450"/>
      <c r="AA232" s="450"/>
      <c r="AB232" s="450"/>
      <c r="AC232" s="450"/>
      <c r="AD232" s="450"/>
      <c r="AE232" s="450"/>
      <c r="AF232" s="450"/>
      <c r="AG232" s="450"/>
      <c r="AH232" s="450"/>
      <c r="AI232" s="450"/>
      <c r="AJ232" s="450"/>
      <c r="AK232" s="450"/>
      <c r="AL232" s="450"/>
      <c r="AM232" s="323"/>
    </row>
    <row r="233" spans="1:39" ht="15" outlineLevel="1">
      <c r="A233" s="544">
        <v>27</v>
      </c>
      <c r="B233" s="347" t="s">
        <v>17</v>
      </c>
      <c r="C233" s="317" t="s">
        <v>25</v>
      </c>
      <c r="D233" s="321">
        <v>418130</v>
      </c>
      <c r="E233" s="321">
        <f>+'7-b.  2012'!AY36</f>
        <v>418129.97029999999</v>
      </c>
      <c r="F233" s="321">
        <f>+'7-b.  2012'!AZ36</f>
        <v>418129.97029999999</v>
      </c>
      <c r="G233" s="321">
        <f>+'7-b.  2012'!BA36</f>
        <v>418129.97029999999</v>
      </c>
      <c r="H233" s="321">
        <f>+'7-b.  2012'!BB36</f>
        <v>418129.97029999999</v>
      </c>
      <c r="I233" s="321">
        <f>+'7-b.  2012'!BC36</f>
        <v>418129.97029999999</v>
      </c>
      <c r="J233" s="321">
        <f>+'7-b.  2012'!BD36</f>
        <v>418129.97029999999</v>
      </c>
      <c r="K233" s="321">
        <f>+'7-b.  2012'!BE36</f>
        <v>418129.97029999999</v>
      </c>
      <c r="L233" s="321">
        <f>+'7-b.  2012'!BF36</f>
        <v>418129.97029999999</v>
      </c>
      <c r="M233" s="321">
        <f>+'7-b.  2012'!BG36</f>
        <v>418129.97029999999</v>
      </c>
      <c r="N233" s="321">
        <v>12</v>
      </c>
      <c r="O233" s="321">
        <v>189</v>
      </c>
      <c r="P233" s="321">
        <f>+'7-b.  2012'!T36</f>
        <v>189.02893</v>
      </c>
      <c r="Q233" s="321">
        <f>+'7-b.  2012'!U36</f>
        <v>189.02893</v>
      </c>
      <c r="R233" s="321">
        <f>+'7-b.  2012'!V36</f>
        <v>189.02893</v>
      </c>
      <c r="S233" s="321">
        <f>+'7-b.  2012'!W36</f>
        <v>189.02893</v>
      </c>
      <c r="T233" s="321">
        <f>+'7-b.  2012'!X36</f>
        <v>189.02893</v>
      </c>
      <c r="U233" s="321">
        <f>+'7-b.  2012'!Y36</f>
        <v>189.02893</v>
      </c>
      <c r="V233" s="321">
        <f>+'7-b.  2012'!Z36</f>
        <v>189.02893</v>
      </c>
      <c r="W233" s="321">
        <f>+'7-b.  2012'!AA36</f>
        <v>189.02893</v>
      </c>
      <c r="X233" s="321">
        <f>+'7-b.  2012'!AB36</f>
        <v>189.02893</v>
      </c>
      <c r="Y233" s="452"/>
      <c r="Z233" s="441"/>
      <c r="AA233" s="441">
        <v>0.5</v>
      </c>
      <c r="AB233" s="441">
        <v>0.5</v>
      </c>
      <c r="AC233" s="441"/>
      <c r="AD233" s="441"/>
      <c r="AE233" s="441"/>
      <c r="AF233" s="441"/>
      <c r="AG233" s="441"/>
      <c r="AH233" s="441"/>
      <c r="AI233" s="441"/>
      <c r="AJ233" s="441"/>
      <c r="AK233" s="441"/>
      <c r="AL233" s="441"/>
      <c r="AM233" s="322">
        <f>SUM(Y233:AL233)</f>
        <v>1</v>
      </c>
    </row>
    <row r="234" spans="1:39" ht="15" outlineLevel="1">
      <c r="B234" s="320" t="s">
        <v>247</v>
      </c>
      <c r="C234" s="317" t="s">
        <v>164</v>
      </c>
      <c r="D234" s="321"/>
      <c r="E234" s="321"/>
      <c r="F234" s="321"/>
      <c r="G234" s="321"/>
      <c r="H234" s="321"/>
      <c r="I234" s="321"/>
      <c r="J234" s="321"/>
      <c r="K234" s="321"/>
      <c r="L234" s="321"/>
      <c r="M234" s="321"/>
      <c r="N234" s="321">
        <f>N233</f>
        <v>12</v>
      </c>
      <c r="O234" s="321"/>
      <c r="P234" s="321"/>
      <c r="Q234" s="321"/>
      <c r="R234" s="321"/>
      <c r="S234" s="321"/>
      <c r="T234" s="321"/>
      <c r="U234" s="321"/>
      <c r="V234" s="321"/>
      <c r="W234" s="321"/>
      <c r="X234" s="321"/>
      <c r="Y234" s="437">
        <f>Y233</f>
        <v>0</v>
      </c>
      <c r="Z234" s="437">
        <f>Z233</f>
        <v>0</v>
      </c>
      <c r="AA234" s="437">
        <f t="shared" ref="AA234:AL234" si="65">AA233</f>
        <v>0.5</v>
      </c>
      <c r="AB234" s="437">
        <f t="shared" si="65"/>
        <v>0.5</v>
      </c>
      <c r="AC234" s="437">
        <f t="shared" si="65"/>
        <v>0</v>
      </c>
      <c r="AD234" s="437">
        <f t="shared" si="65"/>
        <v>0</v>
      </c>
      <c r="AE234" s="437">
        <f t="shared" si="65"/>
        <v>0</v>
      </c>
      <c r="AF234" s="437">
        <f t="shared" si="65"/>
        <v>0</v>
      </c>
      <c r="AG234" s="437">
        <f t="shared" si="65"/>
        <v>0</v>
      </c>
      <c r="AH234" s="437">
        <f t="shared" si="65"/>
        <v>0</v>
      </c>
      <c r="AI234" s="437">
        <f t="shared" si="65"/>
        <v>0</v>
      </c>
      <c r="AJ234" s="437">
        <f t="shared" si="65"/>
        <v>0</v>
      </c>
      <c r="AK234" s="437">
        <f t="shared" si="65"/>
        <v>0</v>
      </c>
      <c r="AL234" s="437">
        <f t="shared" si="65"/>
        <v>0</v>
      </c>
      <c r="AM234" s="540"/>
    </row>
    <row r="235" spans="1:39" ht="15.6" outlineLevel="1">
      <c r="A235" s="547"/>
      <c r="B235" s="349"/>
      <c r="C235" s="326"/>
      <c r="D235" s="317"/>
      <c r="E235" s="317"/>
      <c r="F235" s="317"/>
      <c r="G235" s="317"/>
      <c r="H235" s="317"/>
      <c r="I235" s="317"/>
      <c r="J235" s="317"/>
      <c r="K235" s="317"/>
      <c r="L235" s="317"/>
      <c r="M235" s="317"/>
      <c r="N235" s="326"/>
      <c r="O235" s="317"/>
      <c r="P235" s="317"/>
      <c r="Q235" s="317"/>
      <c r="R235" s="317"/>
      <c r="S235" s="317"/>
      <c r="T235" s="317"/>
      <c r="U235" s="317"/>
      <c r="V235" s="317"/>
      <c r="W235" s="317"/>
      <c r="X235" s="317"/>
      <c r="Y235" s="438"/>
      <c r="Z235" s="438"/>
      <c r="AA235" s="438"/>
      <c r="AB235" s="438"/>
      <c r="AC235" s="438"/>
      <c r="AD235" s="438"/>
      <c r="AE235" s="438"/>
      <c r="AF235" s="438"/>
      <c r="AG235" s="438"/>
      <c r="AH235" s="438"/>
      <c r="AI235" s="438"/>
      <c r="AJ235" s="438"/>
      <c r="AK235" s="438"/>
      <c r="AL235" s="438"/>
      <c r="AM235" s="332"/>
    </row>
    <row r="236" spans="1:39" ht="15" outlineLevel="1">
      <c r="A236" s="544">
        <v>28</v>
      </c>
      <c r="B236" s="347" t="s">
        <v>18</v>
      </c>
      <c r="C236" s="317" t="s">
        <v>25</v>
      </c>
      <c r="D236" s="321"/>
      <c r="E236" s="321"/>
      <c r="F236" s="321"/>
      <c r="G236" s="321"/>
      <c r="H236" s="321"/>
      <c r="I236" s="321"/>
      <c r="J236" s="321"/>
      <c r="K236" s="321"/>
      <c r="L236" s="321"/>
      <c r="M236" s="321"/>
      <c r="N236" s="321">
        <v>0</v>
      </c>
      <c r="O236" s="321"/>
      <c r="P236" s="321"/>
      <c r="Q236" s="321"/>
      <c r="R236" s="321"/>
      <c r="S236" s="321"/>
      <c r="T236" s="321"/>
      <c r="U236" s="321"/>
      <c r="V236" s="321"/>
      <c r="W236" s="321"/>
      <c r="X236" s="321"/>
      <c r="Y236" s="452"/>
      <c r="Z236" s="441"/>
      <c r="AA236" s="441"/>
      <c r="AB236" s="441"/>
      <c r="AC236" s="441"/>
      <c r="AD236" s="441"/>
      <c r="AE236" s="441"/>
      <c r="AF236" s="441"/>
      <c r="AG236" s="441"/>
      <c r="AH236" s="441"/>
      <c r="AI236" s="441"/>
      <c r="AJ236" s="441"/>
      <c r="AK236" s="441"/>
      <c r="AL236" s="441"/>
      <c r="AM236" s="322">
        <f>SUM(Y236:AL236)</f>
        <v>0</v>
      </c>
    </row>
    <row r="237" spans="1:39" ht="15" outlineLevel="1">
      <c r="B237" s="320" t="s">
        <v>247</v>
      </c>
      <c r="C237" s="317" t="s">
        <v>164</v>
      </c>
      <c r="D237" s="321"/>
      <c r="E237" s="321"/>
      <c r="F237" s="321"/>
      <c r="G237" s="321"/>
      <c r="H237" s="321"/>
      <c r="I237" s="321"/>
      <c r="J237" s="321"/>
      <c r="K237" s="321"/>
      <c r="L237" s="321"/>
      <c r="M237" s="321"/>
      <c r="N237" s="321">
        <f>N236</f>
        <v>0</v>
      </c>
      <c r="O237" s="321"/>
      <c r="P237" s="321"/>
      <c r="Q237" s="321"/>
      <c r="R237" s="321"/>
      <c r="S237" s="321"/>
      <c r="T237" s="321"/>
      <c r="U237" s="321"/>
      <c r="V237" s="321"/>
      <c r="W237" s="321"/>
      <c r="X237" s="321"/>
      <c r="Y237" s="437">
        <f>Y236</f>
        <v>0</v>
      </c>
      <c r="Z237" s="437">
        <f>Z236</f>
        <v>0</v>
      </c>
      <c r="AA237" s="437">
        <f t="shared" ref="AA237:AL237" si="66">AA236</f>
        <v>0</v>
      </c>
      <c r="AB237" s="437">
        <f t="shared" si="66"/>
        <v>0</v>
      </c>
      <c r="AC237" s="437">
        <f t="shared" si="66"/>
        <v>0</v>
      </c>
      <c r="AD237" s="437">
        <f t="shared" si="66"/>
        <v>0</v>
      </c>
      <c r="AE237" s="437">
        <f t="shared" si="66"/>
        <v>0</v>
      </c>
      <c r="AF237" s="437">
        <f t="shared" si="66"/>
        <v>0</v>
      </c>
      <c r="AG237" s="437">
        <f t="shared" si="66"/>
        <v>0</v>
      </c>
      <c r="AH237" s="437">
        <f t="shared" si="66"/>
        <v>0</v>
      </c>
      <c r="AI237" s="437">
        <f t="shared" si="66"/>
        <v>0</v>
      </c>
      <c r="AJ237" s="437">
        <f t="shared" si="66"/>
        <v>0</v>
      </c>
      <c r="AK237" s="437">
        <f t="shared" si="66"/>
        <v>0</v>
      </c>
      <c r="AL237" s="437">
        <f t="shared" si="66"/>
        <v>0</v>
      </c>
      <c r="AM237" s="540"/>
    </row>
    <row r="238" spans="1:39" ht="15" outlineLevel="1">
      <c r="A238" s="547"/>
      <c r="B238" s="348"/>
      <c r="C238" s="317"/>
      <c r="D238" s="317"/>
      <c r="E238" s="317"/>
      <c r="F238" s="317"/>
      <c r="G238" s="317"/>
      <c r="H238" s="317"/>
      <c r="I238" s="317"/>
      <c r="J238" s="317"/>
      <c r="K238" s="317"/>
      <c r="L238" s="317"/>
      <c r="M238" s="317"/>
      <c r="N238" s="317"/>
      <c r="O238" s="317"/>
      <c r="P238" s="317"/>
      <c r="Q238" s="317"/>
      <c r="R238" s="317"/>
      <c r="S238" s="317"/>
      <c r="T238" s="317"/>
      <c r="U238" s="317"/>
      <c r="V238" s="317"/>
      <c r="W238" s="317"/>
      <c r="X238" s="317"/>
      <c r="Y238" s="438"/>
      <c r="Z238" s="438"/>
      <c r="AA238" s="438"/>
      <c r="AB238" s="438"/>
      <c r="AC238" s="438"/>
      <c r="AD238" s="438"/>
      <c r="AE238" s="438"/>
      <c r="AF238" s="438"/>
      <c r="AG238" s="438"/>
      <c r="AH238" s="438"/>
      <c r="AI238" s="438"/>
      <c r="AJ238" s="438"/>
      <c r="AK238" s="438"/>
      <c r="AL238" s="438"/>
      <c r="AM238" s="332"/>
    </row>
    <row r="239" spans="1:39" ht="15" outlineLevel="1">
      <c r="A239" s="544">
        <v>29</v>
      </c>
      <c r="B239" s="350" t="s">
        <v>19</v>
      </c>
      <c r="C239" s="317" t="s">
        <v>25</v>
      </c>
      <c r="D239" s="321"/>
      <c r="E239" s="321"/>
      <c r="F239" s="321"/>
      <c r="G239" s="321"/>
      <c r="H239" s="321"/>
      <c r="I239" s="321"/>
      <c r="J239" s="321"/>
      <c r="K239" s="321"/>
      <c r="L239" s="321"/>
      <c r="M239" s="321"/>
      <c r="N239" s="321">
        <v>0</v>
      </c>
      <c r="O239" s="321"/>
      <c r="P239" s="321"/>
      <c r="Q239" s="321"/>
      <c r="R239" s="321"/>
      <c r="S239" s="321"/>
      <c r="T239" s="321"/>
      <c r="U239" s="321"/>
      <c r="V239" s="321"/>
      <c r="W239" s="321"/>
      <c r="X239" s="321"/>
      <c r="Y239" s="452"/>
      <c r="Z239" s="441"/>
      <c r="AA239" s="441"/>
      <c r="AB239" s="441"/>
      <c r="AC239" s="441"/>
      <c r="AD239" s="441"/>
      <c r="AE239" s="441"/>
      <c r="AF239" s="441"/>
      <c r="AG239" s="441"/>
      <c r="AH239" s="441"/>
      <c r="AI239" s="441"/>
      <c r="AJ239" s="441"/>
      <c r="AK239" s="441"/>
      <c r="AL239" s="441"/>
      <c r="AM239" s="322">
        <f>SUM(Y239:AL239)</f>
        <v>0</v>
      </c>
    </row>
    <row r="240" spans="1:39" ht="15" outlineLevel="1">
      <c r="B240" s="350" t="s">
        <v>247</v>
      </c>
      <c r="C240" s="317" t="s">
        <v>164</v>
      </c>
      <c r="D240" s="321"/>
      <c r="E240" s="321"/>
      <c r="F240" s="321"/>
      <c r="G240" s="321"/>
      <c r="H240" s="321"/>
      <c r="I240" s="321"/>
      <c r="J240" s="321"/>
      <c r="K240" s="321"/>
      <c r="L240" s="321"/>
      <c r="M240" s="321"/>
      <c r="N240" s="321">
        <f>N239</f>
        <v>0</v>
      </c>
      <c r="O240" s="321"/>
      <c r="P240" s="321"/>
      <c r="Q240" s="321"/>
      <c r="R240" s="321"/>
      <c r="S240" s="321"/>
      <c r="T240" s="321"/>
      <c r="U240" s="321"/>
      <c r="V240" s="321"/>
      <c r="W240" s="321"/>
      <c r="X240" s="321"/>
      <c r="Y240" s="437">
        <f>Y239</f>
        <v>0</v>
      </c>
      <c r="Z240" s="437">
        <f t="shared" ref="Z240:AL240" si="67">Z239</f>
        <v>0</v>
      </c>
      <c r="AA240" s="437">
        <f t="shared" si="67"/>
        <v>0</v>
      </c>
      <c r="AB240" s="437">
        <f t="shared" si="67"/>
        <v>0</v>
      </c>
      <c r="AC240" s="437">
        <f t="shared" si="67"/>
        <v>0</v>
      </c>
      <c r="AD240" s="437">
        <f t="shared" si="67"/>
        <v>0</v>
      </c>
      <c r="AE240" s="437">
        <f t="shared" si="67"/>
        <v>0</v>
      </c>
      <c r="AF240" s="437">
        <f t="shared" si="67"/>
        <v>0</v>
      </c>
      <c r="AG240" s="437">
        <f t="shared" si="67"/>
        <v>0</v>
      </c>
      <c r="AH240" s="437">
        <f t="shared" si="67"/>
        <v>0</v>
      </c>
      <c r="AI240" s="437">
        <f t="shared" si="67"/>
        <v>0</v>
      </c>
      <c r="AJ240" s="437">
        <f t="shared" si="67"/>
        <v>0</v>
      </c>
      <c r="AK240" s="437">
        <f t="shared" si="67"/>
        <v>0</v>
      </c>
      <c r="AL240" s="437">
        <f t="shared" si="67"/>
        <v>0</v>
      </c>
      <c r="AM240" s="540"/>
    </row>
    <row r="241" spans="1:39" ht="15" outlineLevel="1">
      <c r="B241" s="350"/>
      <c r="C241" s="317"/>
      <c r="D241" s="317"/>
      <c r="E241" s="317"/>
      <c r="F241" s="317"/>
      <c r="G241" s="317"/>
      <c r="H241" s="317"/>
      <c r="I241" s="317"/>
      <c r="J241" s="317"/>
      <c r="K241" s="317"/>
      <c r="L241" s="317"/>
      <c r="M241" s="317"/>
      <c r="N241" s="317"/>
      <c r="O241" s="317"/>
      <c r="P241" s="317"/>
      <c r="Q241" s="317"/>
      <c r="R241" s="317"/>
      <c r="S241" s="317"/>
      <c r="T241" s="317"/>
      <c r="U241" s="317"/>
      <c r="V241" s="317"/>
      <c r="W241" s="317"/>
      <c r="X241" s="317"/>
      <c r="Y241" s="449"/>
      <c r="Z241" s="449"/>
      <c r="AA241" s="449"/>
      <c r="AB241" s="449"/>
      <c r="AC241" s="449"/>
      <c r="AD241" s="449"/>
      <c r="AE241" s="449"/>
      <c r="AF241" s="449"/>
      <c r="AG241" s="449"/>
      <c r="AH241" s="449"/>
      <c r="AI241" s="449"/>
      <c r="AJ241" s="449"/>
      <c r="AK241" s="449"/>
      <c r="AL241" s="449"/>
      <c r="AM241" s="339"/>
    </row>
    <row r="242" spans="1:39" s="309" customFormat="1" ht="15" outlineLevel="1">
      <c r="A242" s="544">
        <v>30</v>
      </c>
      <c r="B242" s="350" t="s">
        <v>502</v>
      </c>
      <c r="C242" s="317" t="s">
        <v>25</v>
      </c>
      <c r="D242" s="321"/>
      <c r="E242" s="321"/>
      <c r="F242" s="321"/>
      <c r="G242" s="321"/>
      <c r="H242" s="321"/>
      <c r="I242" s="321"/>
      <c r="J242" s="321"/>
      <c r="K242" s="321"/>
      <c r="L242" s="321"/>
      <c r="M242" s="321"/>
      <c r="N242" s="321">
        <v>0</v>
      </c>
      <c r="O242" s="321"/>
      <c r="P242" s="321"/>
      <c r="Q242" s="321"/>
      <c r="R242" s="321"/>
      <c r="S242" s="321"/>
      <c r="T242" s="321"/>
      <c r="U242" s="321"/>
      <c r="V242" s="321"/>
      <c r="W242" s="321"/>
      <c r="X242" s="321"/>
      <c r="Y242" s="436"/>
      <c r="Z242" s="436"/>
      <c r="AA242" s="436"/>
      <c r="AB242" s="436"/>
      <c r="AC242" s="436"/>
      <c r="AD242" s="436"/>
      <c r="AE242" s="436"/>
      <c r="AF242" s="436"/>
      <c r="AG242" s="436"/>
      <c r="AH242" s="436"/>
      <c r="AI242" s="436"/>
      <c r="AJ242" s="436"/>
      <c r="AK242" s="436"/>
      <c r="AL242" s="436"/>
      <c r="AM242" s="322">
        <f>SUM(Y242:AL242)</f>
        <v>0</v>
      </c>
    </row>
    <row r="243" spans="1:39" s="309" customFormat="1" ht="15" outlineLevel="1">
      <c r="A243" s="544"/>
      <c r="B243" s="350" t="s">
        <v>247</v>
      </c>
      <c r="C243" s="317" t="s">
        <v>164</v>
      </c>
      <c r="D243" s="321"/>
      <c r="E243" s="321"/>
      <c r="F243" s="321"/>
      <c r="G243" s="321"/>
      <c r="H243" s="321"/>
      <c r="I243" s="321"/>
      <c r="J243" s="321"/>
      <c r="K243" s="321"/>
      <c r="L243" s="321"/>
      <c r="M243" s="321"/>
      <c r="N243" s="321">
        <f>N242</f>
        <v>0</v>
      </c>
      <c r="O243" s="321"/>
      <c r="P243" s="321"/>
      <c r="Q243" s="321"/>
      <c r="R243" s="321"/>
      <c r="S243" s="321"/>
      <c r="T243" s="321"/>
      <c r="U243" s="321"/>
      <c r="V243" s="321"/>
      <c r="W243" s="321"/>
      <c r="X243" s="321"/>
      <c r="Y243" s="437">
        <f>Y242</f>
        <v>0</v>
      </c>
      <c r="Z243" s="437">
        <f t="shared" ref="Z243:AL243" si="68">Z242</f>
        <v>0</v>
      </c>
      <c r="AA243" s="437">
        <f t="shared" si="68"/>
        <v>0</v>
      </c>
      <c r="AB243" s="437">
        <f t="shared" si="68"/>
        <v>0</v>
      </c>
      <c r="AC243" s="437">
        <f t="shared" si="68"/>
        <v>0</v>
      </c>
      <c r="AD243" s="437">
        <f t="shared" si="68"/>
        <v>0</v>
      </c>
      <c r="AE243" s="437">
        <f t="shared" si="68"/>
        <v>0</v>
      </c>
      <c r="AF243" s="437">
        <f t="shared" si="68"/>
        <v>0</v>
      </c>
      <c r="AG243" s="437">
        <f t="shared" si="68"/>
        <v>0</v>
      </c>
      <c r="AH243" s="437">
        <f t="shared" si="68"/>
        <v>0</v>
      </c>
      <c r="AI243" s="437">
        <f t="shared" si="68"/>
        <v>0</v>
      </c>
      <c r="AJ243" s="437">
        <f t="shared" si="68"/>
        <v>0</v>
      </c>
      <c r="AK243" s="437">
        <f t="shared" si="68"/>
        <v>0</v>
      </c>
      <c r="AL243" s="437">
        <f t="shared" si="68"/>
        <v>0</v>
      </c>
      <c r="AM243" s="540"/>
    </row>
    <row r="244" spans="1:39" s="309" customFormat="1" ht="15" outlineLevel="1">
      <c r="A244" s="544"/>
      <c r="B244" s="350"/>
      <c r="C244" s="317"/>
      <c r="D244" s="317"/>
      <c r="E244" s="317"/>
      <c r="F244" s="317"/>
      <c r="G244" s="317"/>
      <c r="H244" s="317"/>
      <c r="I244" s="317"/>
      <c r="J244" s="317"/>
      <c r="K244" s="317"/>
      <c r="L244" s="317"/>
      <c r="M244" s="317"/>
      <c r="N244" s="317"/>
      <c r="O244" s="317"/>
      <c r="P244" s="317"/>
      <c r="Q244" s="317"/>
      <c r="R244" s="317"/>
      <c r="S244" s="317"/>
      <c r="T244" s="317"/>
      <c r="U244" s="317"/>
      <c r="V244" s="317"/>
      <c r="W244" s="317"/>
      <c r="X244" s="317"/>
      <c r="Y244" s="438"/>
      <c r="Z244" s="438"/>
      <c r="AA244" s="438"/>
      <c r="AB244" s="438"/>
      <c r="AC244" s="438"/>
      <c r="AD244" s="438"/>
      <c r="AE244" s="438"/>
      <c r="AF244" s="438"/>
      <c r="AG244" s="438"/>
      <c r="AH244" s="438"/>
      <c r="AI244" s="438"/>
      <c r="AJ244" s="438"/>
      <c r="AK244" s="438"/>
      <c r="AL244" s="438"/>
      <c r="AM244" s="339"/>
    </row>
    <row r="245" spans="1:39" s="309" customFormat="1" ht="15.6" outlineLevel="1">
      <c r="A245" s="544"/>
      <c r="B245" s="314" t="s">
        <v>503</v>
      </c>
      <c r="C245" s="317"/>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438"/>
      <c r="Z245" s="438"/>
      <c r="AA245" s="438"/>
      <c r="AB245" s="438"/>
      <c r="AC245" s="438"/>
      <c r="AD245" s="438"/>
      <c r="AE245" s="438"/>
      <c r="AF245" s="438"/>
      <c r="AG245" s="438"/>
      <c r="AH245" s="438"/>
      <c r="AI245" s="438"/>
      <c r="AJ245" s="438"/>
      <c r="AK245" s="438"/>
      <c r="AL245" s="438"/>
      <c r="AM245" s="339"/>
    </row>
    <row r="246" spans="1:39" s="309" customFormat="1" ht="15" outlineLevel="1">
      <c r="A246" s="544">
        <v>31</v>
      </c>
      <c r="B246" s="350" t="s">
        <v>504</v>
      </c>
      <c r="C246" s="317" t="s">
        <v>25</v>
      </c>
      <c r="D246" s="321"/>
      <c r="E246" s="321"/>
      <c r="F246" s="321"/>
      <c r="G246" s="321"/>
      <c r="H246" s="321"/>
      <c r="I246" s="321"/>
      <c r="J246" s="321"/>
      <c r="K246" s="321"/>
      <c r="L246" s="321"/>
      <c r="M246" s="321"/>
      <c r="N246" s="321">
        <v>0</v>
      </c>
      <c r="O246" s="321"/>
      <c r="P246" s="321"/>
      <c r="Q246" s="321"/>
      <c r="R246" s="321"/>
      <c r="S246" s="321"/>
      <c r="T246" s="321"/>
      <c r="U246" s="321"/>
      <c r="V246" s="321"/>
      <c r="W246" s="321"/>
      <c r="X246" s="321"/>
      <c r="Y246" s="436"/>
      <c r="Z246" s="436"/>
      <c r="AA246" s="436"/>
      <c r="AB246" s="436"/>
      <c r="AC246" s="436"/>
      <c r="AD246" s="436"/>
      <c r="AE246" s="436"/>
      <c r="AF246" s="436"/>
      <c r="AG246" s="436"/>
      <c r="AH246" s="436"/>
      <c r="AI246" s="436"/>
      <c r="AJ246" s="436"/>
      <c r="AK246" s="436"/>
      <c r="AL246" s="436"/>
      <c r="AM246" s="322">
        <f>SUM(Y246:AL246)</f>
        <v>0</v>
      </c>
    </row>
    <row r="247" spans="1:39" s="309" customFormat="1" ht="15" outlineLevel="1">
      <c r="A247" s="544"/>
      <c r="B247" s="350" t="s">
        <v>247</v>
      </c>
      <c r="C247" s="317" t="s">
        <v>164</v>
      </c>
      <c r="D247" s="321"/>
      <c r="E247" s="321"/>
      <c r="F247" s="321"/>
      <c r="G247" s="321"/>
      <c r="H247" s="321"/>
      <c r="I247" s="321"/>
      <c r="J247" s="321"/>
      <c r="K247" s="321"/>
      <c r="L247" s="321"/>
      <c r="M247" s="321"/>
      <c r="N247" s="321">
        <f>N246</f>
        <v>0</v>
      </c>
      <c r="O247" s="321"/>
      <c r="P247" s="321"/>
      <c r="Q247" s="321"/>
      <c r="R247" s="321"/>
      <c r="S247" s="321"/>
      <c r="T247" s="321"/>
      <c r="U247" s="321"/>
      <c r="V247" s="321"/>
      <c r="W247" s="321"/>
      <c r="X247" s="321"/>
      <c r="Y247" s="437">
        <f>Y246</f>
        <v>0</v>
      </c>
      <c r="Z247" s="437">
        <f t="shared" ref="Z247:AL247" si="69">Z246</f>
        <v>0</v>
      </c>
      <c r="AA247" s="437">
        <f t="shared" si="69"/>
        <v>0</v>
      </c>
      <c r="AB247" s="437">
        <f t="shared" si="69"/>
        <v>0</v>
      </c>
      <c r="AC247" s="437">
        <f t="shared" si="69"/>
        <v>0</v>
      </c>
      <c r="AD247" s="437">
        <f t="shared" si="69"/>
        <v>0</v>
      </c>
      <c r="AE247" s="437">
        <f t="shared" si="69"/>
        <v>0</v>
      </c>
      <c r="AF247" s="437">
        <f t="shared" si="69"/>
        <v>0</v>
      </c>
      <c r="AG247" s="437">
        <f t="shared" si="69"/>
        <v>0</v>
      </c>
      <c r="AH247" s="437">
        <f t="shared" si="69"/>
        <v>0</v>
      </c>
      <c r="AI247" s="437">
        <f t="shared" si="69"/>
        <v>0</v>
      </c>
      <c r="AJ247" s="437">
        <f t="shared" si="69"/>
        <v>0</v>
      </c>
      <c r="AK247" s="437">
        <f t="shared" si="69"/>
        <v>0</v>
      </c>
      <c r="AL247" s="437">
        <f t="shared" si="69"/>
        <v>0</v>
      </c>
      <c r="AM247" s="540"/>
    </row>
    <row r="248" spans="1:39" s="309" customFormat="1" ht="15" outlineLevel="1">
      <c r="A248" s="544"/>
      <c r="B248" s="350"/>
      <c r="C248" s="317"/>
      <c r="D248" s="317"/>
      <c r="E248" s="317"/>
      <c r="F248" s="317"/>
      <c r="G248" s="317"/>
      <c r="H248" s="317"/>
      <c r="I248" s="317"/>
      <c r="J248" s="317"/>
      <c r="K248" s="317"/>
      <c r="L248" s="317"/>
      <c r="M248" s="317"/>
      <c r="N248" s="317"/>
      <c r="O248" s="317"/>
      <c r="P248" s="317"/>
      <c r="Q248" s="317"/>
      <c r="R248" s="317"/>
      <c r="S248" s="317"/>
      <c r="T248" s="317"/>
      <c r="U248" s="317"/>
      <c r="V248" s="317"/>
      <c r="W248" s="317"/>
      <c r="X248" s="317"/>
      <c r="Y248" s="438"/>
      <c r="Z248" s="438"/>
      <c r="AA248" s="438"/>
      <c r="AB248" s="438"/>
      <c r="AC248" s="438"/>
      <c r="AD248" s="438"/>
      <c r="AE248" s="438"/>
      <c r="AF248" s="438"/>
      <c r="AG248" s="438"/>
      <c r="AH248" s="438"/>
      <c r="AI248" s="438"/>
      <c r="AJ248" s="438"/>
      <c r="AK248" s="438"/>
      <c r="AL248" s="438"/>
      <c r="AM248" s="339"/>
    </row>
    <row r="249" spans="1:39" s="309" customFormat="1" ht="15" outlineLevel="1">
      <c r="A249" s="544">
        <v>32</v>
      </c>
      <c r="B249" s="350" t="s">
        <v>505</v>
      </c>
      <c r="C249" s="317" t="s">
        <v>25</v>
      </c>
      <c r="D249" s="321"/>
      <c r="E249" s="321"/>
      <c r="F249" s="321"/>
      <c r="G249" s="321"/>
      <c r="H249" s="321"/>
      <c r="I249" s="321"/>
      <c r="J249" s="321"/>
      <c r="K249" s="321"/>
      <c r="L249" s="321"/>
      <c r="M249" s="321"/>
      <c r="N249" s="321">
        <v>0</v>
      </c>
      <c r="O249" s="321"/>
      <c r="P249" s="321"/>
      <c r="Q249" s="321"/>
      <c r="R249" s="321"/>
      <c r="S249" s="321"/>
      <c r="T249" s="321"/>
      <c r="U249" s="321"/>
      <c r="V249" s="321"/>
      <c r="W249" s="321"/>
      <c r="X249" s="321"/>
      <c r="Y249" s="436"/>
      <c r="Z249" s="436"/>
      <c r="AA249" s="436"/>
      <c r="AB249" s="436"/>
      <c r="AC249" s="436"/>
      <c r="AD249" s="436"/>
      <c r="AE249" s="436"/>
      <c r="AF249" s="436"/>
      <c r="AG249" s="436"/>
      <c r="AH249" s="436"/>
      <c r="AI249" s="436"/>
      <c r="AJ249" s="436"/>
      <c r="AK249" s="436"/>
      <c r="AL249" s="436"/>
      <c r="AM249" s="322">
        <f>SUM(Y249:AL249)</f>
        <v>0</v>
      </c>
    </row>
    <row r="250" spans="1:39" s="309" customFormat="1" ht="15" outlineLevel="1">
      <c r="A250" s="544"/>
      <c r="B250" s="350" t="s">
        <v>247</v>
      </c>
      <c r="C250" s="317" t="s">
        <v>164</v>
      </c>
      <c r="D250" s="321"/>
      <c r="E250" s="321"/>
      <c r="F250" s="321"/>
      <c r="G250" s="321"/>
      <c r="H250" s="321"/>
      <c r="I250" s="321"/>
      <c r="J250" s="321"/>
      <c r="K250" s="321"/>
      <c r="L250" s="321"/>
      <c r="M250" s="321"/>
      <c r="N250" s="321">
        <f>N249</f>
        <v>0</v>
      </c>
      <c r="O250" s="321"/>
      <c r="P250" s="321"/>
      <c r="Q250" s="321"/>
      <c r="R250" s="321"/>
      <c r="S250" s="321"/>
      <c r="T250" s="321"/>
      <c r="U250" s="321"/>
      <c r="V250" s="321"/>
      <c r="W250" s="321"/>
      <c r="X250" s="321"/>
      <c r="Y250" s="437">
        <f>Y249</f>
        <v>0</v>
      </c>
      <c r="Z250" s="437">
        <f t="shared" ref="Z250:AL250" si="70">Z249</f>
        <v>0</v>
      </c>
      <c r="AA250" s="437">
        <f t="shared" si="70"/>
        <v>0</v>
      </c>
      <c r="AB250" s="437">
        <f t="shared" si="70"/>
        <v>0</v>
      </c>
      <c r="AC250" s="437">
        <f t="shared" si="70"/>
        <v>0</v>
      </c>
      <c r="AD250" s="437">
        <f t="shared" si="70"/>
        <v>0</v>
      </c>
      <c r="AE250" s="437">
        <f t="shared" si="70"/>
        <v>0</v>
      </c>
      <c r="AF250" s="437">
        <f t="shared" si="70"/>
        <v>0</v>
      </c>
      <c r="AG250" s="437">
        <f t="shared" si="70"/>
        <v>0</v>
      </c>
      <c r="AH250" s="437">
        <f t="shared" si="70"/>
        <v>0</v>
      </c>
      <c r="AI250" s="437">
        <f t="shared" si="70"/>
        <v>0</v>
      </c>
      <c r="AJ250" s="437">
        <f t="shared" si="70"/>
        <v>0</v>
      </c>
      <c r="AK250" s="437">
        <f t="shared" si="70"/>
        <v>0</v>
      </c>
      <c r="AL250" s="437">
        <f t="shared" si="70"/>
        <v>0</v>
      </c>
      <c r="AM250" s="540"/>
    </row>
    <row r="251" spans="1:39" s="309" customFormat="1" ht="15" outlineLevel="1">
      <c r="A251" s="544"/>
      <c r="B251" s="350"/>
      <c r="C251" s="317"/>
      <c r="D251" s="317"/>
      <c r="E251" s="317"/>
      <c r="F251" s="317"/>
      <c r="G251" s="317"/>
      <c r="H251" s="317"/>
      <c r="I251" s="317"/>
      <c r="J251" s="317"/>
      <c r="K251" s="317"/>
      <c r="L251" s="317"/>
      <c r="M251" s="317"/>
      <c r="N251" s="317"/>
      <c r="O251" s="317"/>
      <c r="P251" s="317"/>
      <c r="Q251" s="317"/>
      <c r="R251" s="317"/>
      <c r="S251" s="317"/>
      <c r="T251" s="317"/>
      <c r="U251" s="317"/>
      <c r="V251" s="317"/>
      <c r="W251" s="317"/>
      <c r="X251" s="317"/>
      <c r="Y251" s="438"/>
      <c r="Z251" s="438"/>
      <c r="AA251" s="438"/>
      <c r="AB251" s="438"/>
      <c r="AC251" s="438"/>
      <c r="AD251" s="438"/>
      <c r="AE251" s="438"/>
      <c r="AF251" s="438"/>
      <c r="AG251" s="438"/>
      <c r="AH251" s="438"/>
      <c r="AI251" s="438"/>
      <c r="AJ251" s="438"/>
      <c r="AK251" s="438"/>
      <c r="AL251" s="438"/>
      <c r="AM251" s="339"/>
    </row>
    <row r="252" spans="1:39" s="309" customFormat="1" ht="15" outlineLevel="1">
      <c r="A252" s="544">
        <v>33</v>
      </c>
      <c r="B252" s="350" t="s">
        <v>506</v>
      </c>
      <c r="C252" s="317" t="s">
        <v>25</v>
      </c>
      <c r="D252" s="321"/>
      <c r="E252" s="321"/>
      <c r="F252" s="321"/>
      <c r="G252" s="321"/>
      <c r="H252" s="321"/>
      <c r="I252" s="321"/>
      <c r="J252" s="321"/>
      <c r="K252" s="321"/>
      <c r="L252" s="321"/>
      <c r="M252" s="321"/>
      <c r="N252" s="321">
        <v>0</v>
      </c>
      <c r="O252" s="321"/>
      <c r="P252" s="321"/>
      <c r="Q252" s="321"/>
      <c r="R252" s="321"/>
      <c r="S252" s="321"/>
      <c r="T252" s="321"/>
      <c r="U252" s="321"/>
      <c r="V252" s="321"/>
      <c r="W252" s="321"/>
      <c r="X252" s="321"/>
      <c r="Y252" s="436"/>
      <c r="Z252" s="436"/>
      <c r="AA252" s="436"/>
      <c r="AB252" s="436"/>
      <c r="AC252" s="436"/>
      <c r="AD252" s="436"/>
      <c r="AE252" s="436"/>
      <c r="AF252" s="436"/>
      <c r="AG252" s="436"/>
      <c r="AH252" s="436"/>
      <c r="AI252" s="436"/>
      <c r="AJ252" s="436"/>
      <c r="AK252" s="436"/>
      <c r="AL252" s="436"/>
      <c r="AM252" s="322">
        <f>SUM(Y252:AL252)</f>
        <v>0</v>
      </c>
    </row>
    <row r="253" spans="1:39" s="309" customFormat="1" ht="15" outlineLevel="1">
      <c r="A253" s="544"/>
      <c r="B253" s="350" t="s">
        <v>247</v>
      </c>
      <c r="C253" s="317" t="s">
        <v>164</v>
      </c>
      <c r="D253" s="321"/>
      <c r="E253" s="321"/>
      <c r="F253" s="321"/>
      <c r="G253" s="321"/>
      <c r="H253" s="321"/>
      <c r="I253" s="321"/>
      <c r="J253" s="321"/>
      <c r="K253" s="321"/>
      <c r="L253" s="321"/>
      <c r="M253" s="321"/>
      <c r="N253" s="321">
        <f>N252</f>
        <v>0</v>
      </c>
      <c r="O253" s="321"/>
      <c r="P253" s="321"/>
      <c r="Q253" s="321"/>
      <c r="R253" s="321"/>
      <c r="S253" s="321"/>
      <c r="T253" s="321"/>
      <c r="U253" s="321"/>
      <c r="V253" s="321"/>
      <c r="W253" s="321"/>
      <c r="X253" s="321"/>
      <c r="Y253" s="437">
        <f>Y252</f>
        <v>0</v>
      </c>
      <c r="Z253" s="437">
        <f t="shared" ref="Z253:AL253" si="71">Z252</f>
        <v>0</v>
      </c>
      <c r="AA253" s="437">
        <f t="shared" si="71"/>
        <v>0</v>
      </c>
      <c r="AB253" s="437">
        <f t="shared" si="71"/>
        <v>0</v>
      </c>
      <c r="AC253" s="437">
        <f t="shared" si="71"/>
        <v>0</v>
      </c>
      <c r="AD253" s="437">
        <f t="shared" si="71"/>
        <v>0</v>
      </c>
      <c r="AE253" s="437">
        <f t="shared" si="71"/>
        <v>0</v>
      </c>
      <c r="AF253" s="437">
        <f t="shared" si="71"/>
        <v>0</v>
      </c>
      <c r="AG253" s="437">
        <f t="shared" si="71"/>
        <v>0</v>
      </c>
      <c r="AH253" s="437">
        <f t="shared" si="71"/>
        <v>0</v>
      </c>
      <c r="AI253" s="437">
        <f t="shared" si="71"/>
        <v>0</v>
      </c>
      <c r="AJ253" s="437">
        <f t="shared" si="71"/>
        <v>0</v>
      </c>
      <c r="AK253" s="437">
        <f t="shared" si="71"/>
        <v>0</v>
      </c>
      <c r="AL253" s="437">
        <f t="shared" si="71"/>
        <v>0</v>
      </c>
      <c r="AM253" s="540"/>
    </row>
    <row r="254" spans="1:39" ht="15" outlineLevel="1">
      <c r="B254" s="341"/>
      <c r="C254" s="351"/>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27"/>
      <c r="Z254" s="327"/>
      <c r="AA254" s="327"/>
      <c r="AB254" s="327"/>
      <c r="AC254" s="327"/>
      <c r="AD254" s="327"/>
      <c r="AE254" s="327"/>
      <c r="AF254" s="327"/>
      <c r="AG254" s="327"/>
      <c r="AH254" s="327"/>
      <c r="AI254" s="327"/>
      <c r="AJ254" s="327"/>
      <c r="AK254" s="327"/>
      <c r="AL254" s="327"/>
      <c r="AM254" s="332"/>
    </row>
    <row r="255" spans="1:39" ht="15.6">
      <c r="B255" s="353" t="s">
        <v>248</v>
      </c>
      <c r="C255" s="355"/>
      <c r="D255" s="355">
        <f>SUM(D150:D253)</f>
        <v>40078316</v>
      </c>
      <c r="E255" s="355">
        <f>SUM(E150:E253)</f>
        <v>39844313.732722007</v>
      </c>
      <c r="F255" s="355">
        <f t="shared" ref="F255:M255" si="72">SUM(F150:F253)</f>
        <v>39472204.002722003</v>
      </c>
      <c r="G255" s="355">
        <f t="shared" si="72"/>
        <v>38273930.884672008</v>
      </c>
      <c r="H255" s="355">
        <f t="shared" si="72"/>
        <v>36746962.543081999</v>
      </c>
      <c r="I255" s="355">
        <f t="shared" si="72"/>
        <v>32203978.397898998</v>
      </c>
      <c r="J255" s="355">
        <f t="shared" si="72"/>
        <v>31315556.529159002</v>
      </c>
      <c r="K255" s="355">
        <f t="shared" si="72"/>
        <v>31303564.546868995</v>
      </c>
      <c r="L255" s="355">
        <f t="shared" si="72"/>
        <v>29662344.146868996</v>
      </c>
      <c r="M255" s="355">
        <f t="shared" si="72"/>
        <v>21759761.224868998</v>
      </c>
      <c r="N255" s="355"/>
      <c r="O255" s="355">
        <f>SUM(O150:O253)</f>
        <v>15713</v>
      </c>
      <c r="P255" s="355">
        <f t="shared" ref="P255:X255" si="73">SUM(P150:P253)</f>
        <v>8576.6257464499995</v>
      </c>
      <c r="Q255" s="355">
        <f t="shared" si="73"/>
        <v>8477.0019004499991</v>
      </c>
      <c r="R255" s="355">
        <f t="shared" si="73"/>
        <v>8178.1036008800002</v>
      </c>
      <c r="S255" s="355">
        <f t="shared" si="73"/>
        <v>7880.90210088</v>
      </c>
      <c r="T255" s="355">
        <f t="shared" si="73"/>
        <v>6645.2336407000012</v>
      </c>
      <c r="U255" s="355">
        <f t="shared" si="73"/>
        <v>6529.2439576000006</v>
      </c>
      <c r="V255" s="355">
        <f t="shared" si="73"/>
        <v>6521.0738606000004</v>
      </c>
      <c r="W255" s="355">
        <f t="shared" si="73"/>
        <v>6100.4263676</v>
      </c>
      <c r="X255" s="355">
        <f t="shared" si="73"/>
        <v>4743.9168326000008</v>
      </c>
      <c r="Y255" s="355">
        <f>IF(Y149="kWh",SUMPRODUCT(D150:D253,Y150:Y253))</f>
        <v>3957481</v>
      </c>
      <c r="Z255" s="355">
        <f>IF(Z149="kWh",SUMPRODUCT(D150:D253,Z150:Z253))</f>
        <v>8786463.8300000019</v>
      </c>
      <c r="AA255" s="355">
        <f>IF(AA149="kW",SUMPRODUCT(N150:N253,O150:O253,AA150:AA253),SUMPRODUCT(D150:D253,AA150:AA253))</f>
        <v>45064.800000000003</v>
      </c>
      <c r="AB255" s="355">
        <f>IF(AB149="kW",SUMPRODUCT(N150:N253,O150:O253,AB150:AB253),SUMPRODUCT(D150:D253,AB150:AB253))</f>
        <v>20419.320000000003</v>
      </c>
      <c r="AC255" s="355">
        <f>IF(AC149="kW",SUMPRODUCT(N150:N253,O150:O253,AC150:AC253),SUMPRODUCT(D150:D253,AC150:AC253))</f>
        <v>1909.08</v>
      </c>
      <c r="AD255" s="355">
        <f>IF(AD149="kW",SUMPRODUCT(N150:N253,O150:O253,AD150:AD253),SUMPRODUCT(D150:D253,AD150:AD253))</f>
        <v>0</v>
      </c>
      <c r="AE255" s="355">
        <f>IF(AE149="kW",SUMPRODUCT(N150:N253,O150:O253,AE150:AE253),SUMPRODUCT(D150:D253,AE150:AE253))</f>
        <v>0</v>
      </c>
      <c r="AF255" s="355">
        <f>IF(AF149="kW",SUMPRODUCT(N150:N253,O150:O253,AF150:AF253),SUMPRODUCT(D150:D253,AF150:AF253))</f>
        <v>0</v>
      </c>
      <c r="AG255" s="355">
        <f>IF(AG149="kW",SUMPRODUCT(N150:N253,O150:O253,AG150:AG253),SUMPRODUCT(D150:D253,AG150:AG253))</f>
        <v>0</v>
      </c>
      <c r="AH255" s="355">
        <f>IF(AH149="kW",SUMPRODUCT(N150:N253,O150:O253,AH150:AH253),SUMPRODUCT(D150:D253,AH150:AH253))</f>
        <v>0</v>
      </c>
      <c r="AI255" s="355">
        <f>IF(AI149="kW",SUMPRODUCT(N150:N253,O150:O253,AI150:AI253),SUMPRODUCT(D150:D253,AI150:AI253))</f>
        <v>0</v>
      </c>
      <c r="AJ255" s="355">
        <f>IF(AJ149="kW",SUMPRODUCT(N150:N253,O150:O253,AJ150:AJ253),SUMPRODUCT(D150:D253,AJ150:AJ253))</f>
        <v>0</v>
      </c>
      <c r="AK255" s="355">
        <f>IF(AK149="kW",SUMPRODUCT(N150:N253,O150:O253,AK150:AK253),SUMPRODUCT(D150:D253,AK150:AK253))</f>
        <v>0</v>
      </c>
      <c r="AL255" s="355">
        <f>IF(AL149="kW",SUMPRODUCT(N150:N253,O150:O253,AL150:AL253),SUMPRODUCT(D150:D253,AL150:AL253))</f>
        <v>0</v>
      </c>
      <c r="AM255" s="356"/>
    </row>
    <row r="256" spans="1:39" ht="15.6">
      <c r="B256" s="357" t="s">
        <v>249</v>
      </c>
      <c r="C256" s="354"/>
      <c r="D256" s="354"/>
      <c r="E256" s="354"/>
      <c r="F256" s="354"/>
      <c r="G256" s="354"/>
      <c r="H256" s="354"/>
      <c r="I256" s="354"/>
      <c r="J256" s="354"/>
      <c r="K256" s="354"/>
      <c r="L256" s="354"/>
      <c r="M256" s="354"/>
      <c r="N256" s="354"/>
      <c r="O256" s="354"/>
      <c r="P256" s="354"/>
      <c r="Q256" s="354"/>
      <c r="R256" s="354"/>
      <c r="S256" s="354"/>
      <c r="T256" s="354"/>
      <c r="U256" s="354"/>
      <c r="V256" s="354"/>
      <c r="W256" s="354"/>
      <c r="X256" s="354"/>
      <c r="Y256" s="354">
        <f>HLOOKUP(Y148,'2. LRAMVA Threshold'!$B$42:$Q$53,4,FALSE)</f>
        <v>0</v>
      </c>
      <c r="Z256" s="354">
        <f>HLOOKUP(Z148,'2. LRAMVA Threshold'!$B$42:$Q$53,4,FALSE)</f>
        <v>0</v>
      </c>
      <c r="AA256" s="354">
        <f>HLOOKUP(AA148,'2. LRAMVA Threshold'!$B$42:$Q$53,4,FALSE)</f>
        <v>0</v>
      </c>
      <c r="AB256" s="354">
        <f>HLOOKUP(AB148,'2. LRAMVA Threshold'!$B$42:$Q$53,4,FALSE)</f>
        <v>0</v>
      </c>
      <c r="AC256" s="354">
        <f>HLOOKUP(AC148,'2. LRAMVA Threshold'!$B$42:$Q$53,4,FALSE)</f>
        <v>0</v>
      </c>
      <c r="AD256" s="354">
        <f>HLOOKUP(AD148,'2. LRAMVA Threshold'!$B$42:$Q$53,4,FALSE)</f>
        <v>0</v>
      </c>
      <c r="AE256" s="354">
        <f>HLOOKUP(AE148,'2. LRAMVA Threshold'!$B$42:$Q$53,4,FALSE)</f>
        <v>0</v>
      </c>
      <c r="AF256" s="354">
        <f>HLOOKUP(AF148,'2. LRAMVA Threshold'!$B$42:$Q$53,4,FALSE)</f>
        <v>0</v>
      </c>
      <c r="AG256" s="354">
        <f>HLOOKUP(AG148,'2. LRAMVA Threshold'!$B$42:$Q$53,4,FALSE)</f>
        <v>0</v>
      </c>
      <c r="AH256" s="354">
        <f>HLOOKUP(AH148,'2. LRAMVA Threshold'!$B$42:$Q$53,4,FALSE)</f>
        <v>0</v>
      </c>
      <c r="AI256" s="354">
        <f>HLOOKUP(AI148,'2. LRAMVA Threshold'!$B$42:$Q$53,4,FALSE)</f>
        <v>0</v>
      </c>
      <c r="AJ256" s="354">
        <f>HLOOKUP(AJ148,'2. LRAMVA Threshold'!$B$42:$Q$53,4,FALSE)</f>
        <v>0</v>
      </c>
      <c r="AK256" s="354">
        <f>HLOOKUP(AK148,'2. LRAMVA Threshold'!$B$42:$Q$53,4,FALSE)</f>
        <v>0</v>
      </c>
      <c r="AL256" s="354">
        <f>HLOOKUP(AL148,'2. LRAMVA Threshold'!$B$42:$Q$53,4,FALSE)</f>
        <v>0</v>
      </c>
      <c r="AM256" s="358"/>
    </row>
    <row r="257" spans="1:41" ht="15">
      <c r="B257" s="350"/>
      <c r="C257" s="359"/>
      <c r="D257" s="360"/>
      <c r="E257" s="360"/>
      <c r="F257" s="360"/>
      <c r="G257" s="360"/>
      <c r="H257" s="360"/>
      <c r="I257" s="360"/>
      <c r="J257" s="360"/>
      <c r="K257" s="360"/>
      <c r="L257" s="360"/>
      <c r="M257" s="360"/>
      <c r="N257" s="360"/>
      <c r="O257" s="361"/>
      <c r="P257" s="360"/>
      <c r="Q257" s="360"/>
      <c r="R257" s="360"/>
      <c r="S257" s="362"/>
      <c r="T257" s="362"/>
      <c r="U257" s="362"/>
      <c r="V257" s="362"/>
      <c r="W257" s="360"/>
      <c r="X257" s="360"/>
      <c r="Y257" s="326"/>
      <c r="Z257" s="326"/>
      <c r="AA257" s="326"/>
      <c r="AB257" s="326"/>
      <c r="AC257" s="326"/>
      <c r="AD257" s="326"/>
      <c r="AE257" s="326"/>
      <c r="AF257" s="326"/>
      <c r="AG257" s="326"/>
      <c r="AH257" s="326"/>
      <c r="AI257" s="326"/>
      <c r="AJ257" s="326"/>
      <c r="AK257" s="326"/>
      <c r="AL257" s="326"/>
      <c r="AM257" s="363"/>
    </row>
    <row r="258" spans="1:41" ht="15">
      <c r="B258" s="350" t="s">
        <v>166</v>
      </c>
      <c r="C258" s="364"/>
      <c r="D258" s="721"/>
      <c r="E258" s="402"/>
      <c r="F258" s="402"/>
      <c r="G258" s="402"/>
      <c r="H258" s="402"/>
      <c r="I258" s="402"/>
      <c r="J258" s="402"/>
      <c r="K258" s="402"/>
      <c r="L258" s="402"/>
      <c r="M258" s="402"/>
      <c r="N258" s="402"/>
      <c r="O258" s="317"/>
      <c r="P258" s="366"/>
      <c r="Q258" s="366"/>
      <c r="R258" s="366"/>
      <c r="S258" s="365"/>
      <c r="T258" s="365"/>
      <c r="U258" s="365"/>
      <c r="V258" s="365"/>
      <c r="W258" s="366"/>
      <c r="X258" s="366"/>
      <c r="Y258" s="367">
        <f>HLOOKUP(Y$20,'3.  Distribution Rates'!$C$122:$P$133,4,FALSE)</f>
        <v>1.15E-2</v>
      </c>
      <c r="Z258" s="367">
        <f>HLOOKUP(Z$20,'3.  Distribution Rates'!$C$122:$P$133,4,FALSE)</f>
        <v>1.1299999999999999E-2</v>
      </c>
      <c r="AA258" s="367">
        <f>HLOOKUP(AA$20,'3.  Distribution Rates'!$C$122:$P$133,4,FALSE)</f>
        <v>4.1332000000000004</v>
      </c>
      <c r="AB258" s="367">
        <f>HLOOKUP(AB$20,'3.  Distribution Rates'!$C$122:$P$133,4,FALSE)</f>
        <v>2.0455000000000001</v>
      </c>
      <c r="AC258" s="367">
        <f>HLOOKUP(AC$20,'3.  Distribution Rates'!$C$122:$P$133,4,FALSE)</f>
        <v>2.8666999999999998</v>
      </c>
      <c r="AD258" s="367">
        <f>HLOOKUP(AD$20,'3.  Distribution Rates'!$C$122:$P$133,4,FALSE)</f>
        <v>10.0167</v>
      </c>
      <c r="AE258" s="367">
        <f>HLOOKUP(AE$20,'3.  Distribution Rates'!$C$122:$P$133,4,FALSE)</f>
        <v>0</v>
      </c>
      <c r="AF258" s="367">
        <f>HLOOKUP(AF$20,'3.  Distribution Rates'!$C$122:$P$133,4,FALSE)</f>
        <v>0</v>
      </c>
      <c r="AG258" s="367">
        <f>HLOOKUP(AG$20,'3.  Distribution Rates'!$C$122:$P$133,4,FALSE)</f>
        <v>0</v>
      </c>
      <c r="AH258" s="367">
        <f>HLOOKUP(AH$20,'3.  Distribution Rates'!$C$122:$P$133,4,FALSE)</f>
        <v>0</v>
      </c>
      <c r="AI258" s="367">
        <f>HLOOKUP(AI$20,'3.  Distribution Rates'!$C$122:$P$133,4,FALSE)</f>
        <v>0</v>
      </c>
      <c r="AJ258" s="367">
        <f>HLOOKUP(AJ$20,'3.  Distribution Rates'!$C$122:$P$133,4,FALSE)</f>
        <v>0</v>
      </c>
      <c r="AK258" s="367">
        <f>HLOOKUP(AK$20,'3.  Distribution Rates'!$C$122:$P$133,4,FALSE)</f>
        <v>0</v>
      </c>
      <c r="AL258" s="367">
        <f>HLOOKUP(AL$20,'3.  Distribution Rates'!$C$122:$P$133,4,FALSE)</f>
        <v>0</v>
      </c>
      <c r="AM258" s="403"/>
    </row>
    <row r="259" spans="1:41" ht="15">
      <c r="B259" s="320" t="s">
        <v>155</v>
      </c>
      <c r="C259" s="371"/>
      <c r="D259" s="335"/>
      <c r="E259" s="305"/>
      <c r="F259" s="305"/>
      <c r="G259" s="305"/>
      <c r="H259" s="305"/>
      <c r="I259" s="305"/>
      <c r="J259" s="305"/>
      <c r="K259" s="305"/>
      <c r="L259" s="305"/>
      <c r="M259" s="305"/>
      <c r="N259" s="305"/>
      <c r="O259" s="317"/>
      <c r="P259" s="305"/>
      <c r="Q259" s="305"/>
      <c r="R259" s="305"/>
      <c r="S259" s="335"/>
      <c r="T259" s="335"/>
      <c r="U259" s="335"/>
      <c r="V259" s="335"/>
      <c r="W259" s="305"/>
      <c r="X259" s="305"/>
      <c r="Y259" s="404">
        <f t="shared" ref="Y259:AL259" si="74">Y135*Y258</f>
        <v>67379.764440099505</v>
      </c>
      <c r="Z259" s="404">
        <f t="shared" si="74"/>
        <v>156896.51721437235</v>
      </c>
      <c r="AA259" s="404">
        <f t="shared" si="74"/>
        <v>163241.36572627997</v>
      </c>
      <c r="AB259" s="404">
        <f t="shared" si="74"/>
        <v>37109.42081060756</v>
      </c>
      <c r="AC259" s="404">
        <f t="shared" si="74"/>
        <v>1073.8327516981558</v>
      </c>
      <c r="AD259" s="404">
        <f t="shared" si="74"/>
        <v>0</v>
      </c>
      <c r="AE259" s="404">
        <f t="shared" si="74"/>
        <v>0</v>
      </c>
      <c r="AF259" s="404">
        <f t="shared" si="74"/>
        <v>0</v>
      </c>
      <c r="AG259" s="404">
        <f t="shared" si="74"/>
        <v>0</v>
      </c>
      <c r="AH259" s="404">
        <f t="shared" si="74"/>
        <v>0</v>
      </c>
      <c r="AI259" s="404">
        <f t="shared" si="74"/>
        <v>0</v>
      </c>
      <c r="AJ259" s="404">
        <f t="shared" si="74"/>
        <v>0</v>
      </c>
      <c r="AK259" s="404">
        <f t="shared" si="74"/>
        <v>0</v>
      </c>
      <c r="AL259" s="404">
        <f t="shared" si="74"/>
        <v>0</v>
      </c>
      <c r="AM259" s="403">
        <f>SUM(Y259:AL259)</f>
        <v>425700.9009430575</v>
      </c>
    </row>
    <row r="260" spans="1:41" ht="15">
      <c r="B260" s="320" t="s">
        <v>156</v>
      </c>
      <c r="C260" s="371"/>
      <c r="D260" s="335"/>
      <c r="E260" s="305"/>
      <c r="F260" s="305"/>
      <c r="G260" s="305"/>
      <c r="H260" s="305"/>
      <c r="I260" s="305"/>
      <c r="J260" s="305"/>
      <c r="K260" s="305"/>
      <c r="L260" s="305"/>
      <c r="M260" s="305"/>
      <c r="N260" s="305"/>
      <c r="O260" s="317"/>
      <c r="P260" s="305"/>
      <c r="Q260" s="305"/>
      <c r="R260" s="305"/>
      <c r="S260" s="335"/>
      <c r="T260" s="335"/>
      <c r="U260" s="335"/>
      <c r="V260" s="335"/>
      <c r="W260" s="305"/>
      <c r="X260" s="305"/>
      <c r="Y260" s="404">
        <f t="shared" ref="Y260:AE260" si="75">Y255*Y258</f>
        <v>45511.031499999997</v>
      </c>
      <c r="Z260" s="404">
        <f t="shared" si="75"/>
        <v>99287.041279000012</v>
      </c>
      <c r="AA260" s="405">
        <f t="shared" si="75"/>
        <v>186261.83136000004</v>
      </c>
      <c r="AB260" s="405">
        <f t="shared" si="75"/>
        <v>41767.71906000001</v>
      </c>
      <c r="AC260" s="405">
        <f t="shared" si="75"/>
        <v>5472.7596359999998</v>
      </c>
      <c r="AD260" s="405">
        <f t="shared" si="75"/>
        <v>0</v>
      </c>
      <c r="AE260" s="405">
        <f t="shared" si="75"/>
        <v>0</v>
      </c>
      <c r="AF260" s="405">
        <f t="shared" ref="AF260:AL260" si="76">AF255*AF258</f>
        <v>0</v>
      </c>
      <c r="AG260" s="405">
        <f t="shared" si="76"/>
        <v>0</v>
      </c>
      <c r="AH260" s="405">
        <f t="shared" si="76"/>
        <v>0</v>
      </c>
      <c r="AI260" s="405">
        <f t="shared" si="76"/>
        <v>0</v>
      </c>
      <c r="AJ260" s="405">
        <f t="shared" si="76"/>
        <v>0</v>
      </c>
      <c r="AK260" s="405">
        <f t="shared" si="76"/>
        <v>0</v>
      </c>
      <c r="AL260" s="405">
        <f t="shared" si="76"/>
        <v>0</v>
      </c>
      <c r="AM260" s="403">
        <f>SUM(Y260:AL260)</f>
        <v>378300.38283500005</v>
      </c>
    </row>
    <row r="261" spans="1:41" s="406" customFormat="1" ht="15.6">
      <c r="A261" s="546"/>
      <c r="B261" s="375" t="s">
        <v>257</v>
      </c>
      <c r="C261" s="371"/>
      <c r="D261" s="362"/>
      <c r="E261" s="360"/>
      <c r="F261" s="360"/>
      <c r="G261" s="360"/>
      <c r="H261" s="360"/>
      <c r="I261" s="360"/>
      <c r="J261" s="360"/>
      <c r="K261" s="360"/>
      <c r="L261" s="360"/>
      <c r="M261" s="360"/>
      <c r="N261" s="360"/>
      <c r="O261" s="326"/>
      <c r="P261" s="360"/>
      <c r="Q261" s="360"/>
      <c r="R261" s="360"/>
      <c r="S261" s="362"/>
      <c r="T261" s="362"/>
      <c r="U261" s="362"/>
      <c r="V261" s="362"/>
      <c r="W261" s="360"/>
      <c r="X261" s="360"/>
      <c r="Y261" s="372">
        <f>SUM(Y259:Y260)</f>
        <v>112890.7959400995</v>
      </c>
      <c r="Z261" s="372">
        <f t="shared" ref="Z261:AE261" si="77">SUM(Z259:Z260)</f>
        <v>256183.55849337234</v>
      </c>
      <c r="AA261" s="372">
        <f t="shared" si="77"/>
        <v>349503.19708627998</v>
      </c>
      <c r="AB261" s="372">
        <f t="shared" si="77"/>
        <v>78877.139870607571</v>
      </c>
      <c r="AC261" s="372">
        <f t="shared" si="77"/>
        <v>6546.592387698156</v>
      </c>
      <c r="AD261" s="372">
        <f t="shared" si="77"/>
        <v>0</v>
      </c>
      <c r="AE261" s="372">
        <f t="shared" si="77"/>
        <v>0</v>
      </c>
      <c r="AF261" s="372">
        <f t="shared" ref="AF261:AL261" si="78">SUM(AF259:AF260)</f>
        <v>0</v>
      </c>
      <c r="AG261" s="372">
        <f t="shared" si="78"/>
        <v>0</v>
      </c>
      <c r="AH261" s="372">
        <f t="shared" si="78"/>
        <v>0</v>
      </c>
      <c r="AI261" s="372">
        <f t="shared" si="78"/>
        <v>0</v>
      </c>
      <c r="AJ261" s="372">
        <f t="shared" si="78"/>
        <v>0</v>
      </c>
      <c r="AK261" s="372">
        <f t="shared" si="78"/>
        <v>0</v>
      </c>
      <c r="AL261" s="372">
        <f t="shared" si="78"/>
        <v>0</v>
      </c>
      <c r="AM261" s="374">
        <f>SUM(AM259:AM260)</f>
        <v>804001.28377805755</v>
      </c>
    </row>
    <row r="262" spans="1:41" s="406" customFormat="1" ht="15.6">
      <c r="A262" s="546"/>
      <c r="B262" s="375" t="s">
        <v>250</v>
      </c>
      <c r="C262" s="371"/>
      <c r="D262" s="376"/>
      <c r="E262" s="360"/>
      <c r="F262" s="360"/>
      <c r="G262" s="360"/>
      <c r="H262" s="360"/>
      <c r="I262" s="360"/>
      <c r="J262" s="360"/>
      <c r="K262" s="360"/>
      <c r="L262" s="360"/>
      <c r="M262" s="360"/>
      <c r="N262" s="360"/>
      <c r="O262" s="326"/>
      <c r="P262" s="360"/>
      <c r="Q262" s="360"/>
      <c r="R262" s="360"/>
      <c r="S262" s="362"/>
      <c r="T262" s="362"/>
      <c r="U262" s="362"/>
      <c r="V262" s="362"/>
      <c r="W262" s="360"/>
      <c r="X262" s="360"/>
      <c r="Y262" s="373">
        <f t="shared" ref="Y262:AE262" si="79">Y256*Y258</f>
        <v>0</v>
      </c>
      <c r="Z262" s="373">
        <f t="shared" si="79"/>
        <v>0</v>
      </c>
      <c r="AA262" s="373">
        <f t="shared" si="79"/>
        <v>0</v>
      </c>
      <c r="AB262" s="373">
        <f t="shared" si="79"/>
        <v>0</v>
      </c>
      <c r="AC262" s="373">
        <f t="shared" si="79"/>
        <v>0</v>
      </c>
      <c r="AD262" s="373">
        <f t="shared" si="79"/>
        <v>0</v>
      </c>
      <c r="AE262" s="373">
        <f t="shared" si="79"/>
        <v>0</v>
      </c>
      <c r="AF262" s="373">
        <f t="shared" ref="AF262:AL262" si="80">AF256*AF258</f>
        <v>0</v>
      </c>
      <c r="AG262" s="373">
        <f t="shared" si="80"/>
        <v>0</v>
      </c>
      <c r="AH262" s="373">
        <f t="shared" si="80"/>
        <v>0</v>
      </c>
      <c r="AI262" s="373">
        <f t="shared" si="80"/>
        <v>0</v>
      </c>
      <c r="AJ262" s="373">
        <f t="shared" si="80"/>
        <v>0</v>
      </c>
      <c r="AK262" s="373">
        <f t="shared" si="80"/>
        <v>0</v>
      </c>
      <c r="AL262" s="373">
        <f t="shared" si="80"/>
        <v>0</v>
      </c>
      <c r="AM262" s="374">
        <f>SUM(Y262:AL262)</f>
        <v>0</v>
      </c>
    </row>
    <row r="263" spans="1:41" s="406" customFormat="1" ht="15.6">
      <c r="A263" s="546"/>
      <c r="B263" s="375" t="s">
        <v>258</v>
      </c>
      <c r="C263" s="371"/>
      <c r="D263" s="376"/>
      <c r="E263" s="360"/>
      <c r="F263" s="360"/>
      <c r="G263" s="360"/>
      <c r="H263" s="360"/>
      <c r="I263" s="360"/>
      <c r="J263" s="360"/>
      <c r="K263" s="360"/>
      <c r="L263" s="360"/>
      <c r="M263" s="360"/>
      <c r="N263" s="360"/>
      <c r="O263" s="326"/>
      <c r="P263" s="360"/>
      <c r="Q263" s="360"/>
      <c r="R263" s="360"/>
      <c r="S263" s="376"/>
      <c r="T263" s="376"/>
      <c r="U263" s="376"/>
      <c r="V263" s="376"/>
      <c r="W263" s="360"/>
      <c r="X263" s="360"/>
      <c r="AM263" s="374">
        <f>AM261-AM262</f>
        <v>804001.28377805755</v>
      </c>
    </row>
    <row r="264" spans="1:41" ht="15">
      <c r="B264" s="350"/>
      <c r="C264" s="376"/>
      <c r="D264" s="376"/>
      <c r="E264" s="360"/>
      <c r="F264" s="360"/>
      <c r="G264" s="360"/>
      <c r="H264" s="360"/>
      <c r="I264" s="360"/>
      <c r="J264" s="360"/>
      <c r="K264" s="360"/>
      <c r="L264" s="360"/>
      <c r="M264" s="360"/>
      <c r="N264" s="360"/>
      <c r="O264" s="326"/>
      <c r="P264" s="360"/>
      <c r="Q264" s="360"/>
      <c r="R264" s="360"/>
      <c r="S264" s="376"/>
      <c r="T264" s="371"/>
      <c r="U264" s="376"/>
      <c r="V264" s="376"/>
      <c r="W264" s="360"/>
      <c r="X264" s="360"/>
      <c r="AM264" s="374"/>
    </row>
    <row r="265" spans="1:41" ht="15">
      <c r="B265" s="320" t="s">
        <v>70</v>
      </c>
      <c r="C265" s="382"/>
      <c r="D265" s="305"/>
      <c r="E265" s="305"/>
      <c r="F265" s="305"/>
      <c r="G265" s="305"/>
      <c r="H265" s="305"/>
      <c r="I265" s="305"/>
      <c r="J265" s="305"/>
      <c r="K265" s="305"/>
      <c r="L265" s="305"/>
      <c r="M265" s="305"/>
      <c r="N265" s="305"/>
      <c r="O265" s="383"/>
      <c r="P265" s="305"/>
      <c r="Q265" s="305"/>
      <c r="R265" s="305"/>
      <c r="S265" s="330"/>
      <c r="T265" s="335"/>
      <c r="U265" s="335"/>
      <c r="V265" s="305"/>
      <c r="W265" s="305"/>
      <c r="X265" s="335"/>
      <c r="Y265" s="317">
        <f>SUMPRODUCT(E150:E253,Y150:Y253)</f>
        <v>3947406.3050820003</v>
      </c>
      <c r="Z265" s="317">
        <f>SUMPRODUCT(E150:E253,Z150:Z253)</f>
        <v>8772918.8482570015</v>
      </c>
      <c r="AA265" s="317">
        <f>IF(AA149="kW",SUMPRODUCT(N150:N253,P150:P253,AA150:AA253),SUMPRODUCT(E150:E253,AA150:AA253))</f>
        <v>44813.77604581201</v>
      </c>
      <c r="AB265" s="317">
        <f>IF(AB149="kW",SUMPRODUCT(N150:N253,P150:P253,AB150:AB253),SUMPRODUCT(E150:E253,AB150:AB253))</f>
        <v>20307.314334840001</v>
      </c>
      <c r="AC265" s="317">
        <f>IF(AC149="kW",SUMPRODUCT(N150:N253,P150:P253,AC150:AC253),SUMPRODUCT(E150:E253,AC150:AC253))</f>
        <v>1897.9850739600001</v>
      </c>
      <c r="AD265" s="317">
        <f>IF(AD149="kW",SUMPRODUCT(N150:N253,P150:P253,AD150:AD253),SUMPRODUCT(E150:E253, AD150:AD253))</f>
        <v>0</v>
      </c>
      <c r="AE265" s="317">
        <f>IF(AE149="kW",SUMPRODUCT(N150:N253,P150:P253,AE150:AE253),SUMPRODUCT(E150:E253,AE150:AE253))</f>
        <v>0</v>
      </c>
      <c r="AF265" s="317">
        <f>IF(AF149="kW",SUMPRODUCT(N150:N253,P150:P253,AF150:AF253),SUMPRODUCT(E150:E253,AF150:AF253))</f>
        <v>0</v>
      </c>
      <c r="AG265" s="317">
        <f>IF(AG149="kW",SUMPRODUCT(N150:N253,P150:P253,AG150:AG253),SUMPRODUCT(E150:E253,AG150:AG253))</f>
        <v>0</v>
      </c>
      <c r="AH265" s="317">
        <f>IF(AH149="kW",SUMPRODUCT(N150:N253,P150:P253,AH150:AH253),SUMPRODUCT(E150:E253,AH150:AH253))</f>
        <v>0</v>
      </c>
      <c r="AI265" s="317">
        <f>IF(AI149="kW",SUMPRODUCT(N150:N253,P150:P253,AI150:AI253),SUMPRODUCT(E150:E253,AI150:AI253))</f>
        <v>0</v>
      </c>
      <c r="AJ265" s="317">
        <f>IF(AJ149="kW",SUMPRODUCT(N150:N253,P150:P253,AJ150:AJ253),SUMPRODUCT(E150:E253,AJ150:AJ253))</f>
        <v>0</v>
      </c>
      <c r="AK265" s="317">
        <f>IF(AK149="kW",SUMPRODUCT(N150:N253,P150:P253,AK150:AK253),SUMPRODUCT(E150:E253,AK150:AK253))</f>
        <v>0</v>
      </c>
      <c r="AL265" s="317">
        <f>IF(AL149="kW",SUMPRODUCT(N150:N253,P150:P253,AL150:AL253),SUMPRODUCT(E150:E253,AL150:AL253))</f>
        <v>0</v>
      </c>
      <c r="AM265" s="374"/>
      <c r="AO265" s="309"/>
    </row>
    <row r="266" spans="1:41" ht="15">
      <c r="B266" s="320" t="s">
        <v>71</v>
      </c>
      <c r="C266" s="382"/>
      <c r="D266" s="305"/>
      <c r="E266" s="305"/>
      <c r="F266" s="305"/>
      <c r="G266" s="305"/>
      <c r="H266" s="305"/>
      <c r="I266" s="305"/>
      <c r="J266" s="305"/>
      <c r="K266" s="305"/>
      <c r="L266" s="305"/>
      <c r="M266" s="305"/>
      <c r="N266" s="305"/>
      <c r="O266" s="383"/>
      <c r="P266" s="305"/>
      <c r="Q266" s="305"/>
      <c r="R266" s="305"/>
      <c r="S266" s="330"/>
      <c r="T266" s="335"/>
      <c r="U266" s="335"/>
      <c r="V266" s="305"/>
      <c r="W266" s="305"/>
      <c r="X266" s="335"/>
      <c r="Y266" s="317">
        <f>SUMPRODUCT(F150:F253,Y150:Y253)</f>
        <v>3946944.3050820003</v>
      </c>
      <c r="Z266" s="317">
        <f>SUMPRODUCT(F150:F253,Z150:Z253)</f>
        <v>8553853.4234570004</v>
      </c>
      <c r="AA266" s="317">
        <f>IF(AA149="kW",SUMPRODUCT(N150:N253,Q150:Q253,AA150:AA253),SUMPRODUCT(F150:F253,AA150:AA253))</f>
        <v>44387.660079492009</v>
      </c>
      <c r="AB266" s="317">
        <f>IF(AB149="kW",SUMPRODUCT(N150:N253,Q150:Q253,AB150:AB253),SUMPRODUCT(F150:F253,AB150:AB253))</f>
        <v>20132.994166799999</v>
      </c>
      <c r="AC266" s="317">
        <f>IF(AC149="kW",SUMPRODUCT(N150:N253,Q150:Q253,AC150:AC253),SUMPRODUCT(F150:F253, AC150:AC253))</f>
        <v>1878.6161663999999</v>
      </c>
      <c r="AD266" s="317">
        <f>IF(AD149="kW",SUMPRODUCT(N150:N253,Q150:Q253,AD150:AD253),SUMPRODUCT(F150:F253, AD150:AD253))</f>
        <v>0</v>
      </c>
      <c r="AE266" s="317">
        <f>IF(AE149="kW",SUMPRODUCT(N150:N253,Q150:Q253,AE150:AE253),SUMPRODUCT(F150:F253,AE150:AE253))</f>
        <v>0</v>
      </c>
      <c r="AF266" s="317">
        <f>IF(AF149="kW",SUMPRODUCT(N150:N253,Q150:Q253,AF150:AF253),SUMPRODUCT(F150:F253,AF150:AF253))</f>
        <v>0</v>
      </c>
      <c r="AG266" s="317">
        <f>IF(AG149="kW",SUMPRODUCT(N150:N253,Q150:Q253,AG150:AG253),SUMPRODUCT(F150:F253,AG150:AG253))</f>
        <v>0</v>
      </c>
      <c r="AH266" s="317">
        <f>IF(AH149="kW",SUMPRODUCT(N150:N253,Q150:Q253,AH150:AH253),SUMPRODUCT(F150:F253,AH150:AH253))</f>
        <v>0</v>
      </c>
      <c r="AI266" s="317">
        <f>IF(AI149="kW",SUMPRODUCT(N150:N253,Q150:Q253,AI150:AI253),SUMPRODUCT(F150:F253,AI150:AI253))</f>
        <v>0</v>
      </c>
      <c r="AJ266" s="317">
        <f>IF(AJ149="kW",SUMPRODUCT(N150:N253,Q150:Q253,AJ150:AJ253),SUMPRODUCT(F150:F253,AJ150:AJ253))</f>
        <v>0</v>
      </c>
      <c r="AK266" s="317">
        <f>IF(AK149="kW",SUMPRODUCT(N150:N253,Q150:Q253,AK150:AK253),SUMPRODUCT(F150:F253,AK150:AK253))</f>
        <v>0</v>
      </c>
      <c r="AL266" s="317">
        <f>IF(AL149="kW",SUMPRODUCT(N150:N253,Q150:Q253,AL150:AL253),SUMPRODUCT(F150:F253,AL150:AL253))</f>
        <v>0</v>
      </c>
      <c r="AM266" s="363"/>
    </row>
    <row r="267" spans="1:41" ht="15">
      <c r="B267" s="350" t="s">
        <v>190</v>
      </c>
      <c r="C267" s="382"/>
      <c r="D267" s="305"/>
      <c r="E267" s="305"/>
      <c r="F267" s="305"/>
      <c r="G267" s="305"/>
      <c r="H267" s="305"/>
      <c r="I267" s="305"/>
      <c r="J267" s="305"/>
      <c r="K267" s="305"/>
      <c r="L267" s="305"/>
      <c r="M267" s="305"/>
      <c r="N267" s="305"/>
      <c r="O267" s="383"/>
      <c r="P267" s="305"/>
      <c r="Q267" s="305"/>
      <c r="R267" s="305"/>
      <c r="S267" s="330"/>
      <c r="T267" s="335"/>
      <c r="U267" s="335"/>
      <c r="V267" s="305"/>
      <c r="W267" s="305"/>
      <c r="X267" s="335"/>
      <c r="Y267" s="317">
        <f>SUMPRODUCT(G150:G253,Y150:Y253)</f>
        <v>3920242.088672</v>
      </c>
      <c r="Z267" s="317">
        <f>SUMPRODUCT(G150:G253,Z150:Z253)</f>
        <v>7646634.5535169998</v>
      </c>
      <c r="AA267" s="317">
        <f>IF(AA149="kW",SUMPRODUCT(N150:N253,R150:R253,AA150:AA253),SUMPRODUCT(G150:G253,AA150:AA253))</f>
        <v>43645.252830612008</v>
      </c>
      <c r="AB267" s="317">
        <f>IF(AB149="kW",SUMPRODUCT(N150:N253,R150:R253,AB150:AB253),SUMPRODUCT(G150:G253,AB150:AB253))</f>
        <v>19829.282110439999</v>
      </c>
      <c r="AC267" s="317">
        <f>IF(AC149="kW",SUMPRODUCT(N150:N253,R150:R253,AC150:AC253),SUMPRODUCT(G150:G253, AC150:AC253))</f>
        <v>1844.8703823599999</v>
      </c>
      <c r="AD267" s="317">
        <f>IF(AD149="kW",SUMPRODUCT(N150:N253,R150:R253,AD150:AD253),SUMPRODUCT(G150:G253, AD150:AD253))</f>
        <v>0</v>
      </c>
      <c r="AE267" s="317">
        <f>IF(AE149="kW",SUMPRODUCT(N150:N253,R150:R253,AE150:AE253),SUMPRODUCT(G150:G253,AE150:AE253))</f>
        <v>0</v>
      </c>
      <c r="AF267" s="317">
        <f>IF(AF149="kW",SUMPRODUCT(N150:N253,R150:R253,AF150:AF253),SUMPRODUCT(G150:G253,AF150:AF253))</f>
        <v>0</v>
      </c>
      <c r="AG267" s="317">
        <f>IF(AG149="kW",SUMPRODUCT(N150:N253,R150:R253,AG150:AG253),SUMPRODUCT(G150:G253,AG150:AG253))</f>
        <v>0</v>
      </c>
      <c r="AH267" s="317">
        <f>IF(AH149="kW",SUMPRODUCT(N150:N253,R150:R253,AH150:AH253),SUMPRODUCT(G150:G253,AH150:AH253))</f>
        <v>0</v>
      </c>
      <c r="AI267" s="317">
        <f>IF(AI149="kW",SUMPRODUCT(N150:N253,R150:R253,AI150:AI253),SUMPRODUCT(G150:G253,AI150:AI253))</f>
        <v>0</v>
      </c>
      <c r="AJ267" s="317">
        <f>IF(AJ149="kW",SUMPRODUCT(N150:N253,R150:R253,AJ150:AJ253),SUMPRODUCT(G150:G253,AJ150:AJ253))</f>
        <v>0</v>
      </c>
      <c r="AK267" s="317">
        <f>IF(AK149="kW",SUMPRODUCT(N150:N253,R150:R253,AK150:AK253),SUMPRODUCT(G150:G253,AK150:AK253))</f>
        <v>0</v>
      </c>
      <c r="AL267" s="317">
        <f>IF(AL149="kW",SUMPRODUCT(N150:N253,R150:R253,AL150:AL253),SUMPRODUCT(G150:G253,AL150:AL253))</f>
        <v>0</v>
      </c>
      <c r="AM267" s="363"/>
    </row>
    <row r="268" spans="1:41" ht="15">
      <c r="B268" s="350" t="s">
        <v>191</v>
      </c>
      <c r="C268" s="382"/>
      <c r="D268" s="305"/>
      <c r="E268" s="305"/>
      <c r="F268" s="305"/>
      <c r="G268" s="305"/>
      <c r="H268" s="305"/>
      <c r="I268" s="305"/>
      <c r="J268" s="305"/>
      <c r="K268" s="305"/>
      <c r="L268" s="305"/>
      <c r="M268" s="305"/>
      <c r="N268" s="305"/>
      <c r="O268" s="383"/>
      <c r="P268" s="305"/>
      <c r="Q268" s="305"/>
      <c r="R268" s="305"/>
      <c r="S268" s="330"/>
      <c r="T268" s="335"/>
      <c r="U268" s="335"/>
      <c r="V268" s="305"/>
      <c r="W268" s="305"/>
      <c r="X268" s="335"/>
      <c r="Y268" s="317">
        <f>SUMPRODUCT(H150:H253,Y150:Y253)</f>
        <v>3626610.6721820002</v>
      </c>
      <c r="Z268" s="317">
        <f>SUMPRODUCT(H150:H253,Z150:Z253)</f>
        <v>7560084.7623600001</v>
      </c>
      <c r="AA268" s="317">
        <f>IF(AA149="kW",SUMPRODUCT(N150:N253,S150:S253,AA150:AA253),SUMPRODUCT(H150:H253,AA150:AA253))</f>
        <v>41730.345286440002</v>
      </c>
      <c r="AB268" s="317">
        <f>IF(AB149="kW",SUMPRODUCT(N150:N253,S150:S253,AB150:AB253),SUMPRODUCT(H150:H253,AB150:AB253))</f>
        <v>18917.42137512</v>
      </c>
      <c r="AC268" s="317">
        <f>IF(AC149="kW",SUMPRODUCT(N150:N253,S150:S253,AC150:AC253),SUMPRODUCT(H150:H253, AC150:AC253))</f>
        <v>1844.8703823599999</v>
      </c>
      <c r="AD268" s="317">
        <f>IF(AD149="kW",SUMPRODUCT(N150:N253,S150:S253,AD150:AD253),SUMPRODUCT(H150:H253, AD150:AD253))</f>
        <v>0</v>
      </c>
      <c r="AE268" s="317">
        <f>IF(AE149="kW",SUMPRODUCT(N150:N253,S150:S253,AE150:AE253),SUMPRODUCT(H150:H253,AE150:AE253))</f>
        <v>0</v>
      </c>
      <c r="AF268" s="317">
        <f>IF(AF149="kW",SUMPRODUCT(N150:N253,S150:S253,AF150:AF253),SUMPRODUCT(H150:H253,AF150:AF253))</f>
        <v>0</v>
      </c>
      <c r="AG268" s="317">
        <f>IF(AG149="kW",SUMPRODUCT(N150:N253,S150:S253,AG150:AG253),SUMPRODUCT(H150:H253,AG150:AG253))</f>
        <v>0</v>
      </c>
      <c r="AH268" s="317">
        <f>IF(AH149="kW",SUMPRODUCT(N150:N253,S150:S253,AH150:AH253),SUMPRODUCT(H150:H253,AH150:AH253))</f>
        <v>0</v>
      </c>
      <c r="AI268" s="317">
        <f>IF(AI149="kW",SUMPRODUCT(N150:N253,S150:S253,AI150:AI253),SUMPRODUCT(H150:H253,AI150:AI253))</f>
        <v>0</v>
      </c>
      <c r="AJ268" s="317">
        <f>IF(AJ149="kW",SUMPRODUCT(N150:N253,S150:S253,AJ150:AJ253),SUMPRODUCT(H150:H253,AJ150:AJ253))</f>
        <v>0</v>
      </c>
      <c r="AK268" s="317">
        <f>IF(AK149="kW",SUMPRODUCT(N150:N253,S150:S253,AK150:AK253),SUMPRODUCT(H150:H253,AK150:AK253))</f>
        <v>0</v>
      </c>
      <c r="AL268" s="317">
        <f>IF(AL149="kW",SUMPRODUCT(N150:N253,S150:S253,AL150:AL253),SUMPRODUCT(H150:H253,AL150:AL253))</f>
        <v>0</v>
      </c>
      <c r="AM268" s="363"/>
    </row>
    <row r="269" spans="1:41" ht="15">
      <c r="B269" s="350" t="s">
        <v>192</v>
      </c>
      <c r="C269" s="382"/>
      <c r="D269" s="305"/>
      <c r="E269" s="305"/>
      <c r="F269" s="305"/>
      <c r="G269" s="305"/>
      <c r="H269" s="305"/>
      <c r="I269" s="305"/>
      <c r="J269" s="305"/>
      <c r="K269" s="305"/>
      <c r="L269" s="305"/>
      <c r="M269" s="305"/>
      <c r="N269" s="305"/>
      <c r="O269" s="383"/>
      <c r="P269" s="305"/>
      <c r="Q269" s="305"/>
      <c r="R269" s="305"/>
      <c r="S269" s="330"/>
      <c r="T269" s="335"/>
      <c r="U269" s="335"/>
      <c r="V269" s="305"/>
      <c r="W269" s="305"/>
      <c r="X269" s="335"/>
      <c r="Y269" s="317">
        <f>SUMPRODUCT(I150:I253,Y150:Y253)</f>
        <v>3170242.9276820002</v>
      </c>
      <c r="Z269" s="317">
        <f>SUMPRODUCT(I150:I253,Z150:Z253)</f>
        <v>4428570.1782770008</v>
      </c>
      <c r="AA269" s="317">
        <f>IF(AA149="kW",SUMPRODUCT(N150:N253,T150:T253,AA150:AA253),SUMPRODUCT(I150:I253,AA150:AA253))</f>
        <v>39058.532581560008</v>
      </c>
      <c r="AB269" s="317">
        <f>IF(AB149="kW",SUMPRODUCT(N150:N253,T150:T253,AB150:AB253),SUMPRODUCT(I150:I253,AB150:AB253))</f>
        <v>17824.407086760002</v>
      </c>
      <c r="AC269" s="317">
        <f>IF(AC149="kW",SUMPRODUCT(N150:N253,T150:T253,AC150:AC253),SUMPRODUCT(I150:I253, AC150:AC253))</f>
        <v>1723.42435032</v>
      </c>
      <c r="AD269" s="317">
        <f>IF(AD149="kW",SUMPRODUCT(N150:N253,T150:T253,AD150:AD253),SUMPRODUCT(I150:I253, AD150:AD253))</f>
        <v>0</v>
      </c>
      <c r="AE269" s="317">
        <f>IF(AE149="kW",SUMPRODUCT(N150:N253,T150:T253,AE150:AE253),SUMPRODUCT(I150:I253,AE150:AE253))</f>
        <v>0</v>
      </c>
      <c r="AF269" s="317">
        <f>IF(AF149="kW",SUMPRODUCT(N150:N253,T150:T253,AF150:AF253),SUMPRODUCT(I150:I253,AF150:AF253))</f>
        <v>0</v>
      </c>
      <c r="AG269" s="317">
        <f>IF(AG149="kW",SUMPRODUCT(N150:N253,T150:T253,AG150:AG253),SUMPRODUCT(I150:I253,AG150:AG253))</f>
        <v>0</v>
      </c>
      <c r="AH269" s="317">
        <f>IF(AH149="kW",SUMPRODUCT(N150:N253,T150:T253,AH150:AH253),SUMPRODUCT(I150:I253,AH150:AH253))</f>
        <v>0</v>
      </c>
      <c r="AI269" s="317">
        <f>IF(AI149="kW",SUMPRODUCT(N150:N253,T150:T253,AI150:AI253),SUMPRODUCT(I150:I253,AI150:AI253))</f>
        <v>0</v>
      </c>
      <c r="AJ269" s="317">
        <f>IF(AJ149="kW",SUMPRODUCT(N150:N253,T150:T253,AJ150:AJ253),SUMPRODUCT(I150:I253,AJ150:AJ253))</f>
        <v>0</v>
      </c>
      <c r="AK269" s="317">
        <f>IF(AK149="kW",SUMPRODUCT(N150:N253,T150:T253,AK150:AK253),SUMPRODUCT(I150:I253,AK150:AK253))</f>
        <v>0</v>
      </c>
      <c r="AL269" s="317">
        <f>IF(AL149="kW",SUMPRODUCT(N150:N253,T150:T253,AL150:AL253),SUMPRODUCT(I150:I253,AL150:AL253))</f>
        <v>0</v>
      </c>
      <c r="AM269" s="363"/>
    </row>
    <row r="270" spans="1:41" ht="15">
      <c r="B270" s="350" t="s">
        <v>193</v>
      </c>
      <c r="C270" s="382"/>
      <c r="D270" s="335"/>
      <c r="E270" s="335"/>
      <c r="F270" s="335"/>
      <c r="G270" s="335"/>
      <c r="H270" s="335"/>
      <c r="I270" s="335"/>
      <c r="J270" s="335"/>
      <c r="K270" s="335"/>
      <c r="L270" s="335"/>
      <c r="M270" s="335"/>
      <c r="N270" s="335"/>
      <c r="O270" s="383"/>
      <c r="P270" s="335"/>
      <c r="Q270" s="335"/>
      <c r="R270" s="335"/>
      <c r="S270" s="330"/>
      <c r="T270" s="335"/>
      <c r="U270" s="335"/>
      <c r="V270" s="335"/>
      <c r="W270" s="335"/>
      <c r="X270" s="335"/>
      <c r="Y270" s="317">
        <f>SUMPRODUCT(J150:J253,Y150:Y253)</f>
        <v>2888985.7989420001</v>
      </c>
      <c r="Z270" s="317">
        <f>SUMPRODUCT(J150:J253,Z150:Z253)</f>
        <v>4349638.7620770009</v>
      </c>
      <c r="AA270" s="317">
        <f>IF(AA149="kW",SUMPRODUCT(N150:N253,U150:U253,AA150:AA253),SUMPRODUCT(J150:J253,AA150:AA253))</f>
        <v>38243.409365400003</v>
      </c>
      <c r="AB270" s="317">
        <f>IF(AB149="kW",SUMPRODUCT(N150:N253,U150:U253,AB150:AB253),SUMPRODUCT(J150:J253,AB150:AB253))</f>
        <v>17490.947589240001</v>
      </c>
      <c r="AC270" s="317">
        <f>IF(AC149="kW",SUMPRODUCT(N150:N253,U150:U253,AC150:AC253),SUMPRODUCT(J150:J253, AC150:AC253))</f>
        <v>1686.3732950399999</v>
      </c>
      <c r="AD270" s="317">
        <f>IF(AD149="kW",SUMPRODUCT(N150:N253,U150:U253,AD150:AD253),SUMPRODUCT(J150:J253, AD150:AD253))</f>
        <v>0</v>
      </c>
      <c r="AE270" s="317">
        <f>IF(AE149="kW",SUMPRODUCT(N150:N253,U150:U253,AE150:AE253),SUMPRODUCT(J150:J253,AE150:AE253))</f>
        <v>0</v>
      </c>
      <c r="AF270" s="317">
        <f>IF(AF149="kW",SUMPRODUCT(N150:N253,U150:U253,AF150:AF253),SUMPRODUCT(J150:J253,AF150:AF253))</f>
        <v>0</v>
      </c>
      <c r="AG270" s="317">
        <f>IF(AG149="kW",SUMPRODUCT(N150:N253,U150:U253,AG150:AG253),SUMPRODUCT(J150:J253,AG150:AG253))</f>
        <v>0</v>
      </c>
      <c r="AH270" s="317">
        <f>IF(AH149="kW",SUMPRODUCT(N150:N253,U150:U253,AH150:AH253),SUMPRODUCT(J150:J253,AH150:AH253))</f>
        <v>0</v>
      </c>
      <c r="AI270" s="317">
        <f>IF(AI149="kW",SUMPRODUCT(N150:N253,U150:U253,AI150:AI253),SUMPRODUCT(J150:J253,AI150:AI253))</f>
        <v>0</v>
      </c>
      <c r="AJ270" s="317">
        <f>IF(AJ149="kW",SUMPRODUCT(N150:N253,U150:U253,AJ150:AJ253),SUMPRODUCT(J150:J253,AJ150:AJ253))</f>
        <v>0</v>
      </c>
      <c r="AK270" s="317">
        <f>IF(AK149="kW",SUMPRODUCT(N150:N253,U150:U253,AK150:AK253),SUMPRODUCT(J150:J253,AK150:AK253))</f>
        <v>0</v>
      </c>
      <c r="AL270" s="317">
        <f>IF(AL149="kW",SUMPRODUCT(N150:N253,U150:U253,AL150:AL253),SUMPRODUCT(J150:J253,AL150:AL253))</f>
        <v>0</v>
      </c>
      <c r="AM270" s="363"/>
    </row>
    <row r="271" spans="1:41" ht="15">
      <c r="B271" s="350" t="s">
        <v>194</v>
      </c>
      <c r="C271" s="382"/>
      <c r="D271" s="361"/>
      <c r="E271" s="361"/>
      <c r="F271" s="361"/>
      <c r="G271" s="361"/>
      <c r="H271" s="361"/>
      <c r="I271" s="361"/>
      <c r="J271" s="361"/>
      <c r="K271" s="361"/>
      <c r="L271" s="361"/>
      <c r="M271" s="361"/>
      <c r="N271" s="361"/>
      <c r="O271" s="335"/>
      <c r="P271" s="305"/>
      <c r="Q271" s="305"/>
      <c r="R271" s="335"/>
      <c r="S271" s="330"/>
      <c r="T271" s="335"/>
      <c r="U271" s="335"/>
      <c r="V271" s="383"/>
      <c r="W271" s="383"/>
      <c r="X271" s="335"/>
      <c r="Y271" s="317">
        <f>SUMPRODUCT(K150:K253,Y150:Y253)</f>
        <v>2884938.9721519998</v>
      </c>
      <c r="Z271" s="317">
        <f>SUMPRODUCT(K150:K253,Z150:Z253)</f>
        <v>4341693.6065770006</v>
      </c>
      <c r="AA271" s="317">
        <f>IF(AA149="kW",SUMPRODUCT(N150:N253,V150:V253,AA150:AA253),SUMPRODUCT(K150:K253,AA150:AA253))</f>
        <v>38243.409365400003</v>
      </c>
      <c r="AB271" s="317">
        <f>IF(AB149="kW",SUMPRODUCT(N150:N253,V150:V253,AB150:AB253),SUMPRODUCT(K150:K253,AB150:AB253))</f>
        <v>17490.947589240001</v>
      </c>
      <c r="AC271" s="317">
        <f>IF(AC149="kW",SUMPRODUCT(N150:N253,V150:V253,AC150:AC253),SUMPRODUCT(K150:K253, AC150:AC253))</f>
        <v>1686.3732950399999</v>
      </c>
      <c r="AD271" s="317">
        <f>IF(AD149="kW",SUMPRODUCT(N150:N253,V150:V253,AD150:AD253),SUMPRODUCT(K150:K253, AD150:AD253))</f>
        <v>0</v>
      </c>
      <c r="AE271" s="317">
        <f>IF(AE149="kW",SUMPRODUCT(N150:N253,V150:V253,AE150:AE253),SUMPRODUCT(K150:K253,AE150:AE253))</f>
        <v>0</v>
      </c>
      <c r="AF271" s="317">
        <f>IF(AF149="kW",SUMPRODUCT(N150:N253,V150:V253,AF150:AF253),SUMPRODUCT(K150:K253,AF150:AF253))</f>
        <v>0</v>
      </c>
      <c r="AG271" s="317">
        <f>IF(AG149="kW",SUMPRODUCT(N150:N253,V150:V253,AG150:AG253),SUMPRODUCT(K150:K253,AG150:AG253))</f>
        <v>0</v>
      </c>
      <c r="AH271" s="317">
        <f>IF(AH149="kW",SUMPRODUCT(N150:N253,V150:V253,AH150:AH253),SUMPRODUCT(K150:K253,AH150:AH253))</f>
        <v>0</v>
      </c>
      <c r="AI271" s="317">
        <f>IF(AI149="kW",SUMPRODUCT(N150:N253,V150:V253,AI150:AI253),SUMPRODUCT(K150:K253,AI150:AI253))</f>
        <v>0</v>
      </c>
      <c r="AJ271" s="317">
        <f>IF(AJ149="kW",SUMPRODUCT(N150:N253,V150:V253,AJ150:AJ253),SUMPRODUCT(K150:K253,AJ150:AJ253))</f>
        <v>0</v>
      </c>
      <c r="AK271" s="317">
        <f>IF(AK149="kW",SUMPRODUCT(N150:N253,V150:V253,AK150:AK253),SUMPRODUCT(K150:K253,AK150:AK253))</f>
        <v>0</v>
      </c>
      <c r="AL271" s="317">
        <f>IF(AL149="kW",SUMPRODUCT(N150:N253,V150:V253,AL150:AL253),SUMPRODUCT(K150:K253,AL150:AL253))</f>
        <v>0</v>
      </c>
      <c r="AM271" s="363"/>
    </row>
    <row r="272" spans="1:41" ht="15">
      <c r="B272" s="407" t="s">
        <v>195</v>
      </c>
      <c r="C272" s="385"/>
      <c r="D272" s="408"/>
      <c r="E272" s="408"/>
      <c r="F272" s="408"/>
      <c r="G272" s="408"/>
      <c r="H272" s="408"/>
      <c r="I272" s="408"/>
      <c r="J272" s="408"/>
      <c r="K272" s="408"/>
      <c r="L272" s="408"/>
      <c r="M272" s="408"/>
      <c r="N272" s="408"/>
      <c r="O272" s="409"/>
      <c r="P272" s="410"/>
      <c r="Q272" s="410"/>
      <c r="R272" s="411"/>
      <c r="S272" s="390"/>
      <c r="T272" s="411"/>
      <c r="U272" s="411"/>
      <c r="V272" s="409"/>
      <c r="W272" s="409"/>
      <c r="X272" s="411"/>
      <c r="Y272" s="352">
        <f>SUMPRODUCT(L150:L253,Y150:Y253)</f>
        <v>2766952.9721519998</v>
      </c>
      <c r="Z272" s="352">
        <f>SUMPRODUCT(L150:L253,Z150:Z253)</f>
        <v>4143673.134577</v>
      </c>
      <c r="AA272" s="352">
        <f>IF(AA149="kW",SUMPRODUCT(N150:N253,W150:W253,AA150:AA253),SUMPRODUCT(L150:L253,AA150:AA253))</f>
        <v>34960.178830199999</v>
      </c>
      <c r="AB272" s="352">
        <f>IF(AB149="kW",SUMPRODUCT(N150:N253,W150:W253,AB150:AB253),SUMPRODUCT(L150:L253,AB150:AB253))</f>
        <v>16147.807824840002</v>
      </c>
      <c r="AC272" s="352">
        <f>IF(AC149="kW",SUMPRODUCT(N150:N253,W150:W253,AC150:AC253),SUMPRODUCT(L150:L253, AC150:AC253))</f>
        <v>1537.13554344</v>
      </c>
      <c r="AD272" s="352">
        <f>IF(AD149="kW",SUMPRODUCT(N150:N253,W150:W253,AD150:AD253),SUMPRODUCT(L150:L253, AD150:AD253))</f>
        <v>0</v>
      </c>
      <c r="AE272" s="352">
        <f>IF(AE149="kW",SUMPRODUCT(N150:N253,W150:W253,AE150:AE253),SUMPRODUCT(L150:L253,AE150:AE253))</f>
        <v>0</v>
      </c>
      <c r="AF272" s="352">
        <f>IF(AF149="kW",SUMPRODUCT(N150:N253,W150:W253,AF150:AF253),SUMPRODUCT(L150:L253,AF150:AF253))</f>
        <v>0</v>
      </c>
      <c r="AG272" s="352">
        <f>IF(AG149="kW",SUMPRODUCT(N150:N253,W150:W253,AG150:AG253),SUMPRODUCT(L150:L253,AG150:AG253))</f>
        <v>0</v>
      </c>
      <c r="AH272" s="352">
        <f>IF(AH149="kW",SUMPRODUCT(N150:N253,W150:W253,AH150:AH253),SUMPRODUCT(L150:L253,AH150:AH253))</f>
        <v>0</v>
      </c>
      <c r="AI272" s="352">
        <f>IF(AI149="kW",SUMPRODUCT(N150:N253,W150:W253,AI150:AI253),SUMPRODUCT(L150:L253,AI150:AI253))</f>
        <v>0</v>
      </c>
      <c r="AJ272" s="352">
        <f>IF(AJ149="kW",SUMPRODUCT(N150:N253,W150:W253,AJ150:AJ253),SUMPRODUCT(L150:L253,AJ150:AJ253))</f>
        <v>0</v>
      </c>
      <c r="AK272" s="352">
        <f>IF(AK149="kW",SUMPRODUCT(N150:N253,W150:W253,AK150:AK253),SUMPRODUCT(L150:L253,AK150:AK253))</f>
        <v>0</v>
      </c>
      <c r="AL272" s="352">
        <f>IF(AL149="kW",SUMPRODUCT(N150:N253,W150:W253,AL150:AL253),SUMPRODUCT(L150:L253,AL150:AL253))</f>
        <v>0</v>
      </c>
      <c r="AM272" s="412"/>
    </row>
    <row r="273" spans="1:39" ht="18.75" customHeight="1">
      <c r="B273" s="394" t="s">
        <v>226</v>
      </c>
      <c r="C273" s="413"/>
      <c r="D273" s="414"/>
      <c r="E273" s="414"/>
      <c r="F273" s="414"/>
      <c r="G273" s="414"/>
      <c r="H273" s="414"/>
      <c r="I273" s="414"/>
      <c r="J273" s="414"/>
      <c r="K273" s="414"/>
      <c r="L273" s="414"/>
      <c r="M273" s="414"/>
      <c r="N273" s="414"/>
      <c r="O273" s="414"/>
      <c r="P273" s="414"/>
      <c r="Q273" s="414"/>
      <c r="R273" s="414"/>
      <c r="S273" s="397"/>
      <c r="T273" s="398"/>
      <c r="U273" s="414"/>
      <c r="V273" s="414"/>
      <c r="W273" s="414"/>
      <c r="X273" s="414"/>
      <c r="Y273" s="415"/>
      <c r="Z273" s="415"/>
      <c r="AA273" s="415"/>
      <c r="AB273" s="415"/>
      <c r="AC273" s="415"/>
      <c r="AD273" s="415"/>
      <c r="AE273" s="415"/>
      <c r="AF273" s="415"/>
      <c r="AG273" s="415"/>
      <c r="AH273" s="415"/>
      <c r="AI273" s="415"/>
      <c r="AJ273" s="415"/>
      <c r="AK273" s="415"/>
      <c r="AL273" s="415"/>
      <c r="AM273" s="415"/>
    </row>
    <row r="274" spans="1:39">
      <c r="E274" s="416"/>
      <c r="F274" s="416"/>
      <c r="G274" s="416"/>
      <c r="H274" s="416"/>
      <c r="I274" s="416"/>
      <c r="J274" s="416"/>
      <c r="K274" s="416"/>
      <c r="L274" s="416"/>
      <c r="M274" s="416"/>
      <c r="N274" s="416"/>
      <c r="O274" s="416"/>
      <c r="P274" s="416"/>
      <c r="Q274" s="416"/>
      <c r="R274" s="416"/>
      <c r="S274" s="416"/>
      <c r="T274" s="416"/>
      <c r="U274" s="416"/>
      <c r="V274" s="416"/>
      <c r="W274" s="416"/>
      <c r="X274" s="416"/>
      <c r="Y274" s="282"/>
      <c r="Z274" s="282"/>
      <c r="AA274" s="282"/>
      <c r="AB274" s="282"/>
      <c r="AC274" s="282"/>
      <c r="AD274" s="282"/>
      <c r="AE274" s="282"/>
      <c r="AF274" s="282"/>
      <c r="AG274" s="282"/>
      <c r="AH274" s="282"/>
      <c r="AI274" s="282"/>
      <c r="AJ274" s="282"/>
      <c r="AK274" s="282"/>
      <c r="AL274" s="282"/>
    </row>
    <row r="275" spans="1:39" ht="15.6">
      <c r="B275" s="306" t="s">
        <v>251</v>
      </c>
      <c r="C275" s="307"/>
      <c r="D275" s="628" t="s">
        <v>588</v>
      </c>
      <c r="E275" s="626" t="s">
        <v>599</v>
      </c>
      <c r="O275" s="307"/>
      <c r="Y275" s="296"/>
      <c r="Z275" s="293"/>
      <c r="AA275" s="293"/>
      <c r="AB275" s="293"/>
      <c r="AC275" s="293"/>
      <c r="AD275" s="293"/>
      <c r="AE275" s="293"/>
      <c r="AF275" s="293"/>
      <c r="AG275" s="293"/>
      <c r="AH275" s="293"/>
      <c r="AI275" s="293"/>
      <c r="AJ275" s="293"/>
      <c r="AK275" s="293"/>
      <c r="AL275" s="293"/>
      <c r="AM275" s="308"/>
    </row>
    <row r="276" spans="1:39" ht="33" customHeight="1">
      <c r="B276" s="794" t="s">
        <v>213</v>
      </c>
      <c r="C276" s="796" t="s">
        <v>33</v>
      </c>
      <c r="D276" s="310" t="s">
        <v>426</v>
      </c>
      <c r="E276" s="798" t="s">
        <v>211</v>
      </c>
      <c r="F276" s="799"/>
      <c r="G276" s="799"/>
      <c r="H276" s="799"/>
      <c r="I276" s="799"/>
      <c r="J276" s="799"/>
      <c r="K276" s="799"/>
      <c r="L276" s="799"/>
      <c r="M276" s="800"/>
      <c r="N276" s="801" t="s">
        <v>215</v>
      </c>
      <c r="O276" s="310" t="s">
        <v>427</v>
      </c>
      <c r="P276" s="798" t="s">
        <v>214</v>
      </c>
      <c r="Q276" s="799"/>
      <c r="R276" s="799"/>
      <c r="S276" s="799"/>
      <c r="T276" s="799"/>
      <c r="U276" s="799"/>
      <c r="V276" s="799"/>
      <c r="W276" s="799"/>
      <c r="X276" s="800"/>
      <c r="Y276" s="791" t="s">
        <v>246</v>
      </c>
      <c r="Z276" s="792"/>
      <c r="AA276" s="792"/>
      <c r="AB276" s="792"/>
      <c r="AC276" s="792"/>
      <c r="AD276" s="792"/>
      <c r="AE276" s="792"/>
      <c r="AF276" s="792"/>
      <c r="AG276" s="792"/>
      <c r="AH276" s="792"/>
      <c r="AI276" s="792"/>
      <c r="AJ276" s="792"/>
      <c r="AK276" s="792"/>
      <c r="AL276" s="792"/>
      <c r="AM276" s="793"/>
    </row>
    <row r="277" spans="1:39" ht="60.75" customHeight="1">
      <c r="B277" s="795"/>
      <c r="C277" s="797"/>
      <c r="D277" s="311">
        <v>2013</v>
      </c>
      <c r="E277" s="311">
        <v>2014</v>
      </c>
      <c r="F277" s="311">
        <v>2015</v>
      </c>
      <c r="G277" s="311">
        <v>2016</v>
      </c>
      <c r="H277" s="311">
        <v>2017</v>
      </c>
      <c r="I277" s="311">
        <v>2018</v>
      </c>
      <c r="J277" s="311">
        <v>2019</v>
      </c>
      <c r="K277" s="311">
        <v>2020</v>
      </c>
      <c r="L277" s="311">
        <v>2021</v>
      </c>
      <c r="M277" s="311">
        <v>2022</v>
      </c>
      <c r="N277" s="802"/>
      <c r="O277" s="311">
        <v>2013</v>
      </c>
      <c r="P277" s="311">
        <v>2014</v>
      </c>
      <c r="Q277" s="311">
        <v>2015</v>
      </c>
      <c r="R277" s="311">
        <v>2016</v>
      </c>
      <c r="S277" s="311">
        <v>2017</v>
      </c>
      <c r="T277" s="311">
        <v>2018</v>
      </c>
      <c r="U277" s="311">
        <v>2019</v>
      </c>
      <c r="V277" s="311">
        <v>2020</v>
      </c>
      <c r="W277" s="311">
        <v>2021</v>
      </c>
      <c r="X277" s="311">
        <v>2022</v>
      </c>
      <c r="Y277" s="311" t="str">
        <f>'1.  LRAMVA Summary'!D51</f>
        <v>Residential</v>
      </c>
      <c r="Z277" s="311" t="str">
        <f>'1.  LRAMVA Summary'!E51</f>
        <v>GS&lt;50 kW</v>
      </c>
      <c r="AA277" s="311" t="str">
        <f>'1.  LRAMVA Summary'!F51</f>
        <v>General Service 50 to 499 kW</v>
      </c>
      <c r="AB277" s="311" t="str">
        <f>'1.  LRAMVA Summary'!G51</f>
        <v>General Service 500 to 4,999 kW</v>
      </c>
      <c r="AC277" s="311" t="str">
        <f>'1.  LRAMVA Summary'!H51</f>
        <v>Large Use</v>
      </c>
      <c r="AD277" s="311" t="str">
        <f>'1.  LRAMVA Summary'!I51</f>
        <v>Street Lighting</v>
      </c>
      <c r="AE277" s="311" t="str">
        <f>'1.  LRAMVA Summary'!J51</f>
        <v/>
      </c>
      <c r="AF277" s="311" t="str">
        <f>'1.  LRAMVA Summary'!K51</f>
        <v/>
      </c>
      <c r="AG277" s="311" t="str">
        <f>'1.  LRAMVA Summary'!L51</f>
        <v/>
      </c>
      <c r="AH277" s="311" t="str">
        <f>'1.  LRAMVA Summary'!M51</f>
        <v/>
      </c>
      <c r="AI277" s="311" t="str">
        <f>'1.  LRAMVA Summary'!N51</f>
        <v/>
      </c>
      <c r="AJ277" s="311" t="str">
        <f>'1.  LRAMVA Summary'!O51</f>
        <v/>
      </c>
      <c r="AK277" s="311" t="str">
        <f>'1.  LRAMVA Summary'!P51</f>
        <v/>
      </c>
      <c r="AL277" s="311" t="str">
        <f>'1.  LRAMVA Summary'!Q51</f>
        <v/>
      </c>
      <c r="AM277" s="313" t="str">
        <f>'1.  LRAMVA Summary'!R51</f>
        <v>Total</v>
      </c>
    </row>
    <row r="278" spans="1:39" ht="15" customHeight="1">
      <c r="A278" s="545"/>
      <c r="B278" s="314" t="s">
        <v>0</v>
      </c>
      <c r="C278" s="315"/>
      <c r="D278" s="315"/>
      <c r="E278" s="315"/>
      <c r="F278" s="315"/>
      <c r="G278" s="315"/>
      <c r="H278" s="315"/>
      <c r="I278" s="315"/>
      <c r="J278" s="315"/>
      <c r="K278" s="315"/>
      <c r="L278" s="315"/>
      <c r="M278" s="315"/>
      <c r="N278" s="316"/>
      <c r="O278" s="315"/>
      <c r="P278" s="315"/>
      <c r="Q278" s="315"/>
      <c r="R278" s="315"/>
      <c r="S278" s="315"/>
      <c r="T278" s="315"/>
      <c r="U278" s="315"/>
      <c r="V278" s="315"/>
      <c r="W278" s="315"/>
      <c r="X278" s="315"/>
      <c r="Y278" s="317" t="str">
        <f>'1.  LRAMVA Summary'!D52</f>
        <v>kWh</v>
      </c>
      <c r="Z278" s="317" t="str">
        <f>'1.  LRAMVA Summary'!E52</f>
        <v>kWh</v>
      </c>
      <c r="AA278" s="317" t="str">
        <f>'1.  LRAMVA Summary'!F52</f>
        <v>kW</v>
      </c>
      <c r="AB278" s="317" t="str">
        <f>'1.  LRAMVA Summary'!G52</f>
        <v>kW</v>
      </c>
      <c r="AC278" s="317" t="str">
        <f>'1.  LRAMVA Summary'!H52</f>
        <v>kW</v>
      </c>
      <c r="AD278" s="317" t="str">
        <f>'1.  LRAMVA Summary'!I52</f>
        <v>kW</v>
      </c>
      <c r="AE278" s="317" t="str">
        <f>'1.  LRAMVA Summary'!J52</f>
        <v/>
      </c>
      <c r="AF278" s="317" t="str">
        <f>'1.  LRAMVA Summary'!K52</f>
        <v/>
      </c>
      <c r="AG278" s="317" t="str">
        <f>'1.  LRAMVA Summary'!L52</f>
        <v/>
      </c>
      <c r="AH278" s="317" t="str">
        <f>'1.  LRAMVA Summary'!M52</f>
        <v/>
      </c>
      <c r="AI278" s="317" t="str">
        <f>'1.  LRAMVA Summary'!N52</f>
        <v/>
      </c>
      <c r="AJ278" s="317" t="str">
        <f>'1.  LRAMVA Summary'!O52</f>
        <v/>
      </c>
      <c r="AK278" s="317" t="str">
        <f>'1.  LRAMVA Summary'!P52</f>
        <v/>
      </c>
      <c r="AL278" s="317" t="str">
        <f>'1.  LRAMVA Summary'!Q52</f>
        <v/>
      </c>
      <c r="AM278" s="318"/>
    </row>
    <row r="279" spans="1:39" ht="15" outlineLevel="1">
      <c r="A279" s="544">
        <v>1</v>
      </c>
      <c r="B279" s="320" t="s">
        <v>1</v>
      </c>
      <c r="C279" s="317" t="s">
        <v>25</v>
      </c>
      <c r="D279" s="321">
        <v>247739</v>
      </c>
      <c r="E279" s="321">
        <f>+'7-c.  2013'!AZ33+'7-c.  2013'!AZ58</f>
        <v>247738.89801600002</v>
      </c>
      <c r="F279" s="321">
        <f>+'7-c.  2013'!BA33+'7-c.  2013'!BA58</f>
        <v>247738.89801600002</v>
      </c>
      <c r="G279" s="321">
        <f>+'7-c.  2013'!BB33+'7-c.  2013'!BB58</f>
        <v>247431.26501600002</v>
      </c>
      <c r="H279" s="321">
        <f>+'7-c.  2013'!BC33+'7-c.  2013'!BC58</f>
        <v>144651.47076600001</v>
      </c>
      <c r="I279" s="321">
        <f>+'7-c.  2013'!BD33+'7-c.  2013'!BD58</f>
        <v>0</v>
      </c>
      <c r="J279" s="321">
        <f>+'7-c.  2013'!BE33+'7-c.  2013'!BE58</f>
        <v>0</v>
      </c>
      <c r="K279" s="321">
        <f>+'7-c.  2013'!BF33+'7-c.  2013'!BF58</f>
        <v>0</v>
      </c>
      <c r="L279" s="321">
        <f>+'7-c.  2013'!BG33+'7-c.  2013'!BG58</f>
        <v>0</v>
      </c>
      <c r="M279" s="321">
        <f>+'7-c.  2013'!BH33+'7-c.  2013'!BH58</f>
        <v>0</v>
      </c>
      <c r="N279" s="317"/>
      <c r="O279" s="702">
        <v>37</v>
      </c>
      <c r="P279" s="321">
        <f>+'7-c.  2013'!U33+'7-c.  2013'!U58</f>
        <v>36.899899570000002</v>
      </c>
      <c r="Q279" s="321">
        <f>+'7-c.  2013'!V33+'7-c.  2013'!V58</f>
        <v>36.899899570000002</v>
      </c>
      <c r="R279" s="321">
        <f>+'7-c.  2013'!W33+'7-c.  2013'!W58</f>
        <v>36.585547570000003</v>
      </c>
      <c r="S279" s="321">
        <f>+'7-c.  2013'!X33+'7-c.  2013'!X58</f>
        <v>21.259253099999999</v>
      </c>
      <c r="T279" s="321">
        <f>+'7-c.  2013'!Y33+'7-c.  2013'!Y58</f>
        <v>0</v>
      </c>
      <c r="U279" s="321">
        <f>+'7-c.  2013'!Z33+'7-c.  2013'!Z58</f>
        <v>0</v>
      </c>
      <c r="V279" s="321">
        <f>+'7-c.  2013'!AA33+'7-c.  2013'!AA58</f>
        <v>0</v>
      </c>
      <c r="W279" s="321">
        <f>+'7-c.  2013'!AB33+'7-c.  2013'!AB58</f>
        <v>0</v>
      </c>
      <c r="X279" s="321">
        <f>+'7-c.  2013'!AC33+'7-c.  2013'!AC58</f>
        <v>0</v>
      </c>
      <c r="Y279" s="436">
        <v>1</v>
      </c>
      <c r="Z279" s="436"/>
      <c r="AA279" s="436"/>
      <c r="AB279" s="436"/>
      <c r="AC279" s="436"/>
      <c r="AD279" s="436"/>
      <c r="AE279" s="436"/>
      <c r="AF279" s="436"/>
      <c r="AG279" s="436"/>
      <c r="AH279" s="436"/>
      <c r="AI279" s="436"/>
      <c r="AJ279" s="436"/>
      <c r="AK279" s="436"/>
      <c r="AL279" s="436"/>
      <c r="AM279" s="322">
        <f>SUM(Y279:AL279)</f>
        <v>1</v>
      </c>
    </row>
    <row r="280" spans="1:39" ht="15" outlineLevel="1">
      <c r="B280" s="320" t="s">
        <v>252</v>
      </c>
      <c r="C280" s="317" t="s">
        <v>164</v>
      </c>
      <c r="D280" s="321"/>
      <c r="E280" s="321"/>
      <c r="F280" s="321"/>
      <c r="G280" s="321"/>
      <c r="H280" s="321"/>
      <c r="I280" s="321"/>
      <c r="J280" s="321"/>
      <c r="K280" s="321"/>
      <c r="L280" s="321"/>
      <c r="M280" s="321"/>
      <c r="N280" s="494"/>
      <c r="O280" s="321"/>
      <c r="P280" s="321"/>
      <c r="Q280" s="321"/>
      <c r="R280" s="321"/>
      <c r="S280" s="321"/>
      <c r="T280" s="321"/>
      <c r="U280" s="321"/>
      <c r="V280" s="321"/>
      <c r="W280" s="321"/>
      <c r="X280" s="321"/>
      <c r="Y280" s="437">
        <f>Y279</f>
        <v>1</v>
      </c>
      <c r="Z280" s="437">
        <f>Z279</f>
        <v>0</v>
      </c>
      <c r="AA280" s="437">
        <f t="shared" ref="AA280:AL280" si="81">AA279</f>
        <v>0</v>
      </c>
      <c r="AB280" s="437">
        <f t="shared" si="81"/>
        <v>0</v>
      </c>
      <c r="AC280" s="437">
        <f t="shared" si="81"/>
        <v>0</v>
      </c>
      <c r="AD280" s="437">
        <f t="shared" si="81"/>
        <v>0</v>
      </c>
      <c r="AE280" s="437">
        <f t="shared" si="81"/>
        <v>0</v>
      </c>
      <c r="AF280" s="437">
        <f t="shared" si="81"/>
        <v>0</v>
      </c>
      <c r="AG280" s="437">
        <f t="shared" si="81"/>
        <v>0</v>
      </c>
      <c r="AH280" s="437">
        <f t="shared" si="81"/>
        <v>0</v>
      </c>
      <c r="AI280" s="437">
        <f t="shared" si="81"/>
        <v>0</v>
      </c>
      <c r="AJ280" s="437">
        <f t="shared" si="81"/>
        <v>0</v>
      </c>
      <c r="AK280" s="437">
        <f t="shared" si="81"/>
        <v>0</v>
      </c>
      <c r="AL280" s="437">
        <f t="shared" si="81"/>
        <v>0</v>
      </c>
      <c r="AM280" s="323"/>
    </row>
    <row r="281" spans="1:39" ht="15.6" outlineLevel="1">
      <c r="A281" s="546"/>
      <c r="B281" s="324"/>
      <c r="C281" s="325"/>
      <c r="D281" s="325"/>
      <c r="E281" s="325"/>
      <c r="F281" s="325"/>
      <c r="G281" s="325"/>
      <c r="H281" s="325"/>
      <c r="I281" s="325"/>
      <c r="J281" s="325"/>
      <c r="K281" s="325"/>
      <c r="L281" s="325"/>
      <c r="M281" s="325"/>
      <c r="N281" s="329"/>
      <c r="O281" s="325"/>
      <c r="P281" s="325"/>
      <c r="Q281" s="325"/>
      <c r="R281" s="325"/>
      <c r="S281" s="325"/>
      <c r="T281" s="325"/>
      <c r="U281" s="325"/>
      <c r="V281" s="325"/>
      <c r="W281" s="325"/>
      <c r="X281" s="325"/>
      <c r="Y281" s="438"/>
      <c r="Z281" s="439"/>
      <c r="AA281" s="439"/>
      <c r="AB281" s="439"/>
      <c r="AC281" s="439"/>
      <c r="AD281" s="439"/>
      <c r="AE281" s="439"/>
      <c r="AF281" s="439"/>
      <c r="AG281" s="439"/>
      <c r="AH281" s="439"/>
      <c r="AI281" s="439"/>
      <c r="AJ281" s="439"/>
      <c r="AK281" s="439"/>
      <c r="AL281" s="439"/>
      <c r="AM281" s="328"/>
    </row>
    <row r="282" spans="1:39" ht="15" outlineLevel="1">
      <c r="A282" s="544">
        <v>2</v>
      </c>
      <c r="B282" s="320" t="s">
        <v>2</v>
      </c>
      <c r="C282" s="317" t="s">
        <v>25</v>
      </c>
      <c r="D282" s="321">
        <v>32880</v>
      </c>
      <c r="E282" s="321">
        <f>+'7-c.  2013'!AZ32</f>
        <v>32880.149100000002</v>
      </c>
      <c r="F282" s="321">
        <f>+'7-c.  2013'!BA32</f>
        <v>32880.149100000002</v>
      </c>
      <c r="G282" s="321">
        <f>+'7-c.  2013'!BB32</f>
        <v>32880.149100000002</v>
      </c>
      <c r="H282" s="321">
        <f>+'7-c.  2013'!BC32</f>
        <v>0</v>
      </c>
      <c r="I282" s="321">
        <f>+'7-c.  2013'!BD32</f>
        <v>0</v>
      </c>
      <c r="J282" s="321">
        <f>+'7-c.  2013'!BE32</f>
        <v>0</v>
      </c>
      <c r="K282" s="321">
        <f>+'7-c.  2013'!BF32</f>
        <v>0</v>
      </c>
      <c r="L282" s="321">
        <f>+'7-c.  2013'!BG32</f>
        <v>0</v>
      </c>
      <c r="M282" s="321">
        <f>+'7-c.  2013'!BH32</f>
        <v>0</v>
      </c>
      <c r="N282" s="317"/>
      <c r="O282" s="703">
        <v>18</v>
      </c>
      <c r="P282" s="321">
        <f>+'7-c.  2013'!U32</f>
        <v>18.440274800000001</v>
      </c>
      <c r="Q282" s="321">
        <f>+'7-c.  2013'!V32</f>
        <v>18.440274800000001</v>
      </c>
      <c r="R282" s="321">
        <f>+'7-c.  2013'!W32</f>
        <v>18.440274800000001</v>
      </c>
      <c r="S282" s="321">
        <f>+'7-c.  2013'!X32</f>
        <v>0</v>
      </c>
      <c r="T282" s="321">
        <f>+'7-c.  2013'!Y32</f>
        <v>0</v>
      </c>
      <c r="U282" s="321">
        <f>+'7-c.  2013'!Z32</f>
        <v>0</v>
      </c>
      <c r="V282" s="321">
        <f>+'7-c.  2013'!AA32</f>
        <v>0</v>
      </c>
      <c r="W282" s="321">
        <f>+'7-c.  2013'!AB32</f>
        <v>0</v>
      </c>
      <c r="X282" s="321">
        <f>+'7-c.  2013'!AC32</f>
        <v>0</v>
      </c>
      <c r="Y282" s="436">
        <v>1</v>
      </c>
      <c r="Z282" s="436"/>
      <c r="AA282" s="436"/>
      <c r="AB282" s="436"/>
      <c r="AC282" s="436"/>
      <c r="AD282" s="436"/>
      <c r="AE282" s="436"/>
      <c r="AF282" s="436"/>
      <c r="AG282" s="436"/>
      <c r="AH282" s="436"/>
      <c r="AI282" s="436"/>
      <c r="AJ282" s="436"/>
      <c r="AK282" s="436"/>
      <c r="AL282" s="436"/>
      <c r="AM282" s="322">
        <f>SUM(Y282:AL282)</f>
        <v>1</v>
      </c>
    </row>
    <row r="283" spans="1:39" ht="15" outlineLevel="1">
      <c r="B283" s="320" t="s">
        <v>252</v>
      </c>
      <c r="C283" s="317" t="s">
        <v>164</v>
      </c>
      <c r="D283" s="321"/>
      <c r="E283" s="321"/>
      <c r="F283" s="321"/>
      <c r="G283" s="321"/>
      <c r="H283" s="321"/>
      <c r="I283" s="321"/>
      <c r="J283" s="321"/>
      <c r="K283" s="321"/>
      <c r="L283" s="321"/>
      <c r="M283" s="321"/>
      <c r="N283" s="494"/>
      <c r="O283" s="321"/>
      <c r="P283" s="321"/>
      <c r="Q283" s="321"/>
      <c r="R283" s="321"/>
      <c r="S283" s="321"/>
      <c r="T283" s="321"/>
      <c r="U283" s="321"/>
      <c r="V283" s="321"/>
      <c r="W283" s="321"/>
      <c r="X283" s="321"/>
      <c r="Y283" s="437">
        <f>Y282</f>
        <v>1</v>
      </c>
      <c r="Z283" s="437">
        <f>Z282</f>
        <v>0</v>
      </c>
      <c r="AA283" s="437">
        <f t="shared" ref="AA283:AL283" si="82">AA282</f>
        <v>0</v>
      </c>
      <c r="AB283" s="437">
        <f t="shared" si="82"/>
        <v>0</v>
      </c>
      <c r="AC283" s="437">
        <f t="shared" si="82"/>
        <v>0</v>
      </c>
      <c r="AD283" s="437">
        <f t="shared" si="82"/>
        <v>0</v>
      </c>
      <c r="AE283" s="437">
        <f t="shared" si="82"/>
        <v>0</v>
      </c>
      <c r="AF283" s="437">
        <f t="shared" si="82"/>
        <v>0</v>
      </c>
      <c r="AG283" s="437">
        <f t="shared" si="82"/>
        <v>0</v>
      </c>
      <c r="AH283" s="437">
        <f t="shared" si="82"/>
        <v>0</v>
      </c>
      <c r="AI283" s="437">
        <f t="shared" si="82"/>
        <v>0</v>
      </c>
      <c r="AJ283" s="437">
        <f t="shared" si="82"/>
        <v>0</v>
      </c>
      <c r="AK283" s="437">
        <f t="shared" si="82"/>
        <v>0</v>
      </c>
      <c r="AL283" s="437">
        <f t="shared" si="82"/>
        <v>0</v>
      </c>
      <c r="AM283" s="323"/>
    </row>
    <row r="284" spans="1:39" ht="15.6" outlineLevel="1">
      <c r="A284" s="546"/>
      <c r="B284" s="324"/>
      <c r="C284" s="325"/>
      <c r="D284" s="330"/>
      <c r="E284" s="330"/>
      <c r="F284" s="330"/>
      <c r="G284" s="330"/>
      <c r="H284" s="330"/>
      <c r="I284" s="330"/>
      <c r="J284" s="330"/>
      <c r="K284" s="330"/>
      <c r="L284" s="330"/>
      <c r="M284" s="330"/>
      <c r="N284" s="329"/>
      <c r="O284" s="330"/>
      <c r="P284" s="330"/>
      <c r="Q284" s="330"/>
      <c r="R284" s="330"/>
      <c r="S284" s="330"/>
      <c r="T284" s="330"/>
      <c r="U284" s="330"/>
      <c r="V284" s="330"/>
      <c r="W284" s="330"/>
      <c r="X284" s="330"/>
      <c r="Y284" s="438"/>
      <c r="Z284" s="439"/>
      <c r="AA284" s="439"/>
      <c r="AB284" s="439"/>
      <c r="AC284" s="439"/>
      <c r="AD284" s="439"/>
      <c r="AE284" s="439"/>
      <c r="AF284" s="439"/>
      <c r="AG284" s="439"/>
      <c r="AH284" s="439"/>
      <c r="AI284" s="439"/>
      <c r="AJ284" s="439"/>
      <c r="AK284" s="439"/>
      <c r="AL284" s="439"/>
      <c r="AM284" s="328"/>
    </row>
    <row r="285" spans="1:39" ht="15" outlineLevel="1">
      <c r="A285" s="544">
        <v>3</v>
      </c>
      <c r="B285" s="320" t="s">
        <v>3</v>
      </c>
      <c r="C285" s="317" t="s">
        <v>25</v>
      </c>
      <c r="D285" s="321">
        <v>2205223</v>
      </c>
      <c r="E285" s="321">
        <f>+'7-c.  2013'!AZ36</f>
        <v>2205222.64</v>
      </c>
      <c r="F285" s="321">
        <f>+'7-c.  2013'!BA36</f>
        <v>2205222.64</v>
      </c>
      <c r="G285" s="321">
        <f>+'7-c.  2013'!BB36</f>
        <v>2205222.64</v>
      </c>
      <c r="H285" s="321">
        <f>+'7-c.  2013'!BC36</f>
        <v>2205222.64</v>
      </c>
      <c r="I285" s="321">
        <f>+'7-c.  2013'!BD36</f>
        <v>2205222.64</v>
      </c>
      <c r="J285" s="321">
        <f>+'7-c.  2013'!BE36</f>
        <v>2205222.64</v>
      </c>
      <c r="K285" s="321">
        <f>+'7-c.  2013'!BF36</f>
        <v>2205222.64</v>
      </c>
      <c r="L285" s="321">
        <f>+'7-c.  2013'!BG36</f>
        <v>2205222.64</v>
      </c>
      <c r="M285" s="321">
        <f>+'7-c.  2013'!BH36</f>
        <v>2205222.64</v>
      </c>
      <c r="N285" s="317"/>
      <c r="O285" s="704">
        <v>1289</v>
      </c>
      <c r="P285" s="321">
        <f>+'7-c.  2013'!U36</f>
        <v>1288.8594800000001</v>
      </c>
      <c r="Q285" s="321">
        <f>+'7-c.  2013'!V36</f>
        <v>1288.8594800000001</v>
      </c>
      <c r="R285" s="321">
        <f>+'7-c.  2013'!W36</f>
        <v>1288.8594800000001</v>
      </c>
      <c r="S285" s="321">
        <f>+'7-c.  2013'!X36</f>
        <v>1288.8594800000001</v>
      </c>
      <c r="T285" s="321">
        <f>+'7-c.  2013'!Y36</f>
        <v>1288.8594800000001</v>
      </c>
      <c r="U285" s="321">
        <f>+'7-c.  2013'!Z36</f>
        <v>1288.8594800000001</v>
      </c>
      <c r="V285" s="321">
        <f>+'7-c.  2013'!AA36</f>
        <v>1288.8594800000001</v>
      </c>
      <c r="W285" s="321">
        <f>+'7-c.  2013'!AB36</f>
        <v>1288.8594800000001</v>
      </c>
      <c r="X285" s="321">
        <f>+'7-c.  2013'!AC36</f>
        <v>1288.8594800000001</v>
      </c>
      <c r="Y285" s="436">
        <v>1</v>
      </c>
      <c r="Z285" s="436"/>
      <c r="AA285" s="436"/>
      <c r="AB285" s="436"/>
      <c r="AC285" s="436"/>
      <c r="AD285" s="436"/>
      <c r="AE285" s="436"/>
      <c r="AF285" s="436"/>
      <c r="AG285" s="436"/>
      <c r="AH285" s="436"/>
      <c r="AI285" s="436"/>
      <c r="AJ285" s="436"/>
      <c r="AK285" s="436"/>
      <c r="AL285" s="436"/>
      <c r="AM285" s="322">
        <f>SUM(Y285:AL285)</f>
        <v>1</v>
      </c>
    </row>
    <row r="286" spans="1:39" ht="15" outlineLevel="1">
      <c r="B286" s="320" t="s">
        <v>252</v>
      </c>
      <c r="C286" s="317" t="s">
        <v>164</v>
      </c>
      <c r="D286" s="321">
        <v>120092</v>
      </c>
      <c r="E286" s="321">
        <f>+'7-d.  2014'!AZ47</f>
        <v>120091.6</v>
      </c>
      <c r="F286" s="321">
        <f>+'7-d.  2014'!BA47</f>
        <v>120091.6</v>
      </c>
      <c r="G286" s="321">
        <f>+'7-d.  2014'!BB47</f>
        <v>120091.6</v>
      </c>
      <c r="H286" s="321">
        <f>+'7-d.  2014'!BC47</f>
        <v>120091.6</v>
      </c>
      <c r="I286" s="321">
        <f>+'7-d.  2014'!BD47</f>
        <v>120091.6</v>
      </c>
      <c r="J286" s="321">
        <f>+'7-d.  2014'!BE47</f>
        <v>120091.6</v>
      </c>
      <c r="K286" s="321">
        <f>+'7-d.  2014'!BF47</f>
        <v>120091.6</v>
      </c>
      <c r="L286" s="321">
        <f>+'7-d.  2014'!BG47</f>
        <v>120091.6</v>
      </c>
      <c r="M286" s="321">
        <f>+'7-d.  2014'!BH47</f>
        <v>120091.6</v>
      </c>
      <c r="N286" s="494"/>
      <c r="O286" s="708">
        <v>68</v>
      </c>
      <c r="P286" s="321">
        <f>+'7-d.  2014'!U47</f>
        <v>68.382990000000007</v>
      </c>
      <c r="Q286" s="321">
        <f>+'7-d.  2014'!V47</f>
        <v>68.382990000000007</v>
      </c>
      <c r="R286" s="321">
        <f>+'7-d.  2014'!W47</f>
        <v>68.382990000000007</v>
      </c>
      <c r="S286" s="321">
        <f>+'7-d.  2014'!X47</f>
        <v>68.382990000000007</v>
      </c>
      <c r="T286" s="321">
        <f>+'7-d.  2014'!Y47</f>
        <v>68.382990000000007</v>
      </c>
      <c r="U286" s="321">
        <f>+'7-d.  2014'!Z47</f>
        <v>68.382990000000007</v>
      </c>
      <c r="V286" s="321">
        <f>+'7-d.  2014'!AA47</f>
        <v>68.382990000000007</v>
      </c>
      <c r="W286" s="321">
        <f>+'7-d.  2014'!AB47</f>
        <v>68.382990000000007</v>
      </c>
      <c r="X286" s="321">
        <f>+'7-d.  2014'!AC47</f>
        <v>68.382990000000007</v>
      </c>
      <c r="Y286" s="437">
        <f>Y285</f>
        <v>1</v>
      </c>
      <c r="Z286" s="437">
        <f>Z285</f>
        <v>0</v>
      </c>
      <c r="AA286" s="437">
        <f t="shared" ref="AA286:AL286" si="83">AA285</f>
        <v>0</v>
      </c>
      <c r="AB286" s="437">
        <f t="shared" si="83"/>
        <v>0</v>
      </c>
      <c r="AC286" s="437">
        <f t="shared" si="83"/>
        <v>0</v>
      </c>
      <c r="AD286" s="437">
        <f t="shared" si="83"/>
        <v>0</v>
      </c>
      <c r="AE286" s="437">
        <f t="shared" si="83"/>
        <v>0</v>
      </c>
      <c r="AF286" s="437">
        <f t="shared" si="83"/>
        <v>0</v>
      </c>
      <c r="AG286" s="437">
        <f t="shared" si="83"/>
        <v>0</v>
      </c>
      <c r="AH286" s="437">
        <f t="shared" si="83"/>
        <v>0</v>
      </c>
      <c r="AI286" s="437">
        <f t="shared" si="83"/>
        <v>0</v>
      </c>
      <c r="AJ286" s="437">
        <f t="shared" si="83"/>
        <v>0</v>
      </c>
      <c r="AK286" s="437">
        <f t="shared" si="83"/>
        <v>0</v>
      </c>
      <c r="AL286" s="437">
        <f t="shared" si="83"/>
        <v>0</v>
      </c>
      <c r="AM286" s="323"/>
    </row>
    <row r="287" spans="1:39" ht="15" outlineLevel="1">
      <c r="B287" s="320"/>
      <c r="C287" s="331"/>
      <c r="D287" s="317"/>
      <c r="E287" s="317"/>
      <c r="F287" s="317"/>
      <c r="G287" s="317"/>
      <c r="H287" s="317"/>
      <c r="I287" s="317"/>
      <c r="J287" s="317"/>
      <c r="K287" s="317"/>
      <c r="L287" s="317"/>
      <c r="M287" s="317"/>
      <c r="N287" s="309"/>
      <c r="O287" s="317"/>
      <c r="P287" s="317"/>
      <c r="Q287" s="317"/>
      <c r="R287" s="317"/>
      <c r="S287" s="317"/>
      <c r="T287" s="317"/>
      <c r="U287" s="317"/>
      <c r="V287" s="317"/>
      <c r="W287" s="317"/>
      <c r="X287" s="317"/>
      <c r="Y287" s="438"/>
      <c r="Z287" s="438"/>
      <c r="AA287" s="438"/>
      <c r="AB287" s="438"/>
      <c r="AC287" s="438"/>
      <c r="AD287" s="438"/>
      <c r="AE287" s="438"/>
      <c r="AF287" s="438"/>
      <c r="AG287" s="438"/>
      <c r="AH287" s="438"/>
      <c r="AI287" s="438"/>
      <c r="AJ287" s="438"/>
      <c r="AK287" s="438"/>
      <c r="AL287" s="438"/>
      <c r="AM287" s="332"/>
    </row>
    <row r="288" spans="1:39" ht="15" outlineLevel="1">
      <c r="A288" s="544">
        <v>4</v>
      </c>
      <c r="B288" s="320" t="s">
        <v>4</v>
      </c>
      <c r="C288" s="317" t="s">
        <v>25</v>
      </c>
      <c r="D288" s="321">
        <v>302637</v>
      </c>
      <c r="E288" s="321">
        <f>+'7-c.  2013'!AZ31</f>
        <v>302636.79499999998</v>
      </c>
      <c r="F288" s="321">
        <f>+'7-c.  2013'!BA31</f>
        <v>290974.42</v>
      </c>
      <c r="G288" s="321">
        <f>+'7-c.  2013'!BB31</f>
        <v>246515.38</v>
      </c>
      <c r="H288" s="321">
        <f>+'7-c.  2013'!BC31</f>
        <v>246515.38</v>
      </c>
      <c r="I288" s="321">
        <f>+'7-c.  2013'!BD31</f>
        <v>246515.38</v>
      </c>
      <c r="J288" s="321">
        <f>+'7-c.  2013'!BE31</f>
        <v>246515.38</v>
      </c>
      <c r="K288" s="321">
        <f>+'7-c.  2013'!BF31</f>
        <v>246309.935</v>
      </c>
      <c r="L288" s="321">
        <f>+'7-c.  2013'!BG31</f>
        <v>179108.723</v>
      </c>
      <c r="M288" s="321">
        <f>+'7-c.  2013'!BH31</f>
        <v>179108.723</v>
      </c>
      <c r="N288" s="317"/>
      <c r="O288" s="705">
        <v>20</v>
      </c>
      <c r="P288" s="321">
        <f>+'7-c.  2013'!U31</f>
        <v>20.283671900000002</v>
      </c>
      <c r="Q288" s="321">
        <f>+'7-c.  2013'!V31</f>
        <v>19.551539600000002</v>
      </c>
      <c r="R288" s="321">
        <f>+'7-c.  2013'!W31</f>
        <v>16.760521099999998</v>
      </c>
      <c r="S288" s="321">
        <f>+'7-c.  2013'!X31</f>
        <v>16.760521099999998</v>
      </c>
      <c r="T288" s="321">
        <f>+'7-c.  2013'!Y31</f>
        <v>16.760521099999998</v>
      </c>
      <c r="U288" s="321">
        <f>+'7-c.  2013'!Z31</f>
        <v>16.760521099999998</v>
      </c>
      <c r="V288" s="321">
        <f>+'7-c.  2013'!AA31</f>
        <v>16.737068499999999</v>
      </c>
      <c r="W288" s="321">
        <f>+'7-c.  2013'!AB31</f>
        <v>12.5183579</v>
      </c>
      <c r="X288" s="321">
        <f>+'7-c.  2013'!AC31</f>
        <v>12.5183579</v>
      </c>
      <c r="Y288" s="436">
        <v>1</v>
      </c>
      <c r="Z288" s="436"/>
      <c r="AA288" s="436"/>
      <c r="AB288" s="436"/>
      <c r="AC288" s="436"/>
      <c r="AD288" s="436"/>
      <c r="AE288" s="436"/>
      <c r="AF288" s="436"/>
      <c r="AG288" s="436"/>
      <c r="AH288" s="436"/>
      <c r="AI288" s="436"/>
      <c r="AJ288" s="436"/>
      <c r="AK288" s="436"/>
      <c r="AL288" s="436"/>
      <c r="AM288" s="322">
        <f>SUM(Y288:AL288)</f>
        <v>1</v>
      </c>
    </row>
    <row r="289" spans="1:39" ht="15" outlineLevel="1">
      <c r="B289" s="320" t="s">
        <v>252</v>
      </c>
      <c r="C289" s="317" t="s">
        <v>164</v>
      </c>
      <c r="D289" s="321">
        <v>926</v>
      </c>
      <c r="E289" s="321">
        <f>+'7-d.  2014'!AZ42</f>
        <v>926</v>
      </c>
      <c r="F289" s="321">
        <f>+'7-d.  2014'!BA42</f>
        <v>880</v>
      </c>
      <c r="G289" s="321">
        <f>+'7-d.  2014'!BB42</f>
        <v>761</v>
      </c>
      <c r="H289" s="321">
        <f>+'7-d.  2014'!BC42</f>
        <v>761</v>
      </c>
      <c r="I289" s="321">
        <f>+'7-d.  2014'!BD42</f>
        <v>761</v>
      </c>
      <c r="J289" s="321">
        <f>+'7-d.  2014'!BE42</f>
        <v>761</v>
      </c>
      <c r="K289" s="321">
        <f>+'7-d.  2014'!BF42</f>
        <v>761</v>
      </c>
      <c r="L289" s="321">
        <f>+'7-d.  2014'!BG42</f>
        <v>639</v>
      </c>
      <c r="M289" s="321">
        <f>+'7-d.  2014'!BH42</f>
        <v>639</v>
      </c>
      <c r="N289" s="494"/>
      <c r="O289" s="321"/>
      <c r="P289" s="321">
        <f>+'7-d.  2014'!U42</f>
        <v>6.5000000000000002E-2</v>
      </c>
      <c r="Q289" s="321">
        <f>+'7-d.  2014'!V42</f>
        <v>6.3E-2</v>
      </c>
      <c r="R289" s="321">
        <f>+'7-d.  2014'!W42</f>
        <v>5.5E-2</v>
      </c>
      <c r="S289" s="321">
        <f>+'7-d.  2014'!X42</f>
        <v>5.5E-2</v>
      </c>
      <c r="T289" s="321">
        <f>+'7-d.  2014'!Y42</f>
        <v>5.5E-2</v>
      </c>
      <c r="U289" s="321">
        <f>+'7-d.  2014'!Z42</f>
        <v>5.5E-2</v>
      </c>
      <c r="V289" s="321">
        <f>+'7-d.  2014'!AA42</f>
        <v>5.5E-2</v>
      </c>
      <c r="W289" s="321">
        <f>+'7-d.  2014'!AB42</f>
        <v>4.7E-2</v>
      </c>
      <c r="X289" s="321">
        <f>+'7-d.  2014'!AC42</f>
        <v>4.7E-2</v>
      </c>
      <c r="Y289" s="437">
        <f>Y288</f>
        <v>1</v>
      </c>
      <c r="Z289" s="437">
        <f>Z288</f>
        <v>0</v>
      </c>
      <c r="AA289" s="437">
        <f t="shared" ref="AA289:AL289" si="84">AA288</f>
        <v>0</v>
      </c>
      <c r="AB289" s="437">
        <f t="shared" si="84"/>
        <v>0</v>
      </c>
      <c r="AC289" s="437">
        <f t="shared" si="84"/>
        <v>0</v>
      </c>
      <c r="AD289" s="437">
        <f t="shared" si="84"/>
        <v>0</v>
      </c>
      <c r="AE289" s="437">
        <f t="shared" si="84"/>
        <v>0</v>
      </c>
      <c r="AF289" s="437">
        <f t="shared" si="84"/>
        <v>0</v>
      </c>
      <c r="AG289" s="437">
        <f t="shared" si="84"/>
        <v>0</v>
      </c>
      <c r="AH289" s="437">
        <f t="shared" si="84"/>
        <v>0</v>
      </c>
      <c r="AI289" s="437">
        <f t="shared" si="84"/>
        <v>0</v>
      </c>
      <c r="AJ289" s="437">
        <f t="shared" si="84"/>
        <v>0</v>
      </c>
      <c r="AK289" s="437">
        <f t="shared" si="84"/>
        <v>0</v>
      </c>
      <c r="AL289" s="437">
        <f t="shared" si="84"/>
        <v>0</v>
      </c>
      <c r="AM289" s="323"/>
    </row>
    <row r="290" spans="1:39" ht="15" outlineLevel="1">
      <c r="B290" s="320"/>
      <c r="C290" s="331"/>
      <c r="D290" s="330"/>
      <c r="E290" s="330"/>
      <c r="F290" s="330"/>
      <c r="G290" s="330"/>
      <c r="H290" s="330"/>
      <c r="I290" s="330"/>
      <c r="J290" s="330"/>
      <c r="K290" s="330"/>
      <c r="L290" s="330"/>
      <c r="M290" s="330"/>
      <c r="N290" s="317"/>
      <c r="O290" s="330"/>
      <c r="P290" s="330"/>
      <c r="Q290" s="330"/>
      <c r="R290" s="330"/>
      <c r="S290" s="330"/>
      <c r="T290" s="330"/>
      <c r="U290" s="330"/>
      <c r="V290" s="330"/>
      <c r="W290" s="330"/>
      <c r="X290" s="330"/>
      <c r="Y290" s="438"/>
      <c r="Z290" s="438"/>
      <c r="AA290" s="438"/>
      <c r="AB290" s="438"/>
      <c r="AC290" s="438"/>
      <c r="AD290" s="438"/>
      <c r="AE290" s="438"/>
      <c r="AF290" s="438"/>
      <c r="AG290" s="438"/>
      <c r="AH290" s="438"/>
      <c r="AI290" s="438"/>
      <c r="AJ290" s="438"/>
      <c r="AK290" s="438"/>
      <c r="AL290" s="438"/>
      <c r="AM290" s="332"/>
    </row>
    <row r="291" spans="1:39" ht="15" outlineLevel="1">
      <c r="A291" s="544">
        <v>5</v>
      </c>
      <c r="B291" s="320" t="s">
        <v>5</v>
      </c>
      <c r="C291" s="317" t="s">
        <v>25</v>
      </c>
      <c r="D291" s="321">
        <v>674564</v>
      </c>
      <c r="E291" s="321">
        <f>+'7-c.  2013'!AZ34</f>
        <v>674564.1</v>
      </c>
      <c r="F291" s="321">
        <f>+'7-c.  2013'!BA34</f>
        <v>633919.98800000001</v>
      </c>
      <c r="G291" s="321">
        <f>+'7-c.  2013'!BB34</f>
        <v>495211.95299999998</v>
      </c>
      <c r="H291" s="321">
        <f>+'7-c.  2013'!BC34</f>
        <v>495211.95299999998</v>
      </c>
      <c r="I291" s="321">
        <f>+'7-c.  2013'!BD34</f>
        <v>495211.95299999998</v>
      </c>
      <c r="J291" s="321">
        <f>+'7-c.  2013'!BE34</f>
        <v>495211.95299999998</v>
      </c>
      <c r="K291" s="321">
        <f>+'7-c.  2013'!BF34</f>
        <v>494628.37099999998</v>
      </c>
      <c r="L291" s="321">
        <f>+'7-c.  2013'!BG34</f>
        <v>415953.723</v>
      </c>
      <c r="M291" s="321">
        <f>+'7-c.  2013'!BH34</f>
        <v>415953.723</v>
      </c>
      <c r="N291" s="317"/>
      <c r="O291" s="706">
        <v>46</v>
      </c>
      <c r="P291" s="321">
        <f>+'7-c.  2013'!U34</f>
        <v>46.476309100000002</v>
      </c>
      <c r="Q291" s="321">
        <f>+'7-c.  2013'!V34</f>
        <v>43.924781500000002</v>
      </c>
      <c r="R291" s="321">
        <f>+'7-c.  2013'!W34</f>
        <v>35.2170658</v>
      </c>
      <c r="S291" s="321">
        <f>+'7-c.  2013'!X34</f>
        <v>35.2170658</v>
      </c>
      <c r="T291" s="321">
        <f>+'7-c.  2013'!Y34</f>
        <v>35.2170658</v>
      </c>
      <c r="U291" s="321">
        <f>+'7-c.  2013'!Z34</f>
        <v>35.2170658</v>
      </c>
      <c r="V291" s="321">
        <f>+'7-c.  2013'!AA34</f>
        <v>35.150446799999997</v>
      </c>
      <c r="W291" s="321">
        <f>+'7-c.  2013'!AB34</f>
        <v>30.211464899999999</v>
      </c>
      <c r="X291" s="321">
        <f>+'7-c.  2013'!AC34</f>
        <v>30.211464899999999</v>
      </c>
      <c r="Y291" s="436">
        <v>1</v>
      </c>
      <c r="Z291" s="436"/>
      <c r="AA291" s="436"/>
      <c r="AB291" s="436"/>
      <c r="AC291" s="436"/>
      <c r="AD291" s="436"/>
      <c r="AE291" s="436"/>
      <c r="AF291" s="436"/>
      <c r="AG291" s="436"/>
      <c r="AH291" s="436"/>
      <c r="AI291" s="436"/>
      <c r="AJ291" s="436"/>
      <c r="AK291" s="436"/>
      <c r="AL291" s="436"/>
      <c r="AM291" s="322">
        <f>SUM(Y291:AL291)</f>
        <v>1</v>
      </c>
    </row>
    <row r="292" spans="1:39" ht="15" outlineLevel="1">
      <c r="B292" s="320" t="s">
        <v>252</v>
      </c>
      <c r="C292" s="317" t="s">
        <v>164</v>
      </c>
      <c r="D292" s="321"/>
      <c r="E292" s="321"/>
      <c r="F292" s="321"/>
      <c r="G292" s="321"/>
      <c r="H292" s="321"/>
      <c r="I292" s="321"/>
      <c r="J292" s="321"/>
      <c r="K292" s="321"/>
      <c r="L292" s="321"/>
      <c r="M292" s="321"/>
      <c r="N292" s="494"/>
      <c r="O292" s="321"/>
      <c r="P292" s="321"/>
      <c r="Q292" s="321"/>
      <c r="R292" s="321"/>
      <c r="S292" s="321"/>
      <c r="T292" s="321"/>
      <c r="U292" s="321"/>
      <c r="V292" s="321"/>
      <c r="W292" s="321"/>
      <c r="X292" s="321"/>
      <c r="Y292" s="437">
        <f>Y291</f>
        <v>1</v>
      </c>
      <c r="Z292" s="437">
        <f>Z291</f>
        <v>0</v>
      </c>
      <c r="AA292" s="437">
        <f t="shared" ref="AA292:AL292" si="85">AA291</f>
        <v>0</v>
      </c>
      <c r="AB292" s="437">
        <f t="shared" si="85"/>
        <v>0</v>
      </c>
      <c r="AC292" s="437">
        <f t="shared" si="85"/>
        <v>0</v>
      </c>
      <c r="AD292" s="437">
        <f t="shared" si="85"/>
        <v>0</v>
      </c>
      <c r="AE292" s="437">
        <f t="shared" si="85"/>
        <v>0</v>
      </c>
      <c r="AF292" s="437">
        <f t="shared" si="85"/>
        <v>0</v>
      </c>
      <c r="AG292" s="437">
        <f t="shared" si="85"/>
        <v>0</v>
      </c>
      <c r="AH292" s="437">
        <f t="shared" si="85"/>
        <v>0</v>
      </c>
      <c r="AI292" s="437">
        <f t="shared" si="85"/>
        <v>0</v>
      </c>
      <c r="AJ292" s="437">
        <f t="shared" si="85"/>
        <v>0</v>
      </c>
      <c r="AK292" s="437">
        <f t="shared" si="85"/>
        <v>0</v>
      </c>
      <c r="AL292" s="437">
        <f t="shared" si="85"/>
        <v>0</v>
      </c>
      <c r="AM292" s="323"/>
    </row>
    <row r="293" spans="1:39" ht="15" outlineLevel="1">
      <c r="B293" s="320"/>
      <c r="C293" s="331"/>
      <c r="D293" s="330"/>
      <c r="E293" s="330"/>
      <c r="F293" s="330"/>
      <c r="G293" s="330"/>
      <c r="H293" s="330"/>
      <c r="I293" s="330"/>
      <c r="J293" s="330"/>
      <c r="K293" s="330"/>
      <c r="L293" s="330"/>
      <c r="M293" s="330"/>
      <c r="N293" s="317"/>
      <c r="O293" s="330"/>
      <c r="P293" s="330"/>
      <c r="Q293" s="330"/>
      <c r="R293" s="330"/>
      <c r="S293" s="330"/>
      <c r="T293" s="330"/>
      <c r="U293" s="330"/>
      <c r="V293" s="330"/>
      <c r="W293" s="330"/>
      <c r="X293" s="330"/>
      <c r="Y293" s="438"/>
      <c r="Z293" s="438"/>
      <c r="AA293" s="438"/>
      <c r="AB293" s="438"/>
      <c r="AC293" s="438"/>
      <c r="AD293" s="438"/>
      <c r="AE293" s="438"/>
      <c r="AF293" s="438"/>
      <c r="AG293" s="438"/>
      <c r="AH293" s="438"/>
      <c r="AI293" s="438"/>
      <c r="AJ293" s="438"/>
      <c r="AK293" s="438"/>
      <c r="AL293" s="438"/>
      <c r="AM293" s="332"/>
    </row>
    <row r="294" spans="1:39" ht="15" outlineLevel="1">
      <c r="A294" s="544">
        <v>6</v>
      </c>
      <c r="B294" s="320" t="s">
        <v>6</v>
      </c>
      <c r="C294" s="317" t="s">
        <v>25</v>
      </c>
      <c r="D294" s="321"/>
      <c r="E294" s="321"/>
      <c r="F294" s="321"/>
      <c r="G294" s="321"/>
      <c r="H294" s="321"/>
      <c r="I294" s="321"/>
      <c r="J294" s="321"/>
      <c r="K294" s="321"/>
      <c r="L294" s="321"/>
      <c r="M294" s="321"/>
      <c r="N294" s="317"/>
      <c r="O294" s="321"/>
      <c r="P294" s="321"/>
      <c r="Q294" s="321"/>
      <c r="R294" s="321"/>
      <c r="S294" s="321"/>
      <c r="T294" s="321"/>
      <c r="U294" s="321"/>
      <c r="V294" s="321"/>
      <c r="W294" s="321"/>
      <c r="X294" s="321"/>
      <c r="Y294" s="436"/>
      <c r="Z294" s="436"/>
      <c r="AA294" s="436"/>
      <c r="AB294" s="436"/>
      <c r="AC294" s="436"/>
      <c r="AD294" s="436"/>
      <c r="AE294" s="436"/>
      <c r="AF294" s="436"/>
      <c r="AG294" s="436"/>
      <c r="AH294" s="436"/>
      <c r="AI294" s="436"/>
      <c r="AJ294" s="436"/>
      <c r="AK294" s="436"/>
      <c r="AL294" s="436"/>
      <c r="AM294" s="322">
        <f>SUM(Y294:AL294)</f>
        <v>0</v>
      </c>
    </row>
    <row r="295" spans="1:39" ht="15" outlineLevel="1">
      <c r="B295" s="320" t="s">
        <v>252</v>
      </c>
      <c r="C295" s="317" t="s">
        <v>164</v>
      </c>
      <c r="D295" s="321"/>
      <c r="E295" s="321"/>
      <c r="F295" s="321"/>
      <c r="G295" s="321"/>
      <c r="H295" s="321"/>
      <c r="I295" s="321"/>
      <c r="J295" s="321"/>
      <c r="K295" s="321"/>
      <c r="L295" s="321"/>
      <c r="M295" s="321"/>
      <c r="N295" s="494"/>
      <c r="O295" s="321"/>
      <c r="P295" s="321"/>
      <c r="Q295" s="321"/>
      <c r="R295" s="321"/>
      <c r="S295" s="321"/>
      <c r="T295" s="321"/>
      <c r="U295" s="321"/>
      <c r="V295" s="321"/>
      <c r="W295" s="321"/>
      <c r="X295" s="321"/>
      <c r="Y295" s="437">
        <f>Y294</f>
        <v>0</v>
      </c>
      <c r="Z295" s="437">
        <f>Z294</f>
        <v>0</v>
      </c>
      <c r="AA295" s="437">
        <f t="shared" ref="AA295:AL295" si="86">AA294</f>
        <v>0</v>
      </c>
      <c r="AB295" s="437">
        <f t="shared" si="86"/>
        <v>0</v>
      </c>
      <c r="AC295" s="437">
        <f t="shared" si="86"/>
        <v>0</v>
      </c>
      <c r="AD295" s="437">
        <f t="shared" si="86"/>
        <v>0</v>
      </c>
      <c r="AE295" s="437">
        <f t="shared" si="86"/>
        <v>0</v>
      </c>
      <c r="AF295" s="437">
        <f t="shared" si="86"/>
        <v>0</v>
      </c>
      <c r="AG295" s="437">
        <f t="shared" si="86"/>
        <v>0</v>
      </c>
      <c r="AH295" s="437">
        <f t="shared" si="86"/>
        <v>0</v>
      </c>
      <c r="AI295" s="437">
        <f t="shared" si="86"/>
        <v>0</v>
      </c>
      <c r="AJ295" s="437">
        <f t="shared" si="86"/>
        <v>0</v>
      </c>
      <c r="AK295" s="437">
        <f t="shared" si="86"/>
        <v>0</v>
      </c>
      <c r="AL295" s="437">
        <f t="shared" si="86"/>
        <v>0</v>
      </c>
      <c r="AM295" s="323"/>
    </row>
    <row r="296" spans="1:39" ht="15" outlineLevel="1">
      <c r="B296" s="320"/>
      <c r="C296" s="331"/>
      <c r="D296" s="330"/>
      <c r="E296" s="330"/>
      <c r="F296" s="330"/>
      <c r="G296" s="330"/>
      <c r="H296" s="330"/>
      <c r="I296" s="330"/>
      <c r="J296" s="330"/>
      <c r="K296" s="330"/>
      <c r="L296" s="330"/>
      <c r="M296" s="330"/>
      <c r="N296" s="317"/>
      <c r="O296" s="330"/>
      <c r="P296" s="330"/>
      <c r="Q296" s="330"/>
      <c r="R296" s="330"/>
      <c r="S296" s="330"/>
      <c r="T296" s="330"/>
      <c r="U296" s="330"/>
      <c r="V296" s="330"/>
      <c r="W296" s="330"/>
      <c r="X296" s="330"/>
      <c r="Y296" s="438"/>
      <c r="Z296" s="438"/>
      <c r="AA296" s="438"/>
      <c r="AB296" s="438"/>
      <c r="AC296" s="438"/>
      <c r="AD296" s="438"/>
      <c r="AE296" s="438"/>
      <c r="AF296" s="438"/>
      <c r="AG296" s="438"/>
      <c r="AH296" s="438"/>
      <c r="AI296" s="438"/>
      <c r="AJ296" s="438"/>
      <c r="AK296" s="438"/>
      <c r="AL296" s="438"/>
      <c r="AM296" s="332"/>
    </row>
    <row r="297" spans="1:39" ht="15" outlineLevel="1">
      <c r="A297" s="544">
        <v>7</v>
      </c>
      <c r="B297" s="320" t="s">
        <v>42</v>
      </c>
      <c r="C297" s="317" t="s">
        <v>25</v>
      </c>
      <c r="D297" s="321">
        <v>10205</v>
      </c>
      <c r="E297" s="321"/>
      <c r="F297" s="321"/>
      <c r="G297" s="321"/>
      <c r="H297" s="321"/>
      <c r="I297" s="321"/>
      <c r="J297" s="321"/>
      <c r="K297" s="321"/>
      <c r="L297" s="321"/>
      <c r="M297" s="321"/>
      <c r="N297" s="317"/>
      <c r="O297" s="707">
        <v>6291</v>
      </c>
      <c r="P297" s="321"/>
      <c r="Q297" s="321"/>
      <c r="R297" s="321"/>
      <c r="S297" s="321"/>
      <c r="T297" s="321"/>
      <c r="U297" s="321"/>
      <c r="V297" s="321"/>
      <c r="W297" s="321"/>
      <c r="X297" s="321"/>
      <c r="Y297" s="436">
        <v>1</v>
      </c>
      <c r="Z297" s="436"/>
      <c r="AA297" s="436"/>
      <c r="AB297" s="436"/>
      <c r="AC297" s="436"/>
      <c r="AD297" s="436"/>
      <c r="AE297" s="436"/>
      <c r="AF297" s="436"/>
      <c r="AG297" s="436"/>
      <c r="AH297" s="436"/>
      <c r="AI297" s="436"/>
      <c r="AJ297" s="436"/>
      <c r="AK297" s="436"/>
      <c r="AL297" s="436"/>
      <c r="AM297" s="322">
        <f>SUM(Y297:AL297)</f>
        <v>1</v>
      </c>
    </row>
    <row r="298" spans="1:39" ht="15" outlineLevel="1">
      <c r="B298" s="320" t="s">
        <v>252</v>
      </c>
      <c r="C298" s="317" t="s">
        <v>164</v>
      </c>
      <c r="D298" s="321"/>
      <c r="E298" s="321"/>
      <c r="F298" s="321"/>
      <c r="G298" s="321"/>
      <c r="H298" s="321"/>
      <c r="I298" s="321"/>
      <c r="J298" s="321"/>
      <c r="K298" s="321"/>
      <c r="L298" s="321"/>
      <c r="M298" s="321"/>
      <c r="N298" s="317"/>
      <c r="O298" s="321"/>
      <c r="P298" s="321"/>
      <c r="Q298" s="321"/>
      <c r="R298" s="321"/>
      <c r="S298" s="321"/>
      <c r="T298" s="321"/>
      <c r="U298" s="321"/>
      <c r="V298" s="321"/>
      <c r="W298" s="321"/>
      <c r="X298" s="321"/>
      <c r="Y298" s="437">
        <f>Y297</f>
        <v>1</v>
      </c>
      <c r="Z298" s="437">
        <f>Z297</f>
        <v>0</v>
      </c>
      <c r="AA298" s="437">
        <f t="shared" ref="AA298:AL298" si="87">AA297</f>
        <v>0</v>
      </c>
      <c r="AB298" s="437">
        <f t="shared" si="87"/>
        <v>0</v>
      </c>
      <c r="AC298" s="437">
        <f t="shared" si="87"/>
        <v>0</v>
      </c>
      <c r="AD298" s="437">
        <f t="shared" si="87"/>
        <v>0</v>
      </c>
      <c r="AE298" s="437">
        <f t="shared" si="87"/>
        <v>0</v>
      </c>
      <c r="AF298" s="437">
        <f t="shared" si="87"/>
        <v>0</v>
      </c>
      <c r="AG298" s="437">
        <f t="shared" si="87"/>
        <v>0</v>
      </c>
      <c r="AH298" s="437">
        <f t="shared" si="87"/>
        <v>0</v>
      </c>
      <c r="AI298" s="437">
        <f t="shared" si="87"/>
        <v>0</v>
      </c>
      <c r="AJ298" s="437">
        <f t="shared" si="87"/>
        <v>0</v>
      </c>
      <c r="AK298" s="437">
        <f t="shared" si="87"/>
        <v>0</v>
      </c>
      <c r="AL298" s="437">
        <f t="shared" si="87"/>
        <v>0</v>
      </c>
      <c r="AM298" s="323"/>
    </row>
    <row r="299" spans="1:39" ht="15" outlineLevel="1">
      <c r="B299" s="320"/>
      <c r="C299" s="331"/>
      <c r="D299" s="330"/>
      <c r="E299" s="330"/>
      <c r="F299" s="330"/>
      <c r="G299" s="330"/>
      <c r="H299" s="330"/>
      <c r="I299" s="330"/>
      <c r="J299" s="330"/>
      <c r="K299" s="330"/>
      <c r="L299" s="330"/>
      <c r="M299" s="330"/>
      <c r="N299" s="317"/>
      <c r="O299" s="330"/>
      <c r="P299" s="330"/>
      <c r="Q299" s="330"/>
      <c r="R299" s="330"/>
      <c r="S299" s="330"/>
      <c r="T299" s="330"/>
      <c r="U299" s="330"/>
      <c r="V299" s="330"/>
      <c r="W299" s="330"/>
      <c r="X299" s="330"/>
      <c r="Y299" s="438"/>
      <c r="Z299" s="438"/>
      <c r="AA299" s="438"/>
      <c r="AB299" s="438"/>
      <c r="AC299" s="438"/>
      <c r="AD299" s="438"/>
      <c r="AE299" s="438"/>
      <c r="AF299" s="438"/>
      <c r="AG299" s="438"/>
      <c r="AH299" s="438"/>
      <c r="AI299" s="438"/>
      <c r="AJ299" s="438"/>
      <c r="AK299" s="438"/>
      <c r="AL299" s="438"/>
      <c r="AM299" s="332"/>
    </row>
    <row r="300" spans="1:39" s="309" customFormat="1" ht="15" outlineLevel="1">
      <c r="A300" s="544">
        <v>8</v>
      </c>
      <c r="B300" s="320" t="s">
        <v>498</v>
      </c>
      <c r="C300" s="317" t="s">
        <v>25</v>
      </c>
      <c r="D300" s="321"/>
      <c r="E300" s="321"/>
      <c r="F300" s="321"/>
      <c r="G300" s="321"/>
      <c r="H300" s="321"/>
      <c r="I300" s="321"/>
      <c r="J300" s="321"/>
      <c r="K300" s="321"/>
      <c r="L300" s="321"/>
      <c r="M300" s="321"/>
      <c r="N300" s="317"/>
      <c r="O300" s="321"/>
      <c r="P300" s="321"/>
      <c r="Q300" s="321"/>
      <c r="R300" s="321"/>
      <c r="S300" s="321"/>
      <c r="T300" s="321"/>
      <c r="U300" s="321"/>
      <c r="V300" s="321"/>
      <c r="W300" s="321"/>
      <c r="X300" s="321"/>
      <c r="Y300" s="436"/>
      <c r="Z300" s="436"/>
      <c r="AA300" s="436"/>
      <c r="AB300" s="436"/>
      <c r="AC300" s="436"/>
      <c r="AD300" s="436"/>
      <c r="AE300" s="436"/>
      <c r="AF300" s="436"/>
      <c r="AG300" s="436"/>
      <c r="AH300" s="436"/>
      <c r="AI300" s="436"/>
      <c r="AJ300" s="436"/>
      <c r="AK300" s="436"/>
      <c r="AL300" s="436"/>
      <c r="AM300" s="322">
        <f>SUM(Y300:AL300)</f>
        <v>0</v>
      </c>
    </row>
    <row r="301" spans="1:39" s="309" customFormat="1" ht="15" outlineLevel="1">
      <c r="A301" s="544"/>
      <c r="B301" s="320" t="s">
        <v>252</v>
      </c>
      <c r="C301" s="317" t="s">
        <v>164</v>
      </c>
      <c r="D301" s="321"/>
      <c r="E301" s="321"/>
      <c r="F301" s="321"/>
      <c r="G301" s="321"/>
      <c r="H301" s="321"/>
      <c r="I301" s="321"/>
      <c r="J301" s="321"/>
      <c r="K301" s="321"/>
      <c r="L301" s="321"/>
      <c r="M301" s="321"/>
      <c r="N301" s="317"/>
      <c r="O301" s="321"/>
      <c r="P301" s="321"/>
      <c r="Q301" s="321"/>
      <c r="R301" s="321"/>
      <c r="S301" s="321"/>
      <c r="T301" s="321"/>
      <c r="U301" s="321"/>
      <c r="V301" s="321"/>
      <c r="W301" s="321"/>
      <c r="X301" s="321"/>
      <c r="Y301" s="437">
        <f>Y300</f>
        <v>0</v>
      </c>
      <c r="Z301" s="437">
        <f>Z300</f>
        <v>0</v>
      </c>
      <c r="AA301" s="437">
        <f t="shared" ref="AA301:AL301" si="88">AA300</f>
        <v>0</v>
      </c>
      <c r="AB301" s="437">
        <f t="shared" si="88"/>
        <v>0</v>
      </c>
      <c r="AC301" s="437">
        <f t="shared" si="88"/>
        <v>0</v>
      </c>
      <c r="AD301" s="437">
        <f t="shared" si="88"/>
        <v>0</v>
      </c>
      <c r="AE301" s="437">
        <f t="shared" si="88"/>
        <v>0</v>
      </c>
      <c r="AF301" s="437">
        <f t="shared" si="88"/>
        <v>0</v>
      </c>
      <c r="AG301" s="437">
        <f t="shared" si="88"/>
        <v>0</v>
      </c>
      <c r="AH301" s="437">
        <f t="shared" si="88"/>
        <v>0</v>
      </c>
      <c r="AI301" s="437">
        <f t="shared" si="88"/>
        <v>0</v>
      </c>
      <c r="AJ301" s="437">
        <f t="shared" si="88"/>
        <v>0</v>
      </c>
      <c r="AK301" s="437">
        <f t="shared" si="88"/>
        <v>0</v>
      </c>
      <c r="AL301" s="437">
        <f t="shared" si="88"/>
        <v>0</v>
      </c>
      <c r="AM301" s="323"/>
    </row>
    <row r="302" spans="1:39" s="309" customFormat="1" ht="15" outlineLevel="1">
      <c r="A302" s="544"/>
      <c r="B302" s="320"/>
      <c r="C302" s="331"/>
      <c r="D302" s="330"/>
      <c r="E302" s="330"/>
      <c r="F302" s="330"/>
      <c r="G302" s="330"/>
      <c r="H302" s="330"/>
      <c r="I302" s="330"/>
      <c r="J302" s="330"/>
      <c r="K302" s="330"/>
      <c r="L302" s="330"/>
      <c r="M302" s="330"/>
      <c r="N302" s="317"/>
      <c r="O302" s="330"/>
      <c r="P302" s="330"/>
      <c r="Q302" s="330"/>
      <c r="R302" s="330"/>
      <c r="S302" s="330"/>
      <c r="T302" s="330"/>
      <c r="U302" s="330"/>
      <c r="V302" s="330"/>
      <c r="W302" s="330"/>
      <c r="X302" s="330"/>
      <c r="Y302" s="438"/>
      <c r="Z302" s="438"/>
      <c r="AA302" s="438"/>
      <c r="AB302" s="438"/>
      <c r="AC302" s="438"/>
      <c r="AD302" s="438"/>
      <c r="AE302" s="438"/>
      <c r="AF302" s="438"/>
      <c r="AG302" s="438"/>
      <c r="AH302" s="438"/>
      <c r="AI302" s="438"/>
      <c r="AJ302" s="438"/>
      <c r="AK302" s="438"/>
      <c r="AL302" s="438"/>
      <c r="AM302" s="332"/>
    </row>
    <row r="303" spans="1:39" ht="15" outlineLevel="1">
      <c r="A303" s="544">
        <v>9</v>
      </c>
      <c r="B303" s="320" t="s">
        <v>7</v>
      </c>
      <c r="C303" s="317" t="s">
        <v>25</v>
      </c>
      <c r="D303" s="321"/>
      <c r="E303" s="321"/>
      <c r="F303" s="321"/>
      <c r="G303" s="321"/>
      <c r="H303" s="321"/>
      <c r="I303" s="321"/>
      <c r="J303" s="321"/>
      <c r="K303" s="321"/>
      <c r="L303" s="321"/>
      <c r="M303" s="321"/>
      <c r="N303" s="317"/>
      <c r="O303" s="321"/>
      <c r="P303" s="321"/>
      <c r="Q303" s="321"/>
      <c r="R303" s="321"/>
      <c r="S303" s="321"/>
      <c r="T303" s="321"/>
      <c r="U303" s="321"/>
      <c r="V303" s="321"/>
      <c r="W303" s="321"/>
      <c r="X303" s="321"/>
      <c r="Y303" s="436"/>
      <c r="Z303" s="436"/>
      <c r="AA303" s="436"/>
      <c r="AB303" s="436"/>
      <c r="AC303" s="436"/>
      <c r="AD303" s="436"/>
      <c r="AE303" s="436"/>
      <c r="AF303" s="436"/>
      <c r="AG303" s="436"/>
      <c r="AH303" s="436"/>
      <c r="AI303" s="436"/>
      <c r="AJ303" s="436"/>
      <c r="AK303" s="436"/>
      <c r="AL303" s="436"/>
      <c r="AM303" s="322">
        <f>SUM(Y303:AL303)</f>
        <v>0</v>
      </c>
    </row>
    <row r="304" spans="1:39" ht="15" outlineLevel="1">
      <c r="B304" s="320" t="s">
        <v>252</v>
      </c>
      <c r="C304" s="317" t="s">
        <v>164</v>
      </c>
      <c r="D304" s="321"/>
      <c r="E304" s="321"/>
      <c r="F304" s="321"/>
      <c r="G304" s="321"/>
      <c r="H304" s="321"/>
      <c r="I304" s="321"/>
      <c r="J304" s="321"/>
      <c r="K304" s="321"/>
      <c r="L304" s="321"/>
      <c r="M304" s="321"/>
      <c r="N304" s="317"/>
      <c r="O304" s="321"/>
      <c r="P304" s="321"/>
      <c r="Q304" s="321"/>
      <c r="R304" s="321"/>
      <c r="S304" s="321"/>
      <c r="T304" s="321"/>
      <c r="U304" s="321"/>
      <c r="V304" s="321"/>
      <c r="W304" s="321"/>
      <c r="X304" s="321"/>
      <c r="Y304" s="437">
        <f>Y303</f>
        <v>0</v>
      </c>
      <c r="Z304" s="437">
        <f>Z303</f>
        <v>0</v>
      </c>
      <c r="AA304" s="437">
        <f t="shared" ref="AA304:AL304" si="89">AA303</f>
        <v>0</v>
      </c>
      <c r="AB304" s="437">
        <f t="shared" si="89"/>
        <v>0</v>
      </c>
      <c r="AC304" s="437">
        <f t="shared" si="89"/>
        <v>0</v>
      </c>
      <c r="AD304" s="437">
        <f t="shared" si="89"/>
        <v>0</v>
      </c>
      <c r="AE304" s="437">
        <f t="shared" si="89"/>
        <v>0</v>
      </c>
      <c r="AF304" s="437">
        <f t="shared" si="89"/>
        <v>0</v>
      </c>
      <c r="AG304" s="437">
        <f t="shared" si="89"/>
        <v>0</v>
      </c>
      <c r="AH304" s="437">
        <f t="shared" si="89"/>
        <v>0</v>
      </c>
      <c r="AI304" s="437">
        <f t="shared" si="89"/>
        <v>0</v>
      </c>
      <c r="AJ304" s="437">
        <f t="shared" si="89"/>
        <v>0</v>
      </c>
      <c r="AK304" s="437">
        <f t="shared" si="89"/>
        <v>0</v>
      </c>
      <c r="AL304" s="437">
        <f t="shared" si="89"/>
        <v>0</v>
      </c>
      <c r="AM304" s="323"/>
    </row>
    <row r="305" spans="1:39" ht="15" outlineLevel="1">
      <c r="B305" s="333"/>
      <c r="C305" s="334"/>
      <c r="D305" s="317"/>
      <c r="E305" s="317"/>
      <c r="F305" s="317"/>
      <c r="G305" s="317"/>
      <c r="H305" s="317"/>
      <c r="I305" s="317"/>
      <c r="J305" s="317"/>
      <c r="K305" s="317"/>
      <c r="L305" s="317"/>
      <c r="M305" s="317"/>
      <c r="N305" s="317"/>
      <c r="O305" s="317"/>
      <c r="P305" s="317"/>
      <c r="Q305" s="317"/>
      <c r="R305" s="317"/>
      <c r="S305" s="317"/>
      <c r="T305" s="317"/>
      <c r="U305" s="317"/>
      <c r="V305" s="317"/>
      <c r="W305" s="317"/>
      <c r="X305" s="317"/>
      <c r="Y305" s="438"/>
      <c r="Z305" s="438"/>
      <c r="AA305" s="438"/>
      <c r="AB305" s="438"/>
      <c r="AC305" s="438"/>
      <c r="AD305" s="438"/>
      <c r="AE305" s="438"/>
      <c r="AF305" s="438"/>
      <c r="AG305" s="438"/>
      <c r="AH305" s="438"/>
      <c r="AI305" s="438"/>
      <c r="AJ305" s="438"/>
      <c r="AK305" s="438"/>
      <c r="AL305" s="438"/>
      <c r="AM305" s="332"/>
    </row>
    <row r="306" spans="1:39" ht="15.6" outlineLevel="1">
      <c r="A306" s="545"/>
      <c r="B306" s="314" t="s">
        <v>8</v>
      </c>
      <c r="C306" s="315"/>
      <c r="D306" s="315"/>
      <c r="E306" s="315"/>
      <c r="F306" s="315"/>
      <c r="G306" s="315"/>
      <c r="H306" s="315"/>
      <c r="I306" s="315"/>
      <c r="J306" s="315"/>
      <c r="K306" s="315"/>
      <c r="L306" s="315"/>
      <c r="M306" s="315"/>
      <c r="N306" s="317"/>
      <c r="O306" s="315"/>
      <c r="P306" s="315"/>
      <c r="Q306" s="315"/>
      <c r="R306" s="315"/>
      <c r="S306" s="315"/>
      <c r="T306" s="315"/>
      <c r="U306" s="315"/>
      <c r="V306" s="315"/>
      <c r="W306" s="315"/>
      <c r="X306" s="315"/>
      <c r="Y306" s="440"/>
      <c r="Z306" s="440"/>
      <c r="AA306" s="440"/>
      <c r="AB306" s="440"/>
      <c r="AC306" s="440"/>
      <c r="AD306" s="440"/>
      <c r="AE306" s="440"/>
      <c r="AF306" s="440"/>
      <c r="AG306" s="440"/>
      <c r="AH306" s="440"/>
      <c r="AI306" s="440"/>
      <c r="AJ306" s="440"/>
      <c r="AK306" s="440"/>
      <c r="AL306" s="440"/>
      <c r="AM306" s="318"/>
    </row>
    <row r="307" spans="1:39" ht="15" outlineLevel="1">
      <c r="A307" s="544">
        <v>10</v>
      </c>
      <c r="B307" s="336" t="s">
        <v>22</v>
      </c>
      <c r="C307" s="317" t="s">
        <v>25</v>
      </c>
      <c r="D307" s="321">
        <f>23178167-D381</f>
        <v>18067403</v>
      </c>
      <c r="E307" s="321">
        <f>+'7-c.  2013'!AZ28-E381</f>
        <v>17748730.199999999</v>
      </c>
      <c r="F307" s="321">
        <f>+'7-c.  2013'!BA28-F381</f>
        <v>17502598.300000001</v>
      </c>
      <c r="G307" s="321">
        <f>+'7-c.  2013'!BB28-G381</f>
        <v>17495055.899999999</v>
      </c>
      <c r="H307" s="321">
        <f>+'7-c.  2013'!BC28-H381</f>
        <v>16694267.800000001</v>
      </c>
      <c r="I307" s="321">
        <f>+'7-c.  2013'!BD28-I381</f>
        <v>16338838.100000001</v>
      </c>
      <c r="J307" s="321">
        <f>+'7-c.  2013'!BE28-J381</f>
        <v>16338838.100000001</v>
      </c>
      <c r="K307" s="321">
        <f>+'7-c.  2013'!BF28-K381</f>
        <v>16533703</v>
      </c>
      <c r="L307" s="321">
        <f>+'7-c.  2013'!BG28-L381</f>
        <v>15618446.100000001</v>
      </c>
      <c r="M307" s="321">
        <f>+'7-c.  2013'!BH28-M381</f>
        <v>13239246</v>
      </c>
      <c r="N307" s="321">
        <v>12</v>
      </c>
      <c r="O307" s="321">
        <v>4348</v>
      </c>
      <c r="P307" s="321">
        <f>+'7-c.  2013'!U28</f>
        <v>4257.9465499999997</v>
      </c>
      <c r="Q307" s="321">
        <f>+'7-c.  2013'!V28</f>
        <v>4189.3681200000001</v>
      </c>
      <c r="R307" s="321">
        <f>+'7-c.  2013'!W28</f>
        <v>4187.0784000000003</v>
      </c>
      <c r="S307" s="321">
        <f>+'7-c.  2013'!X28</f>
        <v>3942.7469000000001</v>
      </c>
      <c r="T307" s="321">
        <f>+'7-c.  2013'!Y28</f>
        <v>3870.10214</v>
      </c>
      <c r="U307" s="321">
        <f>+'7-c.  2013'!Z28</f>
        <v>3870.10214</v>
      </c>
      <c r="V307" s="321">
        <f>+'7-c.  2013'!AA28</f>
        <v>3860.4640800000002</v>
      </c>
      <c r="W307" s="321">
        <f>+'7-c.  2013'!AB28</f>
        <v>3543.36141</v>
      </c>
      <c r="X307" s="321">
        <f>+'7-c.  2013'!AC28</f>
        <v>3081.9249500000001</v>
      </c>
      <c r="Y307" s="441"/>
      <c r="Z307" s="538">
        <v>0.09</v>
      </c>
      <c r="AA307" s="538">
        <v>0.64</v>
      </c>
      <c r="AB307" s="538">
        <v>0.23</v>
      </c>
      <c r="AC307" s="441">
        <v>0.1</v>
      </c>
      <c r="AD307" s="441"/>
      <c r="AE307" s="441"/>
      <c r="AF307" s="441"/>
      <c r="AG307" s="441"/>
      <c r="AH307" s="441"/>
      <c r="AI307" s="441"/>
      <c r="AJ307" s="441"/>
      <c r="AK307" s="441"/>
      <c r="AL307" s="441"/>
      <c r="AM307" s="322">
        <f>SUM(Y307:AL307)</f>
        <v>1.06</v>
      </c>
    </row>
    <row r="308" spans="1:39" ht="15" outlineLevel="1">
      <c r="B308" s="320" t="s">
        <v>252</v>
      </c>
      <c r="C308" s="317" t="s">
        <v>164</v>
      </c>
      <c r="D308" s="697">
        <v>9316522</v>
      </c>
      <c r="E308" s="321">
        <f>+'7-d.  2014'!AZ34</f>
        <v>9304613</v>
      </c>
      <c r="F308" s="321">
        <f>+'7-d.  2014'!BA34</f>
        <v>9301615</v>
      </c>
      <c r="G308" s="321">
        <f>+'7-d.  2014'!BB34</f>
        <v>9301615</v>
      </c>
      <c r="H308" s="321">
        <f>+'7-d.  2014'!BC34</f>
        <v>9199956</v>
      </c>
      <c r="I308" s="321">
        <f>+'7-d.  2014'!BD34</f>
        <v>9143752</v>
      </c>
      <c r="J308" s="321">
        <f>+'7-d.  2014'!BE34</f>
        <v>9143752</v>
      </c>
      <c r="K308" s="321">
        <f>+'7-d.  2014'!BF34</f>
        <v>8876305</v>
      </c>
      <c r="L308" s="321">
        <f>+'7-d.  2014'!BG34</f>
        <v>8522280</v>
      </c>
      <c r="M308" s="321">
        <f>+'7-d.  2014'!BH34</f>
        <v>8112566</v>
      </c>
      <c r="N308" s="321">
        <f>N307</f>
        <v>12</v>
      </c>
      <c r="O308" s="321">
        <v>852</v>
      </c>
      <c r="P308" s="321">
        <f>+'7-d.  2014'!U34</f>
        <v>849.12239999999997</v>
      </c>
      <c r="Q308" s="321">
        <f>+'7-d.  2014'!V34</f>
        <v>848.26160000000004</v>
      </c>
      <c r="R308" s="321">
        <f>+'7-d.  2014'!W34</f>
        <v>848.26160000000004</v>
      </c>
      <c r="S308" s="321">
        <f>+'7-d.  2014'!X34</f>
        <v>819.16150000000005</v>
      </c>
      <c r="T308" s="321">
        <f>+'7-d.  2014'!Y34</f>
        <v>810.56389999999999</v>
      </c>
      <c r="U308" s="321">
        <f>+'7-d.  2014'!Z34</f>
        <v>810.56389999999999</v>
      </c>
      <c r="V308" s="321">
        <f>+'7-d.  2014'!AA34</f>
        <v>810.56389999999999</v>
      </c>
      <c r="W308" s="321">
        <f>+'7-d.  2014'!AB34</f>
        <v>756.822</v>
      </c>
      <c r="X308" s="321">
        <f>+'7-d.  2014'!AC34</f>
        <v>694.14729999999997</v>
      </c>
      <c r="Y308" s="437">
        <f>Y307</f>
        <v>0</v>
      </c>
      <c r="Z308" s="437">
        <f>Z307</f>
        <v>0.09</v>
      </c>
      <c r="AA308" s="437">
        <f t="shared" ref="AA308:AL308" si="90">AA307</f>
        <v>0.64</v>
      </c>
      <c r="AB308" s="437">
        <f t="shared" si="90"/>
        <v>0.23</v>
      </c>
      <c r="AC308" s="437">
        <f t="shared" si="90"/>
        <v>0.1</v>
      </c>
      <c r="AD308" s="437">
        <f t="shared" si="90"/>
        <v>0</v>
      </c>
      <c r="AE308" s="437">
        <f t="shared" si="90"/>
        <v>0</v>
      </c>
      <c r="AF308" s="437">
        <f t="shared" si="90"/>
        <v>0</v>
      </c>
      <c r="AG308" s="437">
        <f t="shared" si="90"/>
        <v>0</v>
      </c>
      <c r="AH308" s="437">
        <f t="shared" si="90"/>
        <v>0</v>
      </c>
      <c r="AI308" s="437">
        <f t="shared" si="90"/>
        <v>0</v>
      </c>
      <c r="AJ308" s="437">
        <f t="shared" si="90"/>
        <v>0</v>
      </c>
      <c r="AK308" s="437">
        <f t="shared" si="90"/>
        <v>0</v>
      </c>
      <c r="AL308" s="437">
        <f t="shared" si="90"/>
        <v>0</v>
      </c>
      <c r="AM308" s="337"/>
    </row>
    <row r="309" spans="1:39" ht="15" outlineLevel="1">
      <c r="B309" s="336"/>
      <c r="C309" s="338"/>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442"/>
      <c r="Z309" s="442"/>
      <c r="AA309" s="442"/>
      <c r="AB309" s="442"/>
      <c r="AC309" s="442"/>
      <c r="AD309" s="442"/>
      <c r="AE309" s="442"/>
      <c r="AF309" s="442"/>
      <c r="AG309" s="442"/>
      <c r="AH309" s="442"/>
      <c r="AI309" s="442"/>
      <c r="AJ309" s="442"/>
      <c r="AK309" s="442"/>
      <c r="AL309" s="442"/>
      <c r="AM309" s="339"/>
    </row>
    <row r="310" spans="1:39" ht="15" outlineLevel="1">
      <c r="A310" s="544">
        <v>11</v>
      </c>
      <c r="B310" s="340" t="s">
        <v>21</v>
      </c>
      <c r="C310" s="317" t="s">
        <v>25</v>
      </c>
      <c r="D310" s="694">
        <v>3914521</v>
      </c>
      <c r="E310" s="321">
        <f>+'7-c.  2013'!AZ30</f>
        <v>3914520.96</v>
      </c>
      <c r="F310" s="321">
        <f>+'7-c.  2013'!BA30</f>
        <v>3709132.6</v>
      </c>
      <c r="G310" s="321">
        <f>+'7-c.  2013'!BB30</f>
        <v>3004015.87</v>
      </c>
      <c r="H310" s="321">
        <f>+'7-c.  2013'!BC30</f>
        <v>962285.72699999996</v>
      </c>
      <c r="I310" s="321">
        <f>+'7-c.  2013'!BD30</f>
        <v>946789.89599999995</v>
      </c>
      <c r="J310" s="321">
        <f>+'7-c.  2013'!BE30</f>
        <v>946789.89599999995</v>
      </c>
      <c r="K310" s="321">
        <f>+'7-c.  2013'!BF30</f>
        <v>942976.65899999999</v>
      </c>
      <c r="L310" s="321">
        <f>+'7-c.  2013'!BG30</f>
        <v>942976.65899999999</v>
      </c>
      <c r="M310" s="321">
        <f>+'7-c.  2013'!BH30</f>
        <v>942976.65899999999</v>
      </c>
      <c r="N310" s="321">
        <v>12</v>
      </c>
      <c r="O310" s="321">
        <v>1193</v>
      </c>
      <c r="P310" s="321">
        <f>+'7-c.  2013'!U30</f>
        <v>1193.2774099999999</v>
      </c>
      <c r="Q310" s="321">
        <f>+'7-c.  2013'!V30</f>
        <v>1137.8845100000001</v>
      </c>
      <c r="R310" s="321">
        <f>+'7-c.  2013'!W30</f>
        <v>949.45305800000006</v>
      </c>
      <c r="S310" s="321">
        <f>+'7-c.  2013'!X30</f>
        <v>283.52096799999998</v>
      </c>
      <c r="T310" s="321">
        <f>+'7-c.  2013'!Y30</f>
        <v>276.83145500000001</v>
      </c>
      <c r="U310" s="321">
        <f>+'7-c.  2013'!Z30</f>
        <v>276.83145500000001</v>
      </c>
      <c r="V310" s="321">
        <f>+'7-c.  2013'!AA30</f>
        <v>273.01549999999997</v>
      </c>
      <c r="W310" s="321">
        <f>+'7-c.  2013'!AB30</f>
        <v>273.01549999999997</v>
      </c>
      <c r="X310" s="321">
        <f>+'7-c.  2013'!AC30</f>
        <v>273.01549999999997</v>
      </c>
      <c r="Y310" s="441"/>
      <c r="Z310" s="538">
        <v>1</v>
      </c>
      <c r="AA310" s="441"/>
      <c r="AB310" s="441"/>
      <c r="AC310" s="441"/>
      <c r="AD310" s="441"/>
      <c r="AE310" s="441"/>
      <c r="AF310" s="441"/>
      <c r="AG310" s="441"/>
      <c r="AH310" s="441"/>
      <c r="AI310" s="441"/>
      <c r="AJ310" s="441"/>
      <c r="AK310" s="441"/>
      <c r="AL310" s="441"/>
      <c r="AM310" s="322">
        <f>SUM(Y310:AL310)</f>
        <v>1</v>
      </c>
    </row>
    <row r="311" spans="1:39" ht="15" outlineLevel="1">
      <c r="B311" s="320" t="s">
        <v>252</v>
      </c>
      <c r="C311" s="317" t="s">
        <v>164</v>
      </c>
      <c r="D311" s="321"/>
      <c r="E311" s="321"/>
      <c r="F311" s="321"/>
      <c r="G311" s="321"/>
      <c r="H311" s="321"/>
      <c r="I311" s="321"/>
      <c r="J311" s="321"/>
      <c r="K311" s="321"/>
      <c r="L311" s="321"/>
      <c r="M311" s="321"/>
      <c r="N311" s="321">
        <f>N310</f>
        <v>12</v>
      </c>
      <c r="O311" s="321"/>
      <c r="P311" s="321"/>
      <c r="Q311" s="321"/>
      <c r="R311" s="321"/>
      <c r="S311" s="321"/>
      <c r="T311" s="321"/>
      <c r="U311" s="321"/>
      <c r="V311" s="321"/>
      <c r="W311" s="321"/>
      <c r="X311" s="321"/>
      <c r="Y311" s="437">
        <f>Y310</f>
        <v>0</v>
      </c>
      <c r="Z311" s="437">
        <f>Z310</f>
        <v>1</v>
      </c>
      <c r="AA311" s="437">
        <f t="shared" ref="AA311:AL311" si="91">AA310</f>
        <v>0</v>
      </c>
      <c r="AB311" s="437">
        <f t="shared" si="91"/>
        <v>0</v>
      </c>
      <c r="AC311" s="437">
        <f t="shared" si="91"/>
        <v>0</v>
      </c>
      <c r="AD311" s="437">
        <f t="shared" si="91"/>
        <v>0</v>
      </c>
      <c r="AE311" s="437">
        <f t="shared" si="91"/>
        <v>0</v>
      </c>
      <c r="AF311" s="437">
        <f t="shared" si="91"/>
        <v>0</v>
      </c>
      <c r="AG311" s="437">
        <f t="shared" si="91"/>
        <v>0</v>
      </c>
      <c r="AH311" s="437">
        <f t="shared" si="91"/>
        <v>0</v>
      </c>
      <c r="AI311" s="437">
        <f t="shared" si="91"/>
        <v>0</v>
      </c>
      <c r="AJ311" s="437">
        <f t="shared" si="91"/>
        <v>0</v>
      </c>
      <c r="AK311" s="437">
        <f t="shared" si="91"/>
        <v>0</v>
      </c>
      <c r="AL311" s="437">
        <f t="shared" si="91"/>
        <v>0</v>
      </c>
      <c r="AM311" s="337"/>
    </row>
    <row r="312" spans="1:39" ht="15" outlineLevel="1">
      <c r="B312" s="340"/>
      <c r="C312" s="338"/>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442"/>
      <c r="Z312" s="443"/>
      <c r="AA312" s="442"/>
      <c r="AB312" s="442"/>
      <c r="AC312" s="442"/>
      <c r="AD312" s="442"/>
      <c r="AE312" s="442"/>
      <c r="AF312" s="442"/>
      <c r="AG312" s="442"/>
      <c r="AH312" s="442"/>
      <c r="AI312" s="442"/>
      <c r="AJ312" s="442"/>
      <c r="AK312" s="442"/>
      <c r="AL312" s="442"/>
      <c r="AM312" s="339"/>
    </row>
    <row r="313" spans="1:39" ht="15" outlineLevel="1">
      <c r="A313" s="544">
        <v>12</v>
      </c>
      <c r="B313" s="340" t="s">
        <v>23</v>
      </c>
      <c r="C313" s="317" t="s">
        <v>25</v>
      </c>
      <c r="D313" s="321"/>
      <c r="E313" s="321"/>
      <c r="F313" s="321"/>
      <c r="G313" s="321"/>
      <c r="H313" s="321"/>
      <c r="I313" s="321"/>
      <c r="J313" s="321"/>
      <c r="K313" s="321"/>
      <c r="L313" s="321"/>
      <c r="M313" s="321"/>
      <c r="N313" s="321">
        <v>3</v>
      </c>
      <c r="O313" s="321"/>
      <c r="P313" s="321"/>
      <c r="Q313" s="321"/>
      <c r="R313" s="321"/>
      <c r="S313" s="321"/>
      <c r="T313" s="321"/>
      <c r="U313" s="321"/>
      <c r="V313" s="321"/>
      <c r="W313" s="321"/>
      <c r="X313" s="321"/>
      <c r="Y313" s="441"/>
      <c r="Z313" s="441"/>
      <c r="AA313" s="441"/>
      <c r="AB313" s="441"/>
      <c r="AC313" s="441"/>
      <c r="AD313" s="441"/>
      <c r="AE313" s="441"/>
      <c r="AF313" s="441"/>
      <c r="AG313" s="441"/>
      <c r="AH313" s="441"/>
      <c r="AI313" s="441"/>
      <c r="AJ313" s="441"/>
      <c r="AK313" s="441"/>
      <c r="AL313" s="441"/>
      <c r="AM313" s="322">
        <f>SUM(Y313:AL313)</f>
        <v>0</v>
      </c>
    </row>
    <row r="314" spans="1:39" ht="15" outlineLevel="1">
      <c r="B314" s="320" t="s">
        <v>252</v>
      </c>
      <c r="C314" s="317" t="s">
        <v>164</v>
      </c>
      <c r="D314" s="321"/>
      <c r="E314" s="321"/>
      <c r="F314" s="321"/>
      <c r="G314" s="321"/>
      <c r="H314" s="321"/>
      <c r="I314" s="321"/>
      <c r="J314" s="321"/>
      <c r="K314" s="321"/>
      <c r="L314" s="321"/>
      <c r="M314" s="321"/>
      <c r="N314" s="321">
        <f>N313</f>
        <v>3</v>
      </c>
      <c r="O314" s="321"/>
      <c r="P314" s="321"/>
      <c r="Q314" s="321"/>
      <c r="R314" s="321"/>
      <c r="S314" s="321"/>
      <c r="T314" s="321"/>
      <c r="U314" s="321"/>
      <c r="V314" s="321"/>
      <c r="W314" s="321"/>
      <c r="X314" s="321"/>
      <c r="Y314" s="437">
        <f>Y313</f>
        <v>0</v>
      </c>
      <c r="Z314" s="437">
        <f>Z313</f>
        <v>0</v>
      </c>
      <c r="AA314" s="437">
        <f t="shared" ref="AA314:AL314" si="92">AA313</f>
        <v>0</v>
      </c>
      <c r="AB314" s="437">
        <f t="shared" si="92"/>
        <v>0</v>
      </c>
      <c r="AC314" s="437">
        <f t="shared" si="92"/>
        <v>0</v>
      </c>
      <c r="AD314" s="437">
        <f t="shared" si="92"/>
        <v>0</v>
      </c>
      <c r="AE314" s="437">
        <f t="shared" si="92"/>
        <v>0</v>
      </c>
      <c r="AF314" s="437">
        <f t="shared" si="92"/>
        <v>0</v>
      </c>
      <c r="AG314" s="437">
        <f t="shared" si="92"/>
        <v>0</v>
      </c>
      <c r="AH314" s="437">
        <f t="shared" si="92"/>
        <v>0</v>
      </c>
      <c r="AI314" s="437">
        <f t="shared" si="92"/>
        <v>0</v>
      </c>
      <c r="AJ314" s="437">
        <f t="shared" si="92"/>
        <v>0</v>
      </c>
      <c r="AK314" s="437">
        <f t="shared" si="92"/>
        <v>0</v>
      </c>
      <c r="AL314" s="437">
        <f t="shared" si="92"/>
        <v>0</v>
      </c>
      <c r="AM314" s="337"/>
    </row>
    <row r="315" spans="1:39" ht="15" outlineLevel="1">
      <c r="B315" s="340"/>
      <c r="C315" s="338"/>
      <c r="D315" s="342"/>
      <c r="E315" s="342"/>
      <c r="F315" s="342"/>
      <c r="G315" s="342"/>
      <c r="H315" s="342"/>
      <c r="I315" s="342"/>
      <c r="J315" s="342"/>
      <c r="K315" s="342"/>
      <c r="L315" s="342"/>
      <c r="M315" s="342"/>
      <c r="N315" s="317"/>
      <c r="O315" s="342"/>
      <c r="P315" s="342"/>
      <c r="Q315" s="342"/>
      <c r="R315" s="342"/>
      <c r="S315" s="342"/>
      <c r="T315" s="342"/>
      <c r="U315" s="342"/>
      <c r="V315" s="342"/>
      <c r="W315" s="342"/>
      <c r="X315" s="342"/>
      <c r="Y315" s="442"/>
      <c r="Z315" s="443"/>
      <c r="AA315" s="442"/>
      <c r="AB315" s="442"/>
      <c r="AC315" s="442"/>
      <c r="AD315" s="442"/>
      <c r="AE315" s="442"/>
      <c r="AF315" s="442"/>
      <c r="AG315" s="442"/>
      <c r="AH315" s="442"/>
      <c r="AI315" s="442"/>
      <c r="AJ315" s="442"/>
      <c r="AK315" s="442"/>
      <c r="AL315" s="442"/>
      <c r="AM315" s="339"/>
    </row>
    <row r="316" spans="1:39" ht="15" outlineLevel="1">
      <c r="A316" s="544">
        <v>13</v>
      </c>
      <c r="B316" s="340" t="s">
        <v>24</v>
      </c>
      <c r="C316" s="317" t="s">
        <v>25</v>
      </c>
      <c r="D316" s="321"/>
      <c r="E316" s="321"/>
      <c r="F316" s="321"/>
      <c r="G316" s="321"/>
      <c r="H316" s="321"/>
      <c r="I316" s="321"/>
      <c r="J316" s="321"/>
      <c r="K316" s="321"/>
      <c r="L316" s="321"/>
      <c r="M316" s="321"/>
      <c r="N316" s="321">
        <v>12</v>
      </c>
      <c r="O316" s="321"/>
      <c r="P316" s="321"/>
      <c r="Q316" s="321"/>
      <c r="R316" s="321"/>
      <c r="S316" s="321"/>
      <c r="T316" s="321"/>
      <c r="U316" s="321"/>
      <c r="V316" s="321"/>
      <c r="W316" s="321"/>
      <c r="X316" s="321"/>
      <c r="Y316" s="441"/>
      <c r="Z316" s="441"/>
      <c r="AA316" s="441">
        <v>0.22</v>
      </c>
      <c r="AB316" s="441">
        <v>0.78</v>
      </c>
      <c r="AC316" s="441"/>
      <c r="AD316" s="441"/>
      <c r="AE316" s="441"/>
      <c r="AF316" s="441"/>
      <c r="AG316" s="441"/>
      <c r="AH316" s="441"/>
      <c r="AI316" s="441"/>
      <c r="AJ316" s="441"/>
      <c r="AK316" s="441"/>
      <c r="AL316" s="441"/>
      <c r="AM316" s="322">
        <f>SUM(Y316:AL316)</f>
        <v>1</v>
      </c>
    </row>
    <row r="317" spans="1:39" ht="15" outlineLevel="1">
      <c r="B317" s="320" t="s">
        <v>252</v>
      </c>
      <c r="C317" s="317" t="s">
        <v>164</v>
      </c>
      <c r="D317" s="698">
        <v>211782</v>
      </c>
      <c r="E317" s="321">
        <f>+'7-d.  2014'!AZ31</f>
        <v>211782.2</v>
      </c>
      <c r="F317" s="321">
        <f>+'7-d.  2014'!BA31</f>
        <v>211782.2</v>
      </c>
      <c r="G317" s="321">
        <f>+'7-d.  2014'!BB31</f>
        <v>211782.2</v>
      </c>
      <c r="H317" s="321">
        <f>+'7-d.  2014'!BC31</f>
        <v>211782.2</v>
      </c>
      <c r="I317" s="321">
        <f>+'7-d.  2014'!BD31</f>
        <v>211782.2</v>
      </c>
      <c r="J317" s="321">
        <f>+'7-d.  2014'!BE31</f>
        <v>211782.2</v>
      </c>
      <c r="K317" s="321">
        <f>+'7-d.  2014'!BF31</f>
        <v>211782.2</v>
      </c>
      <c r="L317" s="321">
        <f>+'7-d.  2014'!BG31</f>
        <v>211782.2</v>
      </c>
      <c r="M317" s="321">
        <f>+'7-d.  2014'!BH31</f>
        <v>211782.2</v>
      </c>
      <c r="N317" s="321">
        <f>N316</f>
        <v>12</v>
      </c>
      <c r="O317" s="321">
        <v>98</v>
      </c>
      <c r="P317" s="321">
        <f>+'7-d.  2014'!U31</f>
        <v>97.607780000000005</v>
      </c>
      <c r="Q317" s="321">
        <f>+'7-d.  2014'!V31</f>
        <v>97.607780000000005</v>
      </c>
      <c r="R317" s="321">
        <f>+'7-d.  2014'!W31</f>
        <v>97.607780000000005</v>
      </c>
      <c r="S317" s="321">
        <f>+'7-d.  2014'!X31</f>
        <v>97.607780000000005</v>
      </c>
      <c r="T317" s="321">
        <f>+'7-d.  2014'!Y31</f>
        <v>97.607780000000005</v>
      </c>
      <c r="U317" s="321">
        <f>+'7-d.  2014'!Z31</f>
        <v>97.607780000000005</v>
      </c>
      <c r="V317" s="321">
        <f>+'7-d.  2014'!AA31</f>
        <v>97.607780000000005</v>
      </c>
      <c r="W317" s="321">
        <f>+'7-d.  2014'!AB31</f>
        <v>97.607780000000005</v>
      </c>
      <c r="X317" s="321">
        <f>+'7-d.  2014'!AC31</f>
        <v>97.607780000000005</v>
      </c>
      <c r="Y317" s="437">
        <f>Y316</f>
        <v>0</v>
      </c>
      <c r="Z317" s="437">
        <f>Z316</f>
        <v>0</v>
      </c>
      <c r="AA317" s="437">
        <f t="shared" ref="AA317:AL317" si="93">AA316</f>
        <v>0.22</v>
      </c>
      <c r="AB317" s="437">
        <f t="shared" si="93"/>
        <v>0.78</v>
      </c>
      <c r="AC317" s="437">
        <f t="shared" si="93"/>
        <v>0</v>
      </c>
      <c r="AD317" s="437">
        <f t="shared" si="93"/>
        <v>0</v>
      </c>
      <c r="AE317" s="437">
        <f t="shared" si="93"/>
        <v>0</v>
      </c>
      <c r="AF317" s="437">
        <f t="shared" si="93"/>
        <v>0</v>
      </c>
      <c r="AG317" s="437">
        <f t="shared" si="93"/>
        <v>0</v>
      </c>
      <c r="AH317" s="437">
        <f t="shared" si="93"/>
        <v>0</v>
      </c>
      <c r="AI317" s="437">
        <f t="shared" si="93"/>
        <v>0</v>
      </c>
      <c r="AJ317" s="437">
        <f t="shared" si="93"/>
        <v>0</v>
      </c>
      <c r="AK317" s="437">
        <f t="shared" si="93"/>
        <v>0</v>
      </c>
      <c r="AL317" s="437">
        <f t="shared" si="93"/>
        <v>0</v>
      </c>
      <c r="AM317" s="337"/>
    </row>
    <row r="318" spans="1:39" ht="15" outlineLevel="1">
      <c r="B318" s="340"/>
      <c r="C318" s="338"/>
      <c r="D318" s="342"/>
      <c r="E318" s="342"/>
      <c r="F318" s="342"/>
      <c r="G318" s="342"/>
      <c r="H318" s="342"/>
      <c r="I318" s="342"/>
      <c r="J318" s="342"/>
      <c r="K318" s="342"/>
      <c r="L318" s="342"/>
      <c r="M318" s="342"/>
      <c r="N318" s="317"/>
      <c r="O318" s="342"/>
      <c r="P318" s="342"/>
      <c r="Q318" s="342"/>
      <c r="R318" s="342"/>
      <c r="S318" s="342"/>
      <c r="T318" s="342"/>
      <c r="U318" s="342"/>
      <c r="V318" s="342"/>
      <c r="W318" s="342"/>
      <c r="X318" s="342"/>
      <c r="Y318" s="442"/>
      <c r="Z318" s="442"/>
      <c r="AA318" s="442"/>
      <c r="AB318" s="442"/>
      <c r="AC318" s="442"/>
      <c r="AD318" s="442"/>
      <c r="AE318" s="442"/>
      <c r="AF318" s="442"/>
      <c r="AG318" s="442"/>
      <c r="AH318" s="442"/>
      <c r="AI318" s="442"/>
      <c r="AJ318" s="442"/>
      <c r="AK318" s="442"/>
      <c r="AL318" s="442"/>
      <c r="AM318" s="339"/>
    </row>
    <row r="319" spans="1:39" ht="15" outlineLevel="1">
      <c r="A319" s="544">
        <v>14</v>
      </c>
      <c r="B319" s="340" t="s">
        <v>20</v>
      </c>
      <c r="C319" s="317" t="s">
        <v>25</v>
      </c>
      <c r="D319" s="695">
        <v>532958</v>
      </c>
      <c r="E319" s="321">
        <f>+'7-c.  2013'!AZ25</f>
        <v>532958.446</v>
      </c>
      <c r="F319" s="321">
        <f>+'7-c.  2013'!BA25</f>
        <v>532958.446</v>
      </c>
      <c r="G319" s="321">
        <f>+'7-c.  2013'!BB25</f>
        <v>532958.446</v>
      </c>
      <c r="H319" s="321">
        <f>+'7-c.  2013'!BC25</f>
        <v>0</v>
      </c>
      <c r="I319" s="321">
        <f>+'7-c.  2013'!BD25</f>
        <v>0</v>
      </c>
      <c r="J319" s="321">
        <f>+'7-c.  2013'!BE25</f>
        <v>0</v>
      </c>
      <c r="K319" s="321">
        <f>+'7-c.  2013'!BF25</f>
        <v>0</v>
      </c>
      <c r="L319" s="321">
        <f>+'7-c.  2013'!BG25</f>
        <v>0</v>
      </c>
      <c r="M319" s="321">
        <f>+'7-c.  2013'!BH25</f>
        <v>0</v>
      </c>
      <c r="N319" s="321">
        <v>12</v>
      </c>
      <c r="O319" s="321">
        <v>97</v>
      </c>
      <c r="P319" s="321">
        <f>+'7-c.  2013'!U25</f>
        <v>96.939442900000003</v>
      </c>
      <c r="Q319" s="321">
        <f>+'7-c.  2013'!V25</f>
        <v>96.939442900000003</v>
      </c>
      <c r="R319" s="321">
        <f>+'7-c.  2013'!W25</f>
        <v>96.939442900000003</v>
      </c>
      <c r="S319" s="321">
        <f>+'7-c.  2013'!X25</f>
        <v>0</v>
      </c>
      <c r="T319" s="321">
        <f>+'7-c.  2013'!Y25</f>
        <v>0</v>
      </c>
      <c r="U319" s="321">
        <f>+'7-c.  2013'!Z25</f>
        <v>0</v>
      </c>
      <c r="V319" s="321">
        <f>+'7-c.  2013'!AA25</f>
        <v>0</v>
      </c>
      <c r="W319" s="321">
        <f>+'7-c.  2013'!AB25</f>
        <v>0</v>
      </c>
      <c r="X319" s="321">
        <f>+'7-c.  2013'!AC25</f>
        <v>0</v>
      </c>
      <c r="Y319" s="441"/>
      <c r="Z319" s="441"/>
      <c r="AA319" s="538">
        <v>0.18</v>
      </c>
      <c r="AB319" s="441">
        <v>0.76</v>
      </c>
      <c r="AC319" s="441">
        <v>0.06</v>
      </c>
      <c r="AD319" s="441"/>
      <c r="AE319" s="441"/>
      <c r="AF319" s="441"/>
      <c r="AG319" s="441"/>
      <c r="AH319" s="441"/>
      <c r="AI319" s="441"/>
      <c r="AJ319" s="441"/>
      <c r="AK319" s="441"/>
      <c r="AL319" s="441"/>
      <c r="AM319" s="322">
        <f>SUM(Y319:AL319)</f>
        <v>1</v>
      </c>
    </row>
    <row r="320" spans="1:39" ht="15" outlineLevel="1">
      <c r="B320" s="320" t="s">
        <v>252</v>
      </c>
      <c r="C320" s="317" t="s">
        <v>164</v>
      </c>
      <c r="D320" s="699">
        <v>242768</v>
      </c>
      <c r="E320" s="321">
        <f>+'7-d.  2014'!AZ28+'7-d.  2014'!AZ29</f>
        <v>242767.986</v>
      </c>
      <c r="F320" s="321">
        <f>+'7-d.  2014'!BA28+'7-d.  2014'!BA29</f>
        <v>242767.986</v>
      </c>
      <c r="G320" s="321">
        <f>+'7-d.  2014'!BB28+'7-d.  2014'!BB29</f>
        <v>242767.986</v>
      </c>
      <c r="H320" s="321">
        <f>+'7-d.  2014'!BC28+'7-d.  2014'!BC29</f>
        <v>0</v>
      </c>
      <c r="I320" s="321">
        <f>+'7-d.  2014'!BD28+'7-d.  2014'!BD29</f>
        <v>0</v>
      </c>
      <c r="J320" s="321">
        <f>+'7-d.  2014'!BE28+'7-d.  2014'!BE29</f>
        <v>0</v>
      </c>
      <c r="K320" s="321">
        <f>+'7-d.  2014'!BF28+'7-d.  2014'!BF29</f>
        <v>0</v>
      </c>
      <c r="L320" s="321">
        <f>+'7-d.  2014'!BG28+'7-d.  2014'!BG29</f>
        <v>0</v>
      </c>
      <c r="M320" s="321">
        <f>+'7-d.  2014'!BH28+'7-d.  2014'!BH29</f>
        <v>0</v>
      </c>
      <c r="N320" s="321">
        <f>N319</f>
        <v>12</v>
      </c>
      <c r="O320" s="321">
        <v>44</v>
      </c>
      <c r="P320" s="321">
        <f>+'7-d.  2014'!U28+'7-d.  2014'!U29</f>
        <v>44.156905000000002</v>
      </c>
      <c r="Q320" s="321">
        <f>+'7-d.  2014'!V28+'7-d.  2014'!V29</f>
        <v>44.156905000000002</v>
      </c>
      <c r="R320" s="321">
        <f>+'7-d.  2014'!W28+'7-d.  2014'!W29</f>
        <v>44.156905000000002</v>
      </c>
      <c r="S320" s="321">
        <f>+'7-d.  2014'!X28+'7-d.  2014'!X29</f>
        <v>0</v>
      </c>
      <c r="T320" s="321">
        <f>+'7-d.  2014'!Y28+'7-d.  2014'!Y29</f>
        <v>0</v>
      </c>
      <c r="U320" s="321">
        <f>+'7-d.  2014'!Z28+'7-d.  2014'!Z29</f>
        <v>0</v>
      </c>
      <c r="V320" s="321">
        <f>+'7-d.  2014'!AA28+'7-d.  2014'!AA29</f>
        <v>0</v>
      </c>
      <c r="W320" s="321">
        <f>+'7-d.  2014'!AB28+'7-d.  2014'!AB29</f>
        <v>0</v>
      </c>
      <c r="X320" s="321">
        <f>+'7-d.  2014'!AC28+'7-d.  2014'!AC29</f>
        <v>0</v>
      </c>
      <c r="Y320" s="437">
        <f>Y319</f>
        <v>0</v>
      </c>
      <c r="Z320" s="437">
        <f>Z319</f>
        <v>0</v>
      </c>
      <c r="AA320" s="437">
        <f t="shared" ref="AA320:AL320" si="94">AA319</f>
        <v>0.18</v>
      </c>
      <c r="AB320" s="437">
        <f t="shared" si="94"/>
        <v>0.76</v>
      </c>
      <c r="AC320" s="437">
        <f t="shared" si="94"/>
        <v>0.06</v>
      </c>
      <c r="AD320" s="437">
        <f t="shared" si="94"/>
        <v>0</v>
      </c>
      <c r="AE320" s="437">
        <f t="shared" si="94"/>
        <v>0</v>
      </c>
      <c r="AF320" s="437">
        <f t="shared" si="94"/>
        <v>0</v>
      </c>
      <c r="AG320" s="437">
        <f t="shared" si="94"/>
        <v>0</v>
      </c>
      <c r="AH320" s="437">
        <f t="shared" si="94"/>
        <v>0</v>
      </c>
      <c r="AI320" s="437">
        <f t="shared" si="94"/>
        <v>0</v>
      </c>
      <c r="AJ320" s="437">
        <f t="shared" si="94"/>
        <v>0</v>
      </c>
      <c r="AK320" s="437">
        <f t="shared" si="94"/>
        <v>0</v>
      </c>
      <c r="AL320" s="437">
        <f t="shared" si="94"/>
        <v>0</v>
      </c>
      <c r="AM320" s="337"/>
    </row>
    <row r="321" spans="1:39" ht="15" outlineLevel="1">
      <c r="B321" s="340"/>
      <c r="C321" s="338"/>
      <c r="D321" s="342"/>
      <c r="E321" s="342"/>
      <c r="F321" s="342"/>
      <c r="G321" s="342"/>
      <c r="H321" s="342"/>
      <c r="I321" s="342"/>
      <c r="J321" s="342"/>
      <c r="K321" s="342"/>
      <c r="L321" s="342"/>
      <c r="M321" s="342"/>
      <c r="N321" s="317"/>
      <c r="O321" s="342"/>
      <c r="P321" s="342"/>
      <c r="Q321" s="342"/>
      <c r="R321" s="342"/>
      <c r="S321" s="342"/>
      <c r="T321" s="342"/>
      <c r="U321" s="342"/>
      <c r="V321" s="342"/>
      <c r="W321" s="342"/>
      <c r="X321" s="342"/>
      <c r="Y321" s="442"/>
      <c r="Z321" s="443"/>
      <c r="AA321" s="442"/>
      <c r="AB321" s="442"/>
      <c r="AC321" s="442"/>
      <c r="AD321" s="442"/>
      <c r="AE321" s="442"/>
      <c r="AF321" s="442"/>
      <c r="AG321" s="442"/>
      <c r="AH321" s="442"/>
      <c r="AI321" s="442"/>
      <c r="AJ321" s="442"/>
      <c r="AK321" s="442"/>
      <c r="AL321" s="442"/>
      <c r="AM321" s="339"/>
    </row>
    <row r="322" spans="1:39" s="309" customFormat="1" ht="15" outlineLevel="1">
      <c r="A322" s="544">
        <v>15</v>
      </c>
      <c r="B322" s="340" t="s">
        <v>499</v>
      </c>
      <c r="C322" s="317" t="s">
        <v>25</v>
      </c>
      <c r="D322" s="321"/>
      <c r="E322" s="321"/>
      <c r="F322" s="321"/>
      <c r="G322" s="321"/>
      <c r="H322" s="321"/>
      <c r="I322" s="321"/>
      <c r="J322" s="321"/>
      <c r="K322" s="321"/>
      <c r="L322" s="321"/>
      <c r="M322" s="321"/>
      <c r="N322" s="317"/>
      <c r="O322" s="321"/>
      <c r="P322" s="321"/>
      <c r="Q322" s="321"/>
      <c r="R322" s="321"/>
      <c r="S322" s="321"/>
      <c r="T322" s="321"/>
      <c r="U322" s="321"/>
      <c r="V322" s="321"/>
      <c r="W322" s="321"/>
      <c r="X322" s="321"/>
      <c r="Y322" s="441"/>
      <c r="Z322" s="441"/>
      <c r="AA322" s="441"/>
      <c r="AB322" s="441"/>
      <c r="AC322" s="441"/>
      <c r="AD322" s="441"/>
      <c r="AE322" s="441"/>
      <c r="AF322" s="441"/>
      <c r="AG322" s="441"/>
      <c r="AH322" s="441"/>
      <c r="AI322" s="441"/>
      <c r="AJ322" s="441"/>
      <c r="AK322" s="441"/>
      <c r="AL322" s="441"/>
      <c r="AM322" s="322">
        <f>SUM(Y322:AL322)</f>
        <v>0</v>
      </c>
    </row>
    <row r="323" spans="1:39" s="309" customFormat="1" ht="15" outlineLevel="1">
      <c r="A323" s="544"/>
      <c r="B323" s="341" t="s">
        <v>252</v>
      </c>
      <c r="C323" s="317" t="s">
        <v>164</v>
      </c>
      <c r="D323" s="321"/>
      <c r="E323" s="321"/>
      <c r="F323" s="321"/>
      <c r="G323" s="321"/>
      <c r="H323" s="321"/>
      <c r="I323" s="321"/>
      <c r="J323" s="321"/>
      <c r="K323" s="321"/>
      <c r="L323" s="321"/>
      <c r="M323" s="321"/>
      <c r="N323" s="317"/>
      <c r="O323" s="321"/>
      <c r="P323" s="321"/>
      <c r="Q323" s="321"/>
      <c r="R323" s="321"/>
      <c r="S323" s="321"/>
      <c r="T323" s="321"/>
      <c r="U323" s="321"/>
      <c r="V323" s="321"/>
      <c r="W323" s="321"/>
      <c r="X323" s="321"/>
      <c r="Y323" s="437">
        <f>Y322</f>
        <v>0</v>
      </c>
      <c r="Z323" s="437">
        <f>Z322</f>
        <v>0</v>
      </c>
      <c r="AA323" s="437">
        <f t="shared" ref="AA323:AL323" si="95">AA322</f>
        <v>0</v>
      </c>
      <c r="AB323" s="437">
        <f t="shared" si="95"/>
        <v>0</v>
      </c>
      <c r="AC323" s="437">
        <f t="shared" si="95"/>
        <v>0</v>
      </c>
      <c r="AD323" s="437">
        <f t="shared" si="95"/>
        <v>0</v>
      </c>
      <c r="AE323" s="437">
        <f t="shared" si="95"/>
        <v>0</v>
      </c>
      <c r="AF323" s="437">
        <f t="shared" si="95"/>
        <v>0</v>
      </c>
      <c r="AG323" s="437">
        <f t="shared" si="95"/>
        <v>0</v>
      </c>
      <c r="AH323" s="437">
        <f t="shared" si="95"/>
        <v>0</v>
      </c>
      <c r="AI323" s="437">
        <f t="shared" si="95"/>
        <v>0</v>
      </c>
      <c r="AJ323" s="437">
        <f t="shared" si="95"/>
        <v>0</v>
      </c>
      <c r="AK323" s="437">
        <f t="shared" si="95"/>
        <v>0</v>
      </c>
      <c r="AL323" s="437">
        <f t="shared" si="95"/>
        <v>0</v>
      </c>
      <c r="AM323" s="337"/>
    </row>
    <row r="324" spans="1:39" s="309" customFormat="1" ht="15" outlineLevel="1">
      <c r="A324" s="544"/>
      <c r="B324" s="340"/>
      <c r="C324" s="338"/>
      <c r="D324" s="342"/>
      <c r="E324" s="342"/>
      <c r="F324" s="342"/>
      <c r="G324" s="342"/>
      <c r="H324" s="342"/>
      <c r="I324" s="342"/>
      <c r="J324" s="342"/>
      <c r="K324" s="342"/>
      <c r="L324" s="342"/>
      <c r="M324" s="342"/>
      <c r="N324" s="317"/>
      <c r="O324" s="342"/>
      <c r="P324" s="342"/>
      <c r="Q324" s="342"/>
      <c r="R324" s="342"/>
      <c r="S324" s="342"/>
      <c r="T324" s="342"/>
      <c r="U324" s="342"/>
      <c r="V324" s="342"/>
      <c r="W324" s="342"/>
      <c r="X324" s="342"/>
      <c r="Y324" s="444"/>
      <c r="Z324" s="442"/>
      <c r="AA324" s="442"/>
      <c r="AB324" s="442"/>
      <c r="AC324" s="442"/>
      <c r="AD324" s="442"/>
      <c r="AE324" s="442"/>
      <c r="AF324" s="442"/>
      <c r="AG324" s="442"/>
      <c r="AH324" s="442"/>
      <c r="AI324" s="442"/>
      <c r="AJ324" s="442"/>
      <c r="AK324" s="442"/>
      <c r="AL324" s="442"/>
      <c r="AM324" s="339"/>
    </row>
    <row r="325" spans="1:39" s="309" customFormat="1" ht="30" outlineLevel="1">
      <c r="A325" s="544">
        <v>16</v>
      </c>
      <c r="B325" s="340" t="s">
        <v>500</v>
      </c>
      <c r="C325" s="317" t="s">
        <v>25</v>
      </c>
      <c r="D325" s="321"/>
      <c r="E325" s="321"/>
      <c r="F325" s="321"/>
      <c r="G325" s="321"/>
      <c r="H325" s="321"/>
      <c r="I325" s="321"/>
      <c r="J325" s="321"/>
      <c r="K325" s="321"/>
      <c r="L325" s="321"/>
      <c r="M325" s="321"/>
      <c r="N325" s="317"/>
      <c r="O325" s="321"/>
      <c r="P325" s="321"/>
      <c r="Q325" s="321"/>
      <c r="R325" s="321"/>
      <c r="S325" s="321"/>
      <c r="T325" s="321"/>
      <c r="U325" s="321"/>
      <c r="V325" s="321"/>
      <c r="W325" s="321"/>
      <c r="X325" s="321"/>
      <c r="Y325" s="441"/>
      <c r="Z325" s="441"/>
      <c r="AA325" s="441"/>
      <c r="AB325" s="441"/>
      <c r="AC325" s="441"/>
      <c r="AD325" s="441"/>
      <c r="AE325" s="441"/>
      <c r="AF325" s="441"/>
      <c r="AG325" s="441"/>
      <c r="AH325" s="441"/>
      <c r="AI325" s="441"/>
      <c r="AJ325" s="441"/>
      <c r="AK325" s="441"/>
      <c r="AL325" s="441"/>
      <c r="AM325" s="322">
        <f>SUM(Y325:AL325)</f>
        <v>0</v>
      </c>
    </row>
    <row r="326" spans="1:39" s="309" customFormat="1" ht="15" outlineLevel="1">
      <c r="A326" s="544"/>
      <c r="B326" s="341" t="s">
        <v>252</v>
      </c>
      <c r="C326" s="317" t="s">
        <v>164</v>
      </c>
      <c r="D326" s="321"/>
      <c r="E326" s="321"/>
      <c r="F326" s="321"/>
      <c r="G326" s="321"/>
      <c r="H326" s="321"/>
      <c r="I326" s="321"/>
      <c r="J326" s="321"/>
      <c r="K326" s="321"/>
      <c r="L326" s="321"/>
      <c r="M326" s="321"/>
      <c r="N326" s="317"/>
      <c r="O326" s="321"/>
      <c r="P326" s="321"/>
      <c r="Q326" s="321"/>
      <c r="R326" s="321"/>
      <c r="S326" s="321"/>
      <c r="T326" s="321"/>
      <c r="U326" s="321"/>
      <c r="V326" s="321"/>
      <c r="W326" s="321"/>
      <c r="X326" s="321"/>
      <c r="Y326" s="437">
        <f>Y325</f>
        <v>0</v>
      </c>
      <c r="Z326" s="437">
        <f>Z325</f>
        <v>0</v>
      </c>
      <c r="AA326" s="437">
        <f t="shared" ref="AA326:AL326" si="96">AA325</f>
        <v>0</v>
      </c>
      <c r="AB326" s="437">
        <f t="shared" si="96"/>
        <v>0</v>
      </c>
      <c r="AC326" s="437">
        <f t="shared" si="96"/>
        <v>0</v>
      </c>
      <c r="AD326" s="437">
        <f t="shared" si="96"/>
        <v>0</v>
      </c>
      <c r="AE326" s="437">
        <f t="shared" si="96"/>
        <v>0</v>
      </c>
      <c r="AF326" s="437">
        <f t="shared" si="96"/>
        <v>0</v>
      </c>
      <c r="AG326" s="437">
        <f t="shared" si="96"/>
        <v>0</v>
      </c>
      <c r="AH326" s="437">
        <f t="shared" si="96"/>
        <v>0</v>
      </c>
      <c r="AI326" s="437">
        <f t="shared" si="96"/>
        <v>0</v>
      </c>
      <c r="AJ326" s="437">
        <f t="shared" si="96"/>
        <v>0</v>
      </c>
      <c r="AK326" s="437">
        <f t="shared" si="96"/>
        <v>0</v>
      </c>
      <c r="AL326" s="437">
        <f t="shared" si="96"/>
        <v>0</v>
      </c>
      <c r="AM326" s="337"/>
    </row>
    <row r="327" spans="1:39" s="309" customFormat="1" ht="15" outlineLevel="1">
      <c r="A327" s="544"/>
      <c r="B327" s="340"/>
      <c r="C327" s="338"/>
      <c r="D327" s="342"/>
      <c r="E327" s="342"/>
      <c r="F327" s="342"/>
      <c r="G327" s="342"/>
      <c r="H327" s="342"/>
      <c r="I327" s="342"/>
      <c r="J327" s="342"/>
      <c r="K327" s="342"/>
      <c r="L327" s="342"/>
      <c r="M327" s="342"/>
      <c r="N327" s="317"/>
      <c r="O327" s="342"/>
      <c r="P327" s="342"/>
      <c r="Q327" s="342"/>
      <c r="R327" s="342"/>
      <c r="S327" s="342"/>
      <c r="T327" s="342"/>
      <c r="U327" s="342"/>
      <c r="V327" s="342"/>
      <c r="W327" s="342"/>
      <c r="X327" s="342"/>
      <c r="Y327" s="444"/>
      <c r="Z327" s="442"/>
      <c r="AA327" s="442"/>
      <c r="AB327" s="442"/>
      <c r="AC327" s="442"/>
      <c r="AD327" s="442"/>
      <c r="AE327" s="442"/>
      <c r="AF327" s="442"/>
      <c r="AG327" s="442"/>
      <c r="AH327" s="442"/>
      <c r="AI327" s="442"/>
      <c r="AJ327" s="442"/>
      <c r="AK327" s="442"/>
      <c r="AL327" s="442"/>
      <c r="AM327" s="339"/>
    </row>
    <row r="328" spans="1:39" ht="15" outlineLevel="1">
      <c r="A328" s="544">
        <v>17</v>
      </c>
      <c r="B328" s="340" t="s">
        <v>9</v>
      </c>
      <c r="C328" s="317" t="s">
        <v>25</v>
      </c>
      <c r="D328" s="696">
        <v>17169</v>
      </c>
      <c r="E328" s="321"/>
      <c r="F328" s="321"/>
      <c r="G328" s="321"/>
      <c r="H328" s="321"/>
      <c r="I328" s="321"/>
      <c r="J328" s="321"/>
      <c r="K328" s="321"/>
      <c r="L328" s="321"/>
      <c r="M328" s="321"/>
      <c r="N328" s="317"/>
      <c r="O328" s="321">
        <v>1079</v>
      </c>
      <c r="P328" s="321"/>
      <c r="Q328" s="321"/>
      <c r="R328" s="321"/>
      <c r="S328" s="321"/>
      <c r="T328" s="321"/>
      <c r="U328" s="321"/>
      <c r="V328" s="321"/>
      <c r="W328" s="321"/>
      <c r="X328" s="321"/>
      <c r="Y328" s="441"/>
      <c r="Z328" s="441"/>
      <c r="AA328" s="441">
        <v>0.5</v>
      </c>
      <c r="AB328" s="441">
        <v>0.5</v>
      </c>
      <c r="AC328" s="441"/>
      <c r="AD328" s="441"/>
      <c r="AE328" s="441"/>
      <c r="AF328" s="441"/>
      <c r="AG328" s="441"/>
      <c r="AH328" s="441"/>
      <c r="AI328" s="441"/>
      <c r="AJ328" s="441"/>
      <c r="AK328" s="441"/>
      <c r="AL328" s="441"/>
      <c r="AM328" s="322">
        <f>SUM(Y328:AL328)</f>
        <v>1</v>
      </c>
    </row>
    <row r="329" spans="1:39" ht="15" outlineLevel="1">
      <c r="B329" s="320" t="s">
        <v>252</v>
      </c>
      <c r="C329" s="317" t="s">
        <v>164</v>
      </c>
      <c r="D329" s="321"/>
      <c r="E329" s="321"/>
      <c r="F329" s="321"/>
      <c r="G329" s="321"/>
      <c r="H329" s="321"/>
      <c r="I329" s="321"/>
      <c r="J329" s="321"/>
      <c r="K329" s="321"/>
      <c r="L329" s="321"/>
      <c r="M329" s="321"/>
      <c r="N329" s="317"/>
      <c r="O329" s="321"/>
      <c r="P329" s="321"/>
      <c r="Q329" s="321"/>
      <c r="R329" s="321"/>
      <c r="S329" s="321"/>
      <c r="T329" s="321"/>
      <c r="U329" s="321"/>
      <c r="V329" s="321"/>
      <c r="W329" s="321"/>
      <c r="X329" s="321"/>
      <c r="Y329" s="437">
        <f>Y328</f>
        <v>0</v>
      </c>
      <c r="Z329" s="437">
        <f>Z328</f>
        <v>0</v>
      </c>
      <c r="AA329" s="437">
        <f t="shared" ref="AA329:AL329" si="97">AA328</f>
        <v>0.5</v>
      </c>
      <c r="AB329" s="437">
        <f t="shared" si="97"/>
        <v>0.5</v>
      </c>
      <c r="AC329" s="437">
        <f t="shared" si="97"/>
        <v>0</v>
      </c>
      <c r="AD329" s="437">
        <f t="shared" si="97"/>
        <v>0</v>
      </c>
      <c r="AE329" s="437">
        <f t="shared" si="97"/>
        <v>0</v>
      </c>
      <c r="AF329" s="437">
        <f t="shared" si="97"/>
        <v>0</v>
      </c>
      <c r="AG329" s="437">
        <f t="shared" si="97"/>
        <v>0</v>
      </c>
      <c r="AH329" s="437">
        <f t="shared" si="97"/>
        <v>0</v>
      </c>
      <c r="AI329" s="437">
        <f t="shared" si="97"/>
        <v>0</v>
      </c>
      <c r="AJ329" s="437">
        <f t="shared" si="97"/>
        <v>0</v>
      </c>
      <c r="AK329" s="437">
        <f t="shared" si="97"/>
        <v>0</v>
      </c>
      <c r="AL329" s="437">
        <f t="shared" si="97"/>
        <v>0</v>
      </c>
      <c r="AM329" s="337"/>
    </row>
    <row r="330" spans="1:39" ht="15" outlineLevel="1">
      <c r="B330" s="341"/>
      <c r="C330" s="331"/>
      <c r="D330" s="317"/>
      <c r="E330" s="317"/>
      <c r="F330" s="317"/>
      <c r="G330" s="317"/>
      <c r="H330" s="317"/>
      <c r="I330" s="317"/>
      <c r="J330" s="317"/>
      <c r="K330" s="317"/>
      <c r="L330" s="317"/>
      <c r="M330" s="317"/>
      <c r="N330" s="317"/>
      <c r="O330" s="317"/>
      <c r="P330" s="317"/>
      <c r="Q330" s="317"/>
      <c r="R330" s="317"/>
      <c r="S330" s="317"/>
      <c r="T330" s="317"/>
      <c r="U330" s="317"/>
      <c r="V330" s="317"/>
      <c r="W330" s="317"/>
      <c r="X330" s="317"/>
      <c r="Y330" s="445"/>
      <c r="Z330" s="446"/>
      <c r="AA330" s="446"/>
      <c r="AB330" s="446"/>
      <c r="AC330" s="446"/>
      <c r="AD330" s="446"/>
      <c r="AE330" s="446"/>
      <c r="AF330" s="446"/>
      <c r="AG330" s="446"/>
      <c r="AH330" s="446"/>
      <c r="AI330" s="446"/>
      <c r="AJ330" s="446"/>
      <c r="AK330" s="446"/>
      <c r="AL330" s="446"/>
      <c r="AM330" s="343"/>
    </row>
    <row r="331" spans="1:39" ht="15.6" outlineLevel="1">
      <c r="A331" s="545"/>
      <c r="B331" s="314" t="s">
        <v>10</v>
      </c>
      <c r="C331" s="315"/>
      <c r="D331" s="315"/>
      <c r="E331" s="315"/>
      <c r="F331" s="315"/>
      <c r="G331" s="315"/>
      <c r="H331" s="315"/>
      <c r="I331" s="315"/>
      <c r="J331" s="315"/>
      <c r="K331" s="315"/>
      <c r="L331" s="315"/>
      <c r="M331" s="315"/>
      <c r="N331" s="316"/>
      <c r="O331" s="315"/>
      <c r="P331" s="315"/>
      <c r="Q331" s="315"/>
      <c r="R331" s="315"/>
      <c r="S331" s="315"/>
      <c r="T331" s="315"/>
      <c r="U331" s="315"/>
      <c r="V331" s="315"/>
      <c r="W331" s="315"/>
      <c r="X331" s="315"/>
      <c r="Y331" s="440"/>
      <c r="Z331" s="440"/>
      <c r="AA331" s="440"/>
      <c r="AB331" s="440"/>
      <c r="AC331" s="440"/>
      <c r="AD331" s="440"/>
      <c r="AE331" s="440"/>
      <c r="AF331" s="440"/>
      <c r="AG331" s="440"/>
      <c r="AH331" s="440"/>
      <c r="AI331" s="440"/>
      <c r="AJ331" s="440"/>
      <c r="AK331" s="440"/>
      <c r="AL331" s="440"/>
      <c r="AM331" s="318"/>
    </row>
    <row r="332" spans="1:39" ht="15" outlineLevel="1">
      <c r="A332" s="544">
        <v>18</v>
      </c>
      <c r="B332" s="341" t="s">
        <v>11</v>
      </c>
      <c r="C332" s="317" t="s">
        <v>25</v>
      </c>
      <c r="D332" s="321"/>
      <c r="E332" s="321"/>
      <c r="F332" s="321"/>
      <c r="G332" s="321"/>
      <c r="H332" s="321"/>
      <c r="I332" s="321"/>
      <c r="J332" s="321"/>
      <c r="K332" s="321"/>
      <c r="L332" s="321"/>
      <c r="M332" s="321"/>
      <c r="N332" s="321">
        <v>12</v>
      </c>
      <c r="O332" s="321"/>
      <c r="P332" s="321"/>
      <c r="Q332" s="321"/>
      <c r="R332" s="321"/>
      <c r="S332" s="321"/>
      <c r="T332" s="321"/>
      <c r="U332" s="321"/>
      <c r="V332" s="321"/>
      <c r="W332" s="321"/>
      <c r="X332" s="321"/>
      <c r="Y332" s="452"/>
      <c r="Z332" s="441"/>
      <c r="AA332" s="441"/>
      <c r="AB332" s="441"/>
      <c r="AC332" s="441"/>
      <c r="AD332" s="441"/>
      <c r="AE332" s="441"/>
      <c r="AF332" s="441"/>
      <c r="AG332" s="441"/>
      <c r="AH332" s="441"/>
      <c r="AI332" s="441"/>
      <c r="AJ332" s="441"/>
      <c r="AK332" s="441"/>
      <c r="AL332" s="441"/>
      <c r="AM332" s="322">
        <f>SUM(Y332:AL332)</f>
        <v>0</v>
      </c>
    </row>
    <row r="333" spans="1:39" ht="15" outlineLevel="1">
      <c r="B333" s="320" t="s">
        <v>252</v>
      </c>
      <c r="C333" s="317" t="s">
        <v>164</v>
      </c>
      <c r="D333" s="321"/>
      <c r="E333" s="321"/>
      <c r="F333" s="321"/>
      <c r="G333" s="321"/>
      <c r="H333" s="321"/>
      <c r="I333" s="321"/>
      <c r="J333" s="321"/>
      <c r="K333" s="321"/>
      <c r="L333" s="321"/>
      <c r="M333" s="321"/>
      <c r="N333" s="321">
        <f>N332</f>
        <v>12</v>
      </c>
      <c r="O333" s="321"/>
      <c r="P333" s="321"/>
      <c r="Q333" s="321"/>
      <c r="R333" s="321"/>
      <c r="S333" s="321"/>
      <c r="T333" s="321"/>
      <c r="U333" s="321"/>
      <c r="V333" s="321"/>
      <c r="W333" s="321"/>
      <c r="X333" s="321"/>
      <c r="Y333" s="437">
        <f>Y332</f>
        <v>0</v>
      </c>
      <c r="Z333" s="437">
        <f>Z332</f>
        <v>0</v>
      </c>
      <c r="AA333" s="437">
        <f t="shared" ref="AA333:AL333" si="98">AA332</f>
        <v>0</v>
      </c>
      <c r="AB333" s="437">
        <f t="shared" si="98"/>
        <v>0</v>
      </c>
      <c r="AC333" s="437">
        <f t="shared" si="98"/>
        <v>0</v>
      </c>
      <c r="AD333" s="437">
        <f t="shared" si="98"/>
        <v>0</v>
      </c>
      <c r="AE333" s="437">
        <f t="shared" si="98"/>
        <v>0</v>
      </c>
      <c r="AF333" s="437">
        <f t="shared" si="98"/>
        <v>0</v>
      </c>
      <c r="AG333" s="437">
        <f t="shared" si="98"/>
        <v>0</v>
      </c>
      <c r="AH333" s="437">
        <f t="shared" si="98"/>
        <v>0</v>
      </c>
      <c r="AI333" s="437">
        <f t="shared" si="98"/>
        <v>0</v>
      </c>
      <c r="AJ333" s="437">
        <f t="shared" si="98"/>
        <v>0</v>
      </c>
      <c r="AK333" s="437">
        <f t="shared" si="98"/>
        <v>0</v>
      </c>
      <c r="AL333" s="437">
        <f t="shared" si="98"/>
        <v>0</v>
      </c>
      <c r="AM333" s="323"/>
    </row>
    <row r="334" spans="1:39" ht="15" outlineLevel="1">
      <c r="A334" s="547"/>
      <c r="B334" s="341"/>
      <c r="C334" s="331"/>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438"/>
      <c r="Z334" s="447"/>
      <c r="AA334" s="447"/>
      <c r="AB334" s="447"/>
      <c r="AC334" s="447"/>
      <c r="AD334" s="447"/>
      <c r="AE334" s="447"/>
      <c r="AF334" s="447"/>
      <c r="AG334" s="447"/>
      <c r="AH334" s="447"/>
      <c r="AI334" s="447"/>
      <c r="AJ334" s="447"/>
      <c r="AK334" s="447"/>
      <c r="AL334" s="447"/>
      <c r="AM334" s="332"/>
    </row>
    <row r="335" spans="1:39" ht="15" outlineLevel="1">
      <c r="A335" s="544">
        <v>19</v>
      </c>
      <c r="B335" s="341" t="s">
        <v>12</v>
      </c>
      <c r="C335" s="317" t="s">
        <v>25</v>
      </c>
      <c r="D335" s="321"/>
      <c r="E335" s="321"/>
      <c r="F335" s="321"/>
      <c r="G335" s="321"/>
      <c r="H335" s="321"/>
      <c r="I335" s="321"/>
      <c r="J335" s="321"/>
      <c r="K335" s="321"/>
      <c r="L335" s="321"/>
      <c r="M335" s="321"/>
      <c r="N335" s="321">
        <v>12</v>
      </c>
      <c r="O335" s="321"/>
      <c r="P335" s="321"/>
      <c r="Q335" s="321"/>
      <c r="R335" s="321"/>
      <c r="S335" s="321"/>
      <c r="T335" s="321"/>
      <c r="U335" s="321"/>
      <c r="V335" s="321"/>
      <c r="W335" s="321"/>
      <c r="X335" s="321"/>
      <c r="Y335" s="436"/>
      <c r="Z335" s="441"/>
      <c r="AA335" s="441"/>
      <c r="AB335" s="441"/>
      <c r="AC335" s="441"/>
      <c r="AD335" s="441"/>
      <c r="AE335" s="441"/>
      <c r="AF335" s="441"/>
      <c r="AG335" s="441"/>
      <c r="AH335" s="441"/>
      <c r="AI335" s="441"/>
      <c r="AJ335" s="441"/>
      <c r="AK335" s="441"/>
      <c r="AL335" s="441"/>
      <c r="AM335" s="322">
        <f>SUM(Y335:AL335)</f>
        <v>0</v>
      </c>
    </row>
    <row r="336" spans="1:39" ht="15" outlineLevel="1">
      <c r="B336" s="320" t="s">
        <v>252</v>
      </c>
      <c r="C336" s="317" t="s">
        <v>164</v>
      </c>
      <c r="D336" s="321"/>
      <c r="E336" s="321"/>
      <c r="F336" s="321"/>
      <c r="G336" s="321"/>
      <c r="H336" s="321"/>
      <c r="I336" s="321"/>
      <c r="J336" s="321"/>
      <c r="K336" s="321"/>
      <c r="L336" s="321"/>
      <c r="M336" s="321"/>
      <c r="N336" s="321">
        <f>N335</f>
        <v>12</v>
      </c>
      <c r="O336" s="321"/>
      <c r="P336" s="321"/>
      <c r="Q336" s="321"/>
      <c r="R336" s="321"/>
      <c r="S336" s="321"/>
      <c r="T336" s="321"/>
      <c r="U336" s="321"/>
      <c r="V336" s="321"/>
      <c r="W336" s="321"/>
      <c r="X336" s="321"/>
      <c r="Y336" s="437">
        <f>Y335</f>
        <v>0</v>
      </c>
      <c r="Z336" s="437">
        <f>Z335</f>
        <v>0</v>
      </c>
      <c r="AA336" s="437">
        <f t="shared" ref="AA336:AL336" si="99">AA335</f>
        <v>0</v>
      </c>
      <c r="AB336" s="437">
        <f t="shared" si="99"/>
        <v>0</v>
      </c>
      <c r="AC336" s="437">
        <f t="shared" si="99"/>
        <v>0</v>
      </c>
      <c r="AD336" s="437">
        <f t="shared" si="99"/>
        <v>0</v>
      </c>
      <c r="AE336" s="437">
        <f t="shared" si="99"/>
        <v>0</v>
      </c>
      <c r="AF336" s="437">
        <f t="shared" si="99"/>
        <v>0</v>
      </c>
      <c r="AG336" s="437">
        <f t="shared" si="99"/>
        <v>0</v>
      </c>
      <c r="AH336" s="437">
        <f t="shared" si="99"/>
        <v>0</v>
      </c>
      <c r="AI336" s="437">
        <f t="shared" si="99"/>
        <v>0</v>
      </c>
      <c r="AJ336" s="437">
        <f t="shared" si="99"/>
        <v>0</v>
      </c>
      <c r="AK336" s="437">
        <f t="shared" si="99"/>
        <v>0</v>
      </c>
      <c r="AL336" s="437">
        <f t="shared" si="99"/>
        <v>0</v>
      </c>
      <c r="AM336" s="323"/>
    </row>
    <row r="337" spans="1:39" ht="15" outlineLevel="1">
      <c r="B337" s="341"/>
      <c r="C337" s="331"/>
      <c r="D337" s="317"/>
      <c r="E337" s="317"/>
      <c r="F337" s="317"/>
      <c r="G337" s="317"/>
      <c r="H337" s="317"/>
      <c r="I337" s="317"/>
      <c r="J337" s="317"/>
      <c r="K337" s="317"/>
      <c r="L337" s="317"/>
      <c r="M337" s="317"/>
      <c r="N337" s="317"/>
      <c r="O337" s="317"/>
      <c r="P337" s="317"/>
      <c r="Q337" s="317"/>
      <c r="R337" s="317"/>
      <c r="S337" s="317"/>
      <c r="T337" s="317"/>
      <c r="U337" s="317"/>
      <c r="V337" s="317"/>
      <c r="W337" s="317"/>
      <c r="X337" s="317"/>
      <c r="Y337" s="448"/>
      <c r="Z337" s="448"/>
      <c r="AA337" s="438"/>
      <c r="AB337" s="438"/>
      <c r="AC337" s="438"/>
      <c r="AD337" s="438"/>
      <c r="AE337" s="438"/>
      <c r="AF337" s="438"/>
      <c r="AG337" s="438"/>
      <c r="AH337" s="438"/>
      <c r="AI337" s="438"/>
      <c r="AJ337" s="438"/>
      <c r="AK337" s="438"/>
      <c r="AL337" s="438"/>
      <c r="AM337" s="332"/>
    </row>
    <row r="338" spans="1:39" ht="15" outlineLevel="1">
      <c r="A338" s="544">
        <v>20</v>
      </c>
      <c r="B338" s="341" t="s">
        <v>13</v>
      </c>
      <c r="C338" s="317" t="s">
        <v>25</v>
      </c>
      <c r="D338" s="321">
        <v>3762469</v>
      </c>
      <c r="E338" s="321">
        <f>+'7-c.  2013'!AZ50</f>
        <v>2058620.79</v>
      </c>
      <c r="F338" s="321">
        <f>+'7-c.  2013'!BA50</f>
        <v>2058620.79</v>
      </c>
      <c r="G338" s="321">
        <f>+'7-c.  2013'!BB50</f>
        <v>2025410.79</v>
      </c>
      <c r="H338" s="321">
        <f>+'7-c.  2013'!BC50</f>
        <v>1119420</v>
      </c>
      <c r="I338" s="321">
        <f>+'7-c.  2013'!BD50</f>
        <v>25920</v>
      </c>
      <c r="J338" s="321">
        <f>+'7-c.  2013'!BE50</f>
        <v>25920</v>
      </c>
      <c r="K338" s="321">
        <f>+'7-c.  2013'!BF50</f>
        <v>25920</v>
      </c>
      <c r="L338" s="321">
        <f>+'7-c.  2013'!BG50</f>
        <v>25920</v>
      </c>
      <c r="M338" s="321">
        <f>+'7-c.  2013'!BH50</f>
        <v>25920</v>
      </c>
      <c r="N338" s="321">
        <v>12</v>
      </c>
      <c r="O338" s="709">
        <v>974</v>
      </c>
      <c r="P338" s="321">
        <f>+'7-c.  2013'!U50</f>
        <v>887.92200000000003</v>
      </c>
      <c r="Q338" s="321">
        <f>+'7-c.  2013'!V50</f>
        <v>887.92200000000003</v>
      </c>
      <c r="R338" s="321">
        <f>+'7-c.  2013'!W50</f>
        <v>884.92499999999995</v>
      </c>
      <c r="S338" s="321">
        <f>+'7-c.  2013'!X50</f>
        <v>723.73500000000001</v>
      </c>
      <c r="T338" s="321">
        <f>+'7-c.  2013'!Y50</f>
        <v>24.704999999999998</v>
      </c>
      <c r="U338" s="321">
        <f>+'7-c.  2013'!Z50</f>
        <v>24.704999999999998</v>
      </c>
      <c r="V338" s="321">
        <f>+'7-c.  2013'!AA50</f>
        <v>24.704999999999998</v>
      </c>
      <c r="W338" s="321">
        <f>+'7-c.  2013'!AB50</f>
        <v>24.704999999999998</v>
      </c>
      <c r="X338" s="321">
        <f>+'7-c.  2013'!AC50</f>
        <v>24.704999999999998</v>
      </c>
      <c r="Y338" s="436"/>
      <c r="Z338" s="441"/>
      <c r="AA338" s="441"/>
      <c r="AB338" s="441">
        <v>0.3</v>
      </c>
      <c r="AC338" s="713">
        <v>0.7</v>
      </c>
      <c r="AD338" s="441"/>
      <c r="AE338" s="441"/>
      <c r="AF338" s="441"/>
      <c r="AG338" s="441"/>
      <c r="AH338" s="441"/>
      <c r="AI338" s="441"/>
      <c r="AJ338" s="441"/>
      <c r="AK338" s="441"/>
      <c r="AL338" s="441"/>
      <c r="AM338" s="322">
        <f>SUM(Y338:AL338)</f>
        <v>1</v>
      </c>
    </row>
    <row r="339" spans="1:39" ht="15" outlineLevel="1">
      <c r="B339" s="320" t="s">
        <v>252</v>
      </c>
      <c r="C339" s="317" t="s">
        <v>164</v>
      </c>
      <c r="D339" s="321">
        <v>8343933</v>
      </c>
      <c r="E339" s="321">
        <f>+'7-d.  2014'!AZ73</f>
        <v>9626653</v>
      </c>
      <c r="F339" s="321">
        <f>+'7-d.  2014'!BA73</f>
        <v>9626653</v>
      </c>
      <c r="G339" s="321">
        <f>+'7-d.  2014'!BB73</f>
        <v>9624763</v>
      </c>
      <c r="H339" s="321">
        <f>+'7-d.  2014'!BC73</f>
        <v>10523554</v>
      </c>
      <c r="I339" s="321">
        <f>+'7-d.  2014'!BD73</f>
        <v>11599054</v>
      </c>
      <c r="J339" s="321">
        <f>+'7-d.  2014'!BE73</f>
        <v>11599054</v>
      </c>
      <c r="K339" s="321">
        <f>+'7-d.  2014'!BF73</f>
        <v>11599054</v>
      </c>
      <c r="L339" s="321">
        <f>+'7-d.  2014'!BG73</f>
        <v>11590954</v>
      </c>
      <c r="M339" s="321">
        <f>+'7-d.  2014'!BH73</f>
        <v>11590954</v>
      </c>
      <c r="N339" s="321">
        <f>N338</f>
        <v>12</v>
      </c>
      <c r="O339" s="711">
        <v>891</v>
      </c>
      <c r="P339" s="321">
        <f>+'7-d.  2014'!U73</f>
        <v>943.57349999999997</v>
      </c>
      <c r="Q339" s="321">
        <f>+'7-d.  2014'!V73</f>
        <v>943.57349999999997</v>
      </c>
      <c r="R339" s="321">
        <f>+'7-d.  2014'!W73</f>
        <v>943.40700000000004</v>
      </c>
      <c r="S339" s="321">
        <f>+'7-d.  2014'!X73</f>
        <v>1096.047</v>
      </c>
      <c r="T339" s="321">
        <f>+'7-d.  2014'!Y73</f>
        <v>1795.077</v>
      </c>
      <c r="U339" s="321">
        <f>+'7-d.  2014'!Z73</f>
        <v>1795.077</v>
      </c>
      <c r="V339" s="321">
        <f>+'7-d.  2014'!AA73</f>
        <v>1795.077</v>
      </c>
      <c r="W339" s="321">
        <f>+'7-d.  2014'!AB73</f>
        <v>1795.077</v>
      </c>
      <c r="X339" s="321">
        <f>+'7-d.  2014'!AC73</f>
        <v>1795.077</v>
      </c>
      <c r="Y339" s="437">
        <f>Y338</f>
        <v>0</v>
      </c>
      <c r="Z339" s="437">
        <f>Z338</f>
        <v>0</v>
      </c>
      <c r="AA339" s="437">
        <f t="shared" ref="AA339:AL339" si="100">AA338</f>
        <v>0</v>
      </c>
      <c r="AB339" s="437">
        <f t="shared" si="100"/>
        <v>0.3</v>
      </c>
      <c r="AC339" s="437">
        <f t="shared" si="100"/>
        <v>0.7</v>
      </c>
      <c r="AD339" s="437">
        <f t="shared" si="100"/>
        <v>0</v>
      </c>
      <c r="AE339" s="437">
        <f t="shared" si="100"/>
        <v>0</v>
      </c>
      <c r="AF339" s="437">
        <f t="shared" si="100"/>
        <v>0</v>
      </c>
      <c r="AG339" s="437">
        <f t="shared" si="100"/>
        <v>0</v>
      </c>
      <c r="AH339" s="437">
        <f t="shared" si="100"/>
        <v>0</v>
      </c>
      <c r="AI339" s="437">
        <f t="shared" si="100"/>
        <v>0</v>
      </c>
      <c r="AJ339" s="437">
        <f t="shared" si="100"/>
        <v>0</v>
      </c>
      <c r="AK339" s="437">
        <f t="shared" si="100"/>
        <v>0</v>
      </c>
      <c r="AL339" s="437">
        <f t="shared" si="100"/>
        <v>0</v>
      </c>
      <c r="AM339" s="332"/>
    </row>
    <row r="340" spans="1:39" ht="15" outlineLevel="1">
      <c r="B340" s="341"/>
      <c r="C340" s="331"/>
      <c r="D340" s="317"/>
      <c r="E340" s="317"/>
      <c r="F340" s="317"/>
      <c r="G340" s="317"/>
      <c r="H340" s="317"/>
      <c r="I340" s="317"/>
      <c r="J340" s="317"/>
      <c r="K340" s="317"/>
      <c r="L340" s="317"/>
      <c r="M340" s="317"/>
      <c r="N340" s="344"/>
      <c r="O340" s="317"/>
      <c r="P340" s="317"/>
      <c r="Q340" s="317"/>
      <c r="R340" s="317"/>
      <c r="S340" s="317"/>
      <c r="T340" s="317"/>
      <c r="U340" s="317"/>
      <c r="V340" s="317"/>
      <c r="W340" s="317"/>
      <c r="X340" s="317"/>
      <c r="Y340" s="438"/>
      <c r="Z340" s="438"/>
      <c r="AA340" s="438"/>
      <c r="AB340" s="438"/>
      <c r="AC340" s="438"/>
      <c r="AD340" s="438"/>
      <c r="AE340" s="438"/>
      <c r="AF340" s="438"/>
      <c r="AG340" s="438"/>
      <c r="AH340" s="438"/>
      <c r="AI340" s="438"/>
      <c r="AJ340" s="438"/>
      <c r="AK340" s="438"/>
      <c r="AL340" s="438"/>
      <c r="AM340" s="332"/>
    </row>
    <row r="341" spans="1:39" ht="15" outlineLevel="1">
      <c r="A341" s="544">
        <v>21</v>
      </c>
      <c r="B341" s="341" t="s">
        <v>22</v>
      </c>
      <c r="C341" s="317" t="s">
        <v>25</v>
      </c>
      <c r="D341" s="321"/>
      <c r="E341" s="321"/>
      <c r="F341" s="321"/>
      <c r="G341" s="321"/>
      <c r="H341" s="321"/>
      <c r="I341" s="321"/>
      <c r="J341" s="321"/>
      <c r="K341" s="321"/>
      <c r="L341" s="321"/>
      <c r="M341" s="321"/>
      <c r="N341" s="321">
        <v>12</v>
      </c>
      <c r="O341" s="321"/>
      <c r="P341" s="321"/>
      <c r="Q341" s="321"/>
      <c r="R341" s="321"/>
      <c r="S341" s="321"/>
      <c r="T341" s="321"/>
      <c r="U341" s="321"/>
      <c r="V341" s="321"/>
      <c r="W341" s="321"/>
      <c r="X341" s="321"/>
      <c r="Y341" s="436"/>
      <c r="Z341" s="441"/>
      <c r="AA341" s="441"/>
      <c r="AB341" s="441"/>
      <c r="AC341" s="441"/>
      <c r="AD341" s="441"/>
      <c r="AE341" s="441"/>
      <c r="AF341" s="441"/>
      <c r="AG341" s="441"/>
      <c r="AH341" s="441"/>
      <c r="AI341" s="441"/>
      <c r="AJ341" s="441"/>
      <c r="AK341" s="441"/>
      <c r="AL341" s="441"/>
      <c r="AM341" s="322">
        <f>SUM(Y341:AL341)</f>
        <v>0</v>
      </c>
    </row>
    <row r="342" spans="1:39" ht="15" outlineLevel="1">
      <c r="B342" s="320" t="s">
        <v>252</v>
      </c>
      <c r="C342" s="317" t="s">
        <v>164</v>
      </c>
      <c r="D342" s="321"/>
      <c r="E342" s="321"/>
      <c r="F342" s="321"/>
      <c r="G342" s="321"/>
      <c r="H342" s="321"/>
      <c r="I342" s="321"/>
      <c r="J342" s="321"/>
      <c r="K342" s="321"/>
      <c r="L342" s="321"/>
      <c r="M342" s="321"/>
      <c r="N342" s="321">
        <f>N341</f>
        <v>12</v>
      </c>
      <c r="O342" s="321"/>
      <c r="P342" s="321"/>
      <c r="Q342" s="321"/>
      <c r="R342" s="321"/>
      <c r="S342" s="321"/>
      <c r="T342" s="321"/>
      <c r="U342" s="321"/>
      <c r="V342" s="321"/>
      <c r="W342" s="321"/>
      <c r="X342" s="321"/>
      <c r="Y342" s="437">
        <f>Y341</f>
        <v>0</v>
      </c>
      <c r="Z342" s="437">
        <f>Z341</f>
        <v>0</v>
      </c>
      <c r="AA342" s="437">
        <f t="shared" ref="AA342:AL342" si="101">AA341</f>
        <v>0</v>
      </c>
      <c r="AB342" s="437">
        <f t="shared" si="101"/>
        <v>0</v>
      </c>
      <c r="AC342" s="437">
        <f t="shared" si="101"/>
        <v>0</v>
      </c>
      <c r="AD342" s="437">
        <f t="shared" si="101"/>
        <v>0</v>
      </c>
      <c r="AE342" s="437">
        <f t="shared" si="101"/>
        <v>0</v>
      </c>
      <c r="AF342" s="437">
        <f t="shared" si="101"/>
        <v>0</v>
      </c>
      <c r="AG342" s="437">
        <f t="shared" si="101"/>
        <v>0</v>
      </c>
      <c r="AH342" s="437">
        <f t="shared" si="101"/>
        <v>0</v>
      </c>
      <c r="AI342" s="437">
        <f t="shared" si="101"/>
        <v>0</v>
      </c>
      <c r="AJ342" s="437">
        <f t="shared" si="101"/>
        <v>0</v>
      </c>
      <c r="AK342" s="437">
        <f t="shared" si="101"/>
        <v>0</v>
      </c>
      <c r="AL342" s="437">
        <f t="shared" si="101"/>
        <v>0</v>
      </c>
      <c r="AM342" s="323"/>
    </row>
    <row r="343" spans="1:39" ht="15" outlineLevel="1">
      <c r="B343" s="341"/>
      <c r="C343" s="331"/>
      <c r="D343" s="317"/>
      <c r="E343" s="317"/>
      <c r="F343" s="317"/>
      <c r="G343" s="317"/>
      <c r="H343" s="317"/>
      <c r="I343" s="317"/>
      <c r="J343" s="317"/>
      <c r="K343" s="317"/>
      <c r="L343" s="317"/>
      <c r="M343" s="317"/>
      <c r="N343" s="317"/>
      <c r="O343" s="317"/>
      <c r="P343" s="317"/>
      <c r="Q343" s="317"/>
      <c r="R343" s="317"/>
      <c r="S343" s="317"/>
      <c r="T343" s="317"/>
      <c r="U343" s="317"/>
      <c r="V343" s="317"/>
      <c r="W343" s="317"/>
      <c r="X343" s="317"/>
      <c r="Y343" s="448"/>
      <c r="Z343" s="438"/>
      <c r="AA343" s="438"/>
      <c r="AB343" s="438"/>
      <c r="AC343" s="438"/>
      <c r="AD343" s="438"/>
      <c r="AE343" s="438"/>
      <c r="AF343" s="438"/>
      <c r="AG343" s="438"/>
      <c r="AH343" s="438"/>
      <c r="AI343" s="438"/>
      <c r="AJ343" s="438"/>
      <c r="AK343" s="438"/>
      <c r="AL343" s="438"/>
      <c r="AM343" s="332"/>
    </row>
    <row r="344" spans="1:39" ht="15" outlineLevel="1">
      <c r="A344" s="544">
        <v>22</v>
      </c>
      <c r="B344" s="341" t="s">
        <v>9</v>
      </c>
      <c r="C344" s="317" t="s">
        <v>25</v>
      </c>
      <c r="D344" s="321">
        <v>416174</v>
      </c>
      <c r="E344" s="321"/>
      <c r="F344" s="321"/>
      <c r="G344" s="321"/>
      <c r="H344" s="321"/>
      <c r="I344" s="321"/>
      <c r="J344" s="321"/>
      <c r="K344" s="321"/>
      <c r="L344" s="321"/>
      <c r="M344" s="321"/>
      <c r="N344" s="317"/>
      <c r="O344" s="710">
        <v>17139</v>
      </c>
      <c r="P344" s="321"/>
      <c r="Q344" s="321"/>
      <c r="R344" s="321"/>
      <c r="S344" s="321"/>
      <c r="T344" s="321"/>
      <c r="U344" s="321"/>
      <c r="V344" s="321"/>
      <c r="W344" s="321"/>
      <c r="X344" s="321"/>
      <c r="Y344" s="436"/>
      <c r="Z344" s="441"/>
      <c r="AA344" s="441">
        <v>0.25</v>
      </c>
      <c r="AB344" s="441">
        <v>0.75</v>
      </c>
      <c r="AC344" s="441"/>
      <c r="AD344" s="441"/>
      <c r="AE344" s="441"/>
      <c r="AF344" s="441"/>
      <c r="AG344" s="441"/>
      <c r="AH344" s="441"/>
      <c r="AI344" s="441"/>
      <c r="AJ344" s="441"/>
      <c r="AK344" s="441"/>
      <c r="AL344" s="441"/>
      <c r="AM344" s="322">
        <f>SUM(Y344:AL344)</f>
        <v>1</v>
      </c>
    </row>
    <row r="345" spans="1:39" ht="15" outlineLevel="1">
      <c r="B345" s="320" t="s">
        <v>252</v>
      </c>
      <c r="C345" s="317" t="s">
        <v>164</v>
      </c>
      <c r="D345" s="321"/>
      <c r="E345" s="321"/>
      <c r="F345" s="321"/>
      <c r="G345" s="321"/>
      <c r="H345" s="321"/>
      <c r="I345" s="321"/>
      <c r="J345" s="321"/>
      <c r="K345" s="321"/>
      <c r="L345" s="321"/>
      <c r="M345" s="321"/>
      <c r="N345" s="317"/>
      <c r="O345" s="321"/>
      <c r="P345" s="321"/>
      <c r="Q345" s="321"/>
      <c r="R345" s="321"/>
      <c r="S345" s="321"/>
      <c r="T345" s="321"/>
      <c r="U345" s="321"/>
      <c r="V345" s="321"/>
      <c r="W345" s="321"/>
      <c r="X345" s="321"/>
      <c r="Y345" s="437">
        <f>Y344</f>
        <v>0</v>
      </c>
      <c r="Z345" s="437">
        <f>Z344</f>
        <v>0</v>
      </c>
      <c r="AA345" s="437">
        <f t="shared" ref="AA345:AL345" si="102">AA344</f>
        <v>0.25</v>
      </c>
      <c r="AB345" s="437">
        <f t="shared" si="102"/>
        <v>0.75</v>
      </c>
      <c r="AC345" s="437">
        <f t="shared" si="102"/>
        <v>0</v>
      </c>
      <c r="AD345" s="437">
        <f t="shared" si="102"/>
        <v>0</v>
      </c>
      <c r="AE345" s="437">
        <f t="shared" si="102"/>
        <v>0</v>
      </c>
      <c r="AF345" s="437">
        <f t="shared" si="102"/>
        <v>0</v>
      </c>
      <c r="AG345" s="437">
        <f t="shared" si="102"/>
        <v>0</v>
      </c>
      <c r="AH345" s="437">
        <f t="shared" si="102"/>
        <v>0</v>
      </c>
      <c r="AI345" s="437">
        <f t="shared" si="102"/>
        <v>0</v>
      </c>
      <c r="AJ345" s="437">
        <f t="shared" si="102"/>
        <v>0</v>
      </c>
      <c r="AK345" s="437">
        <f t="shared" si="102"/>
        <v>0</v>
      </c>
      <c r="AL345" s="437">
        <f t="shared" si="102"/>
        <v>0</v>
      </c>
      <c r="AM345" s="332"/>
    </row>
    <row r="346" spans="1:39" ht="15" outlineLevel="1">
      <c r="B346" s="341"/>
      <c r="C346" s="331"/>
      <c r="D346" s="317"/>
      <c r="E346" s="317"/>
      <c r="F346" s="317"/>
      <c r="G346" s="317"/>
      <c r="H346" s="317"/>
      <c r="I346" s="317"/>
      <c r="J346" s="317"/>
      <c r="K346" s="317"/>
      <c r="L346" s="317"/>
      <c r="M346" s="317"/>
      <c r="N346" s="317"/>
      <c r="O346" s="317"/>
      <c r="P346" s="317"/>
      <c r="Q346" s="317"/>
      <c r="R346" s="317"/>
      <c r="S346" s="317"/>
      <c r="T346" s="317"/>
      <c r="U346" s="317"/>
      <c r="V346" s="317"/>
      <c r="W346" s="317"/>
      <c r="X346" s="317"/>
      <c r="Y346" s="438"/>
      <c r="Z346" s="438"/>
      <c r="AA346" s="438"/>
      <c r="AB346" s="438"/>
      <c r="AC346" s="438"/>
      <c r="AD346" s="438"/>
      <c r="AE346" s="438"/>
      <c r="AF346" s="438"/>
      <c r="AG346" s="438"/>
      <c r="AH346" s="438"/>
      <c r="AI346" s="438"/>
      <c r="AJ346" s="438"/>
      <c r="AK346" s="438"/>
      <c r="AL346" s="438"/>
      <c r="AM346" s="332"/>
    </row>
    <row r="347" spans="1:39" ht="15.6" outlineLevel="1">
      <c r="A347" s="545"/>
      <c r="B347" s="314" t="s">
        <v>14</v>
      </c>
      <c r="C347" s="315"/>
      <c r="D347" s="316"/>
      <c r="E347" s="316"/>
      <c r="F347" s="316"/>
      <c r="G347" s="316"/>
      <c r="H347" s="316"/>
      <c r="I347" s="316"/>
      <c r="J347" s="316"/>
      <c r="K347" s="316"/>
      <c r="L347" s="316"/>
      <c r="M347" s="316"/>
      <c r="N347" s="316"/>
      <c r="O347" s="316"/>
      <c r="P347" s="315"/>
      <c r="Q347" s="315"/>
      <c r="R347" s="315"/>
      <c r="S347" s="315"/>
      <c r="T347" s="315"/>
      <c r="U347" s="315"/>
      <c r="V347" s="315"/>
      <c r="W347" s="315"/>
      <c r="X347" s="315"/>
      <c r="Y347" s="440"/>
      <c r="Z347" s="440"/>
      <c r="AA347" s="440"/>
      <c r="AB347" s="440"/>
      <c r="AC347" s="440"/>
      <c r="AD347" s="440"/>
      <c r="AE347" s="440"/>
      <c r="AF347" s="440"/>
      <c r="AG347" s="440"/>
      <c r="AH347" s="440"/>
      <c r="AI347" s="440"/>
      <c r="AJ347" s="440"/>
      <c r="AK347" s="440"/>
      <c r="AL347" s="440"/>
      <c r="AM347" s="318"/>
    </row>
    <row r="348" spans="1:39" ht="15" outlineLevel="1">
      <c r="A348" s="544">
        <v>23</v>
      </c>
      <c r="B348" s="341" t="s">
        <v>14</v>
      </c>
      <c r="C348" s="317" t="s">
        <v>25</v>
      </c>
      <c r="D348" s="700">
        <v>198590</v>
      </c>
      <c r="E348" s="321">
        <f>+'7-c.  2013'!AZ35</f>
        <v>191464.27900000001</v>
      </c>
      <c r="F348" s="321">
        <f>+'7-c.  2013'!BA35</f>
        <v>190816.481</v>
      </c>
      <c r="G348" s="321">
        <f>+'7-c.  2013'!BB35</f>
        <v>172270.723</v>
      </c>
      <c r="H348" s="321">
        <f>+'7-c.  2013'!BC35</f>
        <v>165589.04300000001</v>
      </c>
      <c r="I348" s="321">
        <f>+'7-c.  2013'!BD35</f>
        <v>158907.35999999999</v>
      </c>
      <c r="J348" s="321">
        <f>+'7-c.  2013'!BE35</f>
        <v>156101.23699999999</v>
      </c>
      <c r="K348" s="321">
        <f>+'7-c.  2013'!BF35</f>
        <v>155095.704</v>
      </c>
      <c r="L348" s="321">
        <f>+'7-c.  2013'!BG35</f>
        <v>69013.701199999996</v>
      </c>
      <c r="M348" s="321">
        <f>+'7-c.  2013'!BH35</f>
        <v>68867.685500000007</v>
      </c>
      <c r="N348" s="317"/>
      <c r="O348" s="712">
        <v>20</v>
      </c>
      <c r="P348" s="321">
        <f>+'7-c.  2013'!U35</f>
        <v>19.376546099999999</v>
      </c>
      <c r="Q348" s="321">
        <f>+'7-c.  2013'!V35</f>
        <v>19.342895299999999</v>
      </c>
      <c r="R348" s="321">
        <f>+'7-c.  2013'!W35</f>
        <v>18.379512099999999</v>
      </c>
      <c r="S348" s="321">
        <f>+'7-c.  2013'!X35</f>
        <v>18.0324235</v>
      </c>
      <c r="T348" s="321">
        <f>+'7-c.  2013'!Y35</f>
        <v>17.685334900000001</v>
      </c>
      <c r="U348" s="321">
        <f>+'7-c.  2013'!Z35</f>
        <v>17.5395672</v>
      </c>
      <c r="V348" s="321">
        <f>+'7-c.  2013'!AA35</f>
        <v>17.5395672</v>
      </c>
      <c r="W348" s="321">
        <f>+'7-c.  2013'!AB35</f>
        <v>13.0679269</v>
      </c>
      <c r="X348" s="321">
        <f>+'7-c.  2013'!AC35</f>
        <v>12.911583</v>
      </c>
      <c r="Y348" s="496">
        <v>1</v>
      </c>
      <c r="Z348" s="436"/>
      <c r="AA348" s="436"/>
      <c r="AB348" s="436"/>
      <c r="AC348" s="436"/>
      <c r="AD348" s="436"/>
      <c r="AE348" s="436"/>
      <c r="AF348" s="436"/>
      <c r="AG348" s="436"/>
      <c r="AH348" s="436"/>
      <c r="AI348" s="436"/>
      <c r="AJ348" s="436"/>
      <c r="AK348" s="436"/>
      <c r="AL348" s="436"/>
      <c r="AM348" s="322">
        <f>SUM(Y348:AL348)</f>
        <v>1</v>
      </c>
    </row>
    <row r="349" spans="1:39" ht="15" outlineLevel="1">
      <c r="B349" s="320" t="s">
        <v>252</v>
      </c>
      <c r="C349" s="317" t="s">
        <v>164</v>
      </c>
      <c r="D349" s="701">
        <v>273584</v>
      </c>
      <c r="E349" s="321">
        <f>+'7-d.  2014'!AZ45</f>
        <v>266606</v>
      </c>
      <c r="F349" s="321">
        <f>+'7-d.  2014'!BA45</f>
        <v>265960.90000000002</v>
      </c>
      <c r="G349" s="321">
        <f>+'7-d.  2014'!BB45</f>
        <v>249157.5</v>
      </c>
      <c r="H349" s="321">
        <f>+'7-d.  2014'!BC45</f>
        <v>243289.9</v>
      </c>
      <c r="I349" s="321">
        <f>+'7-d.  2014'!BD45</f>
        <v>237426.9</v>
      </c>
      <c r="J349" s="321">
        <f>+'7-d.  2014'!BE45</f>
        <v>234199.1</v>
      </c>
      <c r="K349" s="321">
        <f>+'7-d.  2014'!BF45</f>
        <v>232773.7</v>
      </c>
      <c r="L349" s="321">
        <f>+'7-d.  2014'!BG45</f>
        <v>154230.29999999999</v>
      </c>
      <c r="M349" s="321">
        <f>+'7-d.  2014'!BH45</f>
        <v>153858.1</v>
      </c>
      <c r="N349" s="494"/>
      <c r="O349" s="714">
        <v>56</v>
      </c>
      <c r="P349" s="321">
        <f>+'7-d.  2014'!U45</f>
        <v>55.661630000000002</v>
      </c>
      <c r="Q349" s="321">
        <f>+'7-d.  2014'!V45</f>
        <v>55.628489999999999</v>
      </c>
      <c r="R349" s="321">
        <f>+'7-d.  2014'!W45</f>
        <v>54.755969999999998</v>
      </c>
      <c r="S349" s="321">
        <f>+'7-d.  2014'!X45</f>
        <v>54.449829999999999</v>
      </c>
      <c r="T349" s="321">
        <f>+'7-d.  2014'!Y45</f>
        <v>54.143940000000001</v>
      </c>
      <c r="U349" s="321">
        <f>+'7-d.  2014'!Z45</f>
        <v>53.975679999999997</v>
      </c>
      <c r="V349" s="321">
        <f>+'7-d.  2014'!AA45</f>
        <v>53.975679999999997</v>
      </c>
      <c r="W349" s="321">
        <f>+'7-d.  2014'!AB45</f>
        <v>49.89331</v>
      </c>
      <c r="X349" s="321">
        <f>+'7-d.  2014'!AC45</f>
        <v>49.494689999999999</v>
      </c>
      <c r="Y349" s="437">
        <f>Y348</f>
        <v>1</v>
      </c>
      <c r="Z349" s="437">
        <f>Z348</f>
        <v>0</v>
      </c>
      <c r="AA349" s="437">
        <f t="shared" ref="AA349:AL349" si="103">AA348</f>
        <v>0</v>
      </c>
      <c r="AB349" s="437">
        <f t="shared" si="103"/>
        <v>0</v>
      </c>
      <c r="AC349" s="437">
        <f t="shared" si="103"/>
        <v>0</v>
      </c>
      <c r="AD349" s="437">
        <f t="shared" si="103"/>
        <v>0</v>
      </c>
      <c r="AE349" s="437">
        <f t="shared" si="103"/>
        <v>0</v>
      </c>
      <c r="AF349" s="437">
        <f t="shared" si="103"/>
        <v>0</v>
      </c>
      <c r="AG349" s="437">
        <f t="shared" si="103"/>
        <v>0</v>
      </c>
      <c r="AH349" s="437">
        <f t="shared" si="103"/>
        <v>0</v>
      </c>
      <c r="AI349" s="437">
        <f t="shared" si="103"/>
        <v>0</v>
      </c>
      <c r="AJ349" s="437">
        <f t="shared" si="103"/>
        <v>0</v>
      </c>
      <c r="AK349" s="437">
        <f t="shared" si="103"/>
        <v>0</v>
      </c>
      <c r="AL349" s="437">
        <f t="shared" si="103"/>
        <v>0</v>
      </c>
      <c r="AM349" s="323"/>
    </row>
    <row r="350" spans="1:39" ht="15" outlineLevel="1">
      <c r="B350" s="341"/>
      <c r="C350" s="331"/>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438"/>
      <c r="Z350" s="438"/>
      <c r="AA350" s="438"/>
      <c r="AB350" s="438"/>
      <c r="AC350" s="438"/>
      <c r="AD350" s="438"/>
      <c r="AE350" s="438"/>
      <c r="AF350" s="438"/>
      <c r="AG350" s="438"/>
      <c r="AH350" s="438"/>
      <c r="AI350" s="438"/>
      <c r="AJ350" s="438"/>
      <c r="AK350" s="438"/>
      <c r="AL350" s="438"/>
      <c r="AM350" s="332"/>
    </row>
    <row r="351" spans="1:39" s="319" customFormat="1" ht="15.6" outlineLevel="1">
      <c r="A351" s="545"/>
      <c r="B351" s="314" t="s">
        <v>501</v>
      </c>
      <c r="C351" s="315"/>
      <c r="D351" s="316"/>
      <c r="E351" s="316"/>
      <c r="F351" s="316"/>
      <c r="G351" s="316"/>
      <c r="H351" s="316"/>
      <c r="I351" s="316"/>
      <c r="J351" s="316"/>
      <c r="K351" s="316"/>
      <c r="L351" s="316"/>
      <c r="M351" s="316"/>
      <c r="N351" s="316"/>
      <c r="O351" s="316"/>
      <c r="P351" s="315"/>
      <c r="Q351" s="315"/>
      <c r="R351" s="315"/>
      <c r="S351" s="315"/>
      <c r="T351" s="315"/>
      <c r="U351" s="315"/>
      <c r="V351" s="315"/>
      <c r="W351" s="315"/>
      <c r="X351" s="315"/>
      <c r="Y351" s="440"/>
      <c r="Z351" s="440"/>
      <c r="AA351" s="440"/>
      <c r="AB351" s="440"/>
      <c r="AC351" s="440"/>
      <c r="AD351" s="440"/>
      <c r="AE351" s="440"/>
      <c r="AF351" s="440"/>
      <c r="AG351" s="440"/>
      <c r="AH351" s="440"/>
      <c r="AI351" s="440"/>
      <c r="AJ351" s="440"/>
      <c r="AK351" s="440"/>
      <c r="AL351" s="440"/>
      <c r="AM351" s="318"/>
    </row>
    <row r="352" spans="1:39" s="309" customFormat="1" ht="15" outlineLevel="1">
      <c r="A352" s="544">
        <v>24</v>
      </c>
      <c r="B352" s="341" t="s">
        <v>14</v>
      </c>
      <c r="C352" s="317" t="s">
        <v>25</v>
      </c>
      <c r="D352" s="321"/>
      <c r="E352" s="321"/>
      <c r="F352" s="321"/>
      <c r="G352" s="321"/>
      <c r="H352" s="321"/>
      <c r="I352" s="321"/>
      <c r="J352" s="321"/>
      <c r="K352" s="321"/>
      <c r="L352" s="321"/>
      <c r="M352" s="321"/>
      <c r="N352" s="317"/>
      <c r="O352" s="321"/>
      <c r="P352" s="321"/>
      <c r="Q352" s="321"/>
      <c r="R352" s="321"/>
      <c r="S352" s="321"/>
      <c r="T352" s="321"/>
      <c r="U352" s="321"/>
      <c r="V352" s="321"/>
      <c r="W352" s="321"/>
      <c r="X352" s="321"/>
      <c r="Y352" s="436"/>
      <c r="Z352" s="436"/>
      <c r="AA352" s="436"/>
      <c r="AB352" s="436"/>
      <c r="AC352" s="436"/>
      <c r="AD352" s="436"/>
      <c r="AE352" s="436"/>
      <c r="AF352" s="436"/>
      <c r="AG352" s="436"/>
      <c r="AH352" s="436"/>
      <c r="AI352" s="436"/>
      <c r="AJ352" s="436"/>
      <c r="AK352" s="436"/>
      <c r="AL352" s="436"/>
      <c r="AM352" s="322">
        <f>SUM(Y352:AL352)</f>
        <v>0</v>
      </c>
    </row>
    <row r="353" spans="1:39" s="309" customFormat="1" ht="15" outlineLevel="1">
      <c r="A353" s="544"/>
      <c r="B353" s="341" t="s">
        <v>252</v>
      </c>
      <c r="C353" s="317" t="s">
        <v>164</v>
      </c>
      <c r="D353" s="321"/>
      <c r="E353" s="321"/>
      <c r="F353" s="321"/>
      <c r="G353" s="321"/>
      <c r="H353" s="321"/>
      <c r="I353" s="321"/>
      <c r="J353" s="321"/>
      <c r="K353" s="321"/>
      <c r="L353" s="321"/>
      <c r="M353" s="321"/>
      <c r="N353" s="494"/>
      <c r="O353" s="321"/>
      <c r="P353" s="321"/>
      <c r="Q353" s="321"/>
      <c r="R353" s="321"/>
      <c r="S353" s="321"/>
      <c r="T353" s="321"/>
      <c r="U353" s="321"/>
      <c r="V353" s="321"/>
      <c r="W353" s="321"/>
      <c r="X353" s="321"/>
      <c r="Y353" s="437">
        <f>Y352</f>
        <v>0</v>
      </c>
      <c r="Z353" s="437">
        <f>Z352</f>
        <v>0</v>
      </c>
      <c r="AA353" s="437">
        <f t="shared" ref="AA353:AL353" si="104">AA352</f>
        <v>0</v>
      </c>
      <c r="AB353" s="437">
        <f t="shared" si="104"/>
        <v>0</v>
      </c>
      <c r="AC353" s="437">
        <f t="shared" si="104"/>
        <v>0</v>
      </c>
      <c r="AD353" s="437">
        <f t="shared" si="104"/>
        <v>0</v>
      </c>
      <c r="AE353" s="437">
        <f t="shared" si="104"/>
        <v>0</v>
      </c>
      <c r="AF353" s="437">
        <f t="shared" si="104"/>
        <v>0</v>
      </c>
      <c r="AG353" s="437">
        <f t="shared" si="104"/>
        <v>0</v>
      </c>
      <c r="AH353" s="437">
        <f t="shared" si="104"/>
        <v>0</v>
      </c>
      <c r="AI353" s="437">
        <f t="shared" si="104"/>
        <v>0</v>
      </c>
      <c r="AJ353" s="437">
        <f t="shared" si="104"/>
        <v>0</v>
      </c>
      <c r="AK353" s="437">
        <f t="shared" si="104"/>
        <v>0</v>
      </c>
      <c r="AL353" s="437">
        <f t="shared" si="104"/>
        <v>0</v>
      </c>
      <c r="AM353" s="323"/>
    </row>
    <row r="354" spans="1:39" s="309" customFormat="1" ht="15" outlineLevel="1">
      <c r="A354" s="544"/>
      <c r="B354" s="341"/>
      <c r="C354" s="331"/>
      <c r="D354" s="317"/>
      <c r="E354" s="317"/>
      <c r="F354" s="317"/>
      <c r="G354" s="317"/>
      <c r="H354" s="317"/>
      <c r="I354" s="317"/>
      <c r="J354" s="317"/>
      <c r="K354" s="317"/>
      <c r="L354" s="317"/>
      <c r="M354" s="317"/>
      <c r="N354" s="317"/>
      <c r="O354" s="317"/>
      <c r="P354" s="317"/>
      <c r="Q354" s="317"/>
      <c r="R354" s="317"/>
      <c r="S354" s="317"/>
      <c r="T354" s="317"/>
      <c r="U354" s="317"/>
      <c r="V354" s="317"/>
      <c r="W354" s="317"/>
      <c r="X354" s="317"/>
      <c r="Y354" s="438"/>
      <c r="Z354" s="438"/>
      <c r="AA354" s="438"/>
      <c r="AB354" s="438"/>
      <c r="AC354" s="438"/>
      <c r="AD354" s="438"/>
      <c r="AE354" s="438"/>
      <c r="AF354" s="438"/>
      <c r="AG354" s="438"/>
      <c r="AH354" s="438"/>
      <c r="AI354" s="438"/>
      <c r="AJ354" s="438"/>
      <c r="AK354" s="438"/>
      <c r="AL354" s="438"/>
      <c r="AM354" s="332"/>
    </row>
    <row r="355" spans="1:39" s="309" customFormat="1" ht="15" outlineLevel="1">
      <c r="A355" s="544">
        <v>25</v>
      </c>
      <c r="B355" s="340" t="s">
        <v>21</v>
      </c>
      <c r="C355" s="317" t="s">
        <v>25</v>
      </c>
      <c r="D355" s="321"/>
      <c r="E355" s="321"/>
      <c r="F355" s="321"/>
      <c r="G355" s="321"/>
      <c r="H355" s="321"/>
      <c r="I355" s="321"/>
      <c r="J355" s="321"/>
      <c r="K355" s="321"/>
      <c r="L355" s="321"/>
      <c r="M355" s="321"/>
      <c r="N355" s="321">
        <v>0</v>
      </c>
      <c r="O355" s="321"/>
      <c r="P355" s="321"/>
      <c r="Q355" s="321"/>
      <c r="R355" s="321"/>
      <c r="S355" s="321"/>
      <c r="T355" s="321"/>
      <c r="U355" s="321"/>
      <c r="V355" s="321"/>
      <c r="W355" s="321"/>
      <c r="X355" s="321"/>
      <c r="Y355" s="441"/>
      <c r="Z355" s="441"/>
      <c r="AA355" s="441"/>
      <c r="AB355" s="441"/>
      <c r="AC355" s="441"/>
      <c r="AD355" s="441"/>
      <c r="AE355" s="441"/>
      <c r="AF355" s="441"/>
      <c r="AG355" s="441"/>
      <c r="AH355" s="441"/>
      <c r="AI355" s="441"/>
      <c r="AJ355" s="441"/>
      <c r="AK355" s="441"/>
      <c r="AL355" s="441"/>
      <c r="AM355" s="322">
        <f>SUM(Y355:AL355)</f>
        <v>0</v>
      </c>
    </row>
    <row r="356" spans="1:39" s="309" customFormat="1" ht="15" outlineLevel="1">
      <c r="A356" s="544"/>
      <c r="B356" s="341" t="s">
        <v>252</v>
      </c>
      <c r="C356" s="317" t="s">
        <v>164</v>
      </c>
      <c r="D356" s="321"/>
      <c r="E356" s="321"/>
      <c r="F356" s="321"/>
      <c r="G356" s="321"/>
      <c r="H356" s="321"/>
      <c r="I356" s="321"/>
      <c r="J356" s="321"/>
      <c r="K356" s="321"/>
      <c r="L356" s="321"/>
      <c r="M356" s="321"/>
      <c r="N356" s="321">
        <f>N355</f>
        <v>0</v>
      </c>
      <c r="O356" s="321"/>
      <c r="P356" s="321"/>
      <c r="Q356" s="321"/>
      <c r="R356" s="321"/>
      <c r="S356" s="321"/>
      <c r="T356" s="321"/>
      <c r="U356" s="321"/>
      <c r="V356" s="321"/>
      <c r="W356" s="321"/>
      <c r="X356" s="321"/>
      <c r="Y356" s="437">
        <f>Y355</f>
        <v>0</v>
      </c>
      <c r="Z356" s="437">
        <f>Z355</f>
        <v>0</v>
      </c>
      <c r="AA356" s="437">
        <f t="shared" ref="AA356:AL356" si="105">AA355</f>
        <v>0</v>
      </c>
      <c r="AB356" s="437">
        <f t="shared" si="105"/>
        <v>0</v>
      </c>
      <c r="AC356" s="437">
        <f t="shared" si="105"/>
        <v>0</v>
      </c>
      <c r="AD356" s="437">
        <f t="shared" si="105"/>
        <v>0</v>
      </c>
      <c r="AE356" s="437">
        <f t="shared" si="105"/>
        <v>0</v>
      </c>
      <c r="AF356" s="437">
        <f t="shared" si="105"/>
        <v>0</v>
      </c>
      <c r="AG356" s="437">
        <f t="shared" si="105"/>
        <v>0</v>
      </c>
      <c r="AH356" s="437">
        <f t="shared" si="105"/>
        <v>0</v>
      </c>
      <c r="AI356" s="437">
        <f t="shared" si="105"/>
        <v>0</v>
      </c>
      <c r="AJ356" s="437">
        <f t="shared" si="105"/>
        <v>0</v>
      </c>
      <c r="AK356" s="437">
        <f t="shared" si="105"/>
        <v>0</v>
      </c>
      <c r="AL356" s="437">
        <f t="shared" si="105"/>
        <v>0</v>
      </c>
      <c r="AM356" s="337"/>
    </row>
    <row r="357" spans="1:39" s="309" customFormat="1" ht="15" outlineLevel="1">
      <c r="A357" s="544"/>
      <c r="B357" s="340"/>
      <c r="C357" s="338"/>
      <c r="D357" s="317"/>
      <c r="E357" s="317"/>
      <c r="F357" s="317"/>
      <c r="G357" s="317"/>
      <c r="H357" s="317"/>
      <c r="I357" s="317"/>
      <c r="J357" s="317"/>
      <c r="K357" s="317"/>
      <c r="L357" s="317"/>
      <c r="M357" s="317"/>
      <c r="N357" s="317"/>
      <c r="O357" s="317"/>
      <c r="P357" s="317"/>
      <c r="Q357" s="317"/>
      <c r="R357" s="317"/>
      <c r="S357" s="317"/>
      <c r="T357" s="317"/>
      <c r="U357" s="317"/>
      <c r="V357" s="317"/>
      <c r="W357" s="317"/>
      <c r="X357" s="317"/>
      <c r="Y357" s="442"/>
      <c r="Z357" s="443"/>
      <c r="AA357" s="442"/>
      <c r="AB357" s="442"/>
      <c r="AC357" s="442"/>
      <c r="AD357" s="442"/>
      <c r="AE357" s="442"/>
      <c r="AF357" s="442"/>
      <c r="AG357" s="442"/>
      <c r="AH357" s="442"/>
      <c r="AI357" s="442"/>
      <c r="AJ357" s="442"/>
      <c r="AK357" s="442"/>
      <c r="AL357" s="442"/>
      <c r="AM357" s="339"/>
    </row>
    <row r="358" spans="1:39" ht="15.6" outlineLevel="1">
      <c r="A358" s="545"/>
      <c r="B358" s="314" t="s">
        <v>15</v>
      </c>
      <c r="C358" s="346"/>
      <c r="D358" s="316"/>
      <c r="E358" s="315"/>
      <c r="F358" s="315"/>
      <c r="G358" s="315"/>
      <c r="H358" s="315"/>
      <c r="I358" s="315"/>
      <c r="J358" s="315"/>
      <c r="K358" s="315"/>
      <c r="L358" s="315"/>
      <c r="M358" s="315"/>
      <c r="N358" s="317"/>
      <c r="O358" s="315"/>
      <c r="P358" s="315"/>
      <c r="Q358" s="315"/>
      <c r="R358" s="315"/>
      <c r="S358" s="315"/>
      <c r="T358" s="315"/>
      <c r="U358" s="315"/>
      <c r="V358" s="315"/>
      <c r="W358" s="315"/>
      <c r="X358" s="315"/>
      <c r="Y358" s="440"/>
      <c r="Z358" s="440"/>
      <c r="AA358" s="440"/>
      <c r="AB358" s="440"/>
      <c r="AC358" s="440"/>
      <c r="AD358" s="440"/>
      <c r="AE358" s="440"/>
      <c r="AF358" s="440"/>
      <c r="AG358" s="440"/>
      <c r="AH358" s="440"/>
      <c r="AI358" s="440"/>
      <c r="AJ358" s="440"/>
      <c r="AK358" s="440"/>
      <c r="AL358" s="440"/>
      <c r="AM358" s="318"/>
    </row>
    <row r="359" spans="1:39" ht="15" outlineLevel="1">
      <c r="A359" s="544">
        <v>26</v>
      </c>
      <c r="B359" s="347" t="s">
        <v>16</v>
      </c>
      <c r="C359" s="317" t="s">
        <v>25</v>
      </c>
      <c r="D359" s="321"/>
      <c r="E359" s="321"/>
      <c r="F359" s="321"/>
      <c r="G359" s="321"/>
      <c r="H359" s="321"/>
      <c r="I359" s="321"/>
      <c r="J359" s="321"/>
      <c r="K359" s="321"/>
      <c r="L359" s="321"/>
      <c r="M359" s="321"/>
      <c r="N359" s="321">
        <v>12</v>
      </c>
      <c r="O359" s="321"/>
      <c r="P359" s="321"/>
      <c r="Q359" s="321"/>
      <c r="R359" s="321"/>
      <c r="S359" s="321"/>
      <c r="T359" s="321"/>
      <c r="U359" s="321"/>
      <c r="V359" s="321"/>
      <c r="W359" s="321"/>
      <c r="X359" s="321"/>
      <c r="Y359" s="452"/>
      <c r="Z359" s="441"/>
      <c r="AA359" s="441"/>
      <c r="AB359" s="441"/>
      <c r="AC359" s="441"/>
      <c r="AD359" s="441"/>
      <c r="AE359" s="441"/>
      <c r="AF359" s="441"/>
      <c r="AG359" s="441"/>
      <c r="AH359" s="441"/>
      <c r="AI359" s="441"/>
      <c r="AJ359" s="441"/>
      <c r="AK359" s="441"/>
      <c r="AL359" s="441"/>
      <c r="AM359" s="322">
        <f>SUM(Y359:AL359)</f>
        <v>0</v>
      </c>
    </row>
    <row r="360" spans="1:39" ht="15" outlineLevel="1">
      <c r="B360" s="320" t="s">
        <v>252</v>
      </c>
      <c r="C360" s="317" t="s">
        <v>164</v>
      </c>
      <c r="D360" s="321"/>
      <c r="E360" s="321"/>
      <c r="F360" s="321"/>
      <c r="G360" s="321"/>
      <c r="H360" s="321"/>
      <c r="I360" s="321"/>
      <c r="J360" s="321"/>
      <c r="K360" s="321"/>
      <c r="L360" s="321"/>
      <c r="M360" s="321"/>
      <c r="N360" s="321">
        <f>N359</f>
        <v>12</v>
      </c>
      <c r="O360" s="321"/>
      <c r="P360" s="321"/>
      <c r="Q360" s="321"/>
      <c r="R360" s="321"/>
      <c r="S360" s="321"/>
      <c r="T360" s="321"/>
      <c r="U360" s="321"/>
      <c r="V360" s="321"/>
      <c r="W360" s="321"/>
      <c r="X360" s="321"/>
      <c r="Y360" s="437">
        <f>Y359</f>
        <v>0</v>
      </c>
      <c r="Z360" s="437">
        <f>Z359</f>
        <v>0</v>
      </c>
      <c r="AA360" s="437">
        <f t="shared" ref="AA360:AL360" si="106">AA359</f>
        <v>0</v>
      </c>
      <c r="AB360" s="437">
        <f t="shared" si="106"/>
        <v>0</v>
      </c>
      <c r="AC360" s="437">
        <f t="shared" si="106"/>
        <v>0</v>
      </c>
      <c r="AD360" s="437">
        <f t="shared" si="106"/>
        <v>0</v>
      </c>
      <c r="AE360" s="437">
        <f t="shared" si="106"/>
        <v>0</v>
      </c>
      <c r="AF360" s="437">
        <f t="shared" si="106"/>
        <v>0</v>
      </c>
      <c r="AG360" s="437">
        <f t="shared" si="106"/>
        <v>0</v>
      </c>
      <c r="AH360" s="437">
        <f t="shared" si="106"/>
        <v>0</v>
      </c>
      <c r="AI360" s="437">
        <f t="shared" si="106"/>
        <v>0</v>
      </c>
      <c r="AJ360" s="437">
        <f t="shared" si="106"/>
        <v>0</v>
      </c>
      <c r="AK360" s="437">
        <f t="shared" si="106"/>
        <v>0</v>
      </c>
      <c r="AL360" s="437">
        <f t="shared" si="106"/>
        <v>0</v>
      </c>
      <c r="AM360" s="332"/>
    </row>
    <row r="361" spans="1:39" ht="15" outlineLevel="1">
      <c r="A361" s="547"/>
      <c r="B361" s="348"/>
      <c r="C361" s="317"/>
      <c r="D361" s="317"/>
      <c r="E361" s="317"/>
      <c r="F361" s="317"/>
      <c r="G361" s="317"/>
      <c r="H361" s="317"/>
      <c r="I361" s="317"/>
      <c r="J361" s="317"/>
      <c r="K361" s="317"/>
      <c r="L361" s="317"/>
      <c r="M361" s="317"/>
      <c r="N361" s="317"/>
      <c r="O361" s="317"/>
      <c r="P361" s="317"/>
      <c r="Q361" s="317"/>
      <c r="R361" s="317"/>
      <c r="S361" s="317"/>
      <c r="T361" s="317"/>
      <c r="U361" s="317"/>
      <c r="V361" s="317"/>
      <c r="W361" s="317"/>
      <c r="X361" s="317"/>
      <c r="Y361" s="449"/>
      <c r="Z361" s="450"/>
      <c r="AA361" s="450"/>
      <c r="AB361" s="450"/>
      <c r="AC361" s="450"/>
      <c r="AD361" s="450"/>
      <c r="AE361" s="450"/>
      <c r="AF361" s="450"/>
      <c r="AG361" s="450"/>
      <c r="AH361" s="450"/>
      <c r="AI361" s="450"/>
      <c r="AJ361" s="450"/>
      <c r="AK361" s="450"/>
      <c r="AL361" s="450"/>
      <c r="AM361" s="323"/>
    </row>
    <row r="362" spans="1:39" ht="15" outlineLevel="1">
      <c r="A362" s="544">
        <v>27</v>
      </c>
      <c r="B362" s="347" t="s">
        <v>17</v>
      </c>
      <c r="C362" s="317" t="s">
        <v>25</v>
      </c>
      <c r="D362" s="321"/>
      <c r="E362" s="321"/>
      <c r="F362" s="321"/>
      <c r="G362" s="321"/>
      <c r="H362" s="321"/>
      <c r="I362" s="321"/>
      <c r="J362" s="321"/>
      <c r="K362" s="321"/>
      <c r="L362" s="321"/>
      <c r="M362" s="321"/>
      <c r="N362" s="321">
        <v>12</v>
      </c>
      <c r="O362" s="321"/>
      <c r="P362" s="321"/>
      <c r="Q362" s="321"/>
      <c r="R362" s="321"/>
      <c r="S362" s="321"/>
      <c r="T362" s="321"/>
      <c r="U362" s="321"/>
      <c r="V362" s="321"/>
      <c r="W362" s="321"/>
      <c r="X362" s="321"/>
      <c r="Y362" s="452"/>
      <c r="Z362" s="441"/>
      <c r="AA362" s="441"/>
      <c r="AB362" s="441"/>
      <c r="AC362" s="441"/>
      <c r="AD362" s="441"/>
      <c r="AE362" s="441"/>
      <c r="AF362" s="441"/>
      <c r="AG362" s="441"/>
      <c r="AH362" s="441"/>
      <c r="AI362" s="441"/>
      <c r="AJ362" s="441"/>
      <c r="AK362" s="441"/>
      <c r="AL362" s="441"/>
      <c r="AM362" s="322">
        <f>SUM(Y362:AL362)</f>
        <v>0</v>
      </c>
    </row>
    <row r="363" spans="1:39" ht="15" outlineLevel="1">
      <c r="B363" s="320" t="s">
        <v>252</v>
      </c>
      <c r="C363" s="317" t="s">
        <v>164</v>
      </c>
      <c r="D363" s="321"/>
      <c r="E363" s="321"/>
      <c r="F363" s="321"/>
      <c r="G363" s="321"/>
      <c r="H363" s="321"/>
      <c r="I363" s="321"/>
      <c r="J363" s="321"/>
      <c r="K363" s="321"/>
      <c r="L363" s="321"/>
      <c r="M363" s="321"/>
      <c r="N363" s="321">
        <f>N362</f>
        <v>12</v>
      </c>
      <c r="O363" s="321"/>
      <c r="P363" s="321"/>
      <c r="Q363" s="321"/>
      <c r="R363" s="321"/>
      <c r="S363" s="321"/>
      <c r="T363" s="321"/>
      <c r="U363" s="321"/>
      <c r="V363" s="321"/>
      <c r="W363" s="321"/>
      <c r="X363" s="321"/>
      <c r="Y363" s="437">
        <f>Y362</f>
        <v>0</v>
      </c>
      <c r="Z363" s="437">
        <f>Z362</f>
        <v>0</v>
      </c>
      <c r="AA363" s="437">
        <f t="shared" ref="AA363:AL363" si="107">AA362</f>
        <v>0</v>
      </c>
      <c r="AB363" s="437">
        <f t="shared" si="107"/>
        <v>0</v>
      </c>
      <c r="AC363" s="437">
        <f t="shared" si="107"/>
        <v>0</v>
      </c>
      <c r="AD363" s="437">
        <f t="shared" si="107"/>
        <v>0</v>
      </c>
      <c r="AE363" s="437">
        <f t="shared" si="107"/>
        <v>0</v>
      </c>
      <c r="AF363" s="437">
        <f t="shared" si="107"/>
        <v>0</v>
      </c>
      <c r="AG363" s="437">
        <f t="shared" si="107"/>
        <v>0</v>
      </c>
      <c r="AH363" s="437">
        <f t="shared" si="107"/>
        <v>0</v>
      </c>
      <c r="AI363" s="437">
        <f t="shared" si="107"/>
        <v>0</v>
      </c>
      <c r="AJ363" s="437">
        <f t="shared" si="107"/>
        <v>0</v>
      </c>
      <c r="AK363" s="437">
        <f t="shared" si="107"/>
        <v>0</v>
      </c>
      <c r="AL363" s="437">
        <f t="shared" si="107"/>
        <v>0</v>
      </c>
      <c r="AM363" s="332"/>
    </row>
    <row r="364" spans="1:39" ht="15.6" outlineLevel="1">
      <c r="A364" s="547"/>
      <c r="B364" s="349"/>
      <c r="C364" s="326"/>
      <c r="D364" s="317"/>
      <c r="E364" s="317"/>
      <c r="F364" s="317"/>
      <c r="G364" s="317"/>
      <c r="H364" s="317"/>
      <c r="I364" s="317"/>
      <c r="J364" s="317"/>
      <c r="K364" s="317"/>
      <c r="L364" s="317"/>
      <c r="M364" s="317"/>
      <c r="N364" s="326"/>
      <c r="O364" s="317"/>
      <c r="P364" s="317"/>
      <c r="Q364" s="317"/>
      <c r="R364" s="317"/>
      <c r="S364" s="317"/>
      <c r="T364" s="317"/>
      <c r="U364" s="317"/>
      <c r="V364" s="317"/>
      <c r="W364" s="317"/>
      <c r="X364" s="317"/>
      <c r="Y364" s="438"/>
      <c r="Z364" s="438"/>
      <c r="AA364" s="438"/>
      <c r="AB364" s="438"/>
      <c r="AC364" s="438"/>
      <c r="AD364" s="438"/>
      <c r="AE364" s="438"/>
      <c r="AF364" s="438"/>
      <c r="AG364" s="438"/>
      <c r="AH364" s="438"/>
      <c r="AI364" s="438"/>
      <c r="AJ364" s="438"/>
      <c r="AK364" s="438"/>
      <c r="AL364" s="438"/>
      <c r="AM364" s="332"/>
    </row>
    <row r="365" spans="1:39" ht="15" outlineLevel="1">
      <c r="A365" s="544">
        <v>28</v>
      </c>
      <c r="B365" s="347" t="s">
        <v>18</v>
      </c>
      <c r="C365" s="317" t="s">
        <v>25</v>
      </c>
      <c r="D365" s="321"/>
      <c r="E365" s="321"/>
      <c r="F365" s="321"/>
      <c r="G365" s="321"/>
      <c r="H365" s="321"/>
      <c r="I365" s="321"/>
      <c r="J365" s="321"/>
      <c r="K365" s="321"/>
      <c r="L365" s="321"/>
      <c r="M365" s="321"/>
      <c r="N365" s="321">
        <v>0</v>
      </c>
      <c r="O365" s="321"/>
      <c r="P365" s="321"/>
      <c r="Q365" s="321"/>
      <c r="R365" s="321"/>
      <c r="S365" s="321"/>
      <c r="T365" s="321"/>
      <c r="U365" s="321"/>
      <c r="V365" s="321"/>
      <c r="W365" s="321"/>
      <c r="X365" s="321"/>
      <c r="Y365" s="452"/>
      <c r="Z365" s="441"/>
      <c r="AA365" s="441"/>
      <c r="AB365" s="441"/>
      <c r="AC365" s="441"/>
      <c r="AD365" s="441"/>
      <c r="AE365" s="441"/>
      <c r="AF365" s="441"/>
      <c r="AG365" s="441"/>
      <c r="AH365" s="441"/>
      <c r="AI365" s="441"/>
      <c r="AJ365" s="441"/>
      <c r="AK365" s="441"/>
      <c r="AL365" s="441"/>
      <c r="AM365" s="322">
        <f>SUM(Y365:AL365)</f>
        <v>0</v>
      </c>
    </row>
    <row r="366" spans="1:39" ht="15" outlineLevel="1">
      <c r="B366" s="320" t="s">
        <v>252</v>
      </c>
      <c r="C366" s="317" t="s">
        <v>164</v>
      </c>
      <c r="D366" s="321"/>
      <c r="E366" s="321"/>
      <c r="F366" s="321"/>
      <c r="G366" s="321"/>
      <c r="H366" s="321"/>
      <c r="I366" s="321"/>
      <c r="J366" s="321"/>
      <c r="K366" s="321"/>
      <c r="L366" s="321"/>
      <c r="M366" s="321"/>
      <c r="N366" s="321">
        <f>N365</f>
        <v>0</v>
      </c>
      <c r="O366" s="321"/>
      <c r="P366" s="321"/>
      <c r="Q366" s="321"/>
      <c r="R366" s="321"/>
      <c r="S366" s="321"/>
      <c r="T366" s="321"/>
      <c r="U366" s="321"/>
      <c r="V366" s="321"/>
      <c r="W366" s="321"/>
      <c r="X366" s="321"/>
      <c r="Y366" s="437">
        <f>Y365</f>
        <v>0</v>
      </c>
      <c r="Z366" s="437">
        <f>Z365</f>
        <v>0</v>
      </c>
      <c r="AA366" s="437">
        <f t="shared" ref="AA366:AL366" si="108">AA365</f>
        <v>0</v>
      </c>
      <c r="AB366" s="437">
        <f t="shared" si="108"/>
        <v>0</v>
      </c>
      <c r="AC366" s="437">
        <f t="shared" si="108"/>
        <v>0</v>
      </c>
      <c r="AD366" s="437">
        <f t="shared" si="108"/>
        <v>0</v>
      </c>
      <c r="AE366" s="437">
        <f t="shared" si="108"/>
        <v>0</v>
      </c>
      <c r="AF366" s="437">
        <f t="shared" si="108"/>
        <v>0</v>
      </c>
      <c r="AG366" s="437">
        <f t="shared" si="108"/>
        <v>0</v>
      </c>
      <c r="AH366" s="437">
        <f t="shared" si="108"/>
        <v>0</v>
      </c>
      <c r="AI366" s="437">
        <f t="shared" si="108"/>
        <v>0</v>
      </c>
      <c r="AJ366" s="437">
        <f t="shared" si="108"/>
        <v>0</v>
      </c>
      <c r="AK366" s="437">
        <f t="shared" si="108"/>
        <v>0</v>
      </c>
      <c r="AL366" s="437">
        <f t="shared" si="108"/>
        <v>0</v>
      </c>
      <c r="AM366" s="323"/>
    </row>
    <row r="367" spans="1:39" ht="15" outlineLevel="1">
      <c r="A367" s="547"/>
      <c r="B367" s="348"/>
      <c r="C367" s="317"/>
      <c r="D367" s="317"/>
      <c r="E367" s="317"/>
      <c r="F367" s="317"/>
      <c r="G367" s="317"/>
      <c r="H367" s="317"/>
      <c r="I367" s="317"/>
      <c r="J367" s="317"/>
      <c r="K367" s="317"/>
      <c r="L367" s="317"/>
      <c r="M367" s="317"/>
      <c r="N367" s="317"/>
      <c r="O367" s="317"/>
      <c r="P367" s="317"/>
      <c r="Q367" s="317"/>
      <c r="R367" s="317"/>
      <c r="S367" s="317"/>
      <c r="T367" s="317"/>
      <c r="U367" s="317"/>
      <c r="V367" s="317"/>
      <c r="W367" s="317"/>
      <c r="X367" s="317"/>
      <c r="Y367" s="438"/>
      <c r="Z367" s="438"/>
      <c r="AA367" s="438"/>
      <c r="AB367" s="438"/>
      <c r="AC367" s="438"/>
      <c r="AD367" s="438"/>
      <c r="AE367" s="438"/>
      <c r="AF367" s="438"/>
      <c r="AG367" s="438"/>
      <c r="AH367" s="438"/>
      <c r="AI367" s="438"/>
      <c r="AJ367" s="438"/>
      <c r="AK367" s="438"/>
      <c r="AL367" s="438"/>
      <c r="AM367" s="332"/>
    </row>
    <row r="368" spans="1:39" ht="15" outlineLevel="1">
      <c r="A368" s="544">
        <v>29</v>
      </c>
      <c r="B368" s="350" t="s">
        <v>19</v>
      </c>
      <c r="C368" s="317" t="s">
        <v>25</v>
      </c>
      <c r="D368" s="321"/>
      <c r="E368" s="321"/>
      <c r="F368" s="321"/>
      <c r="G368" s="321"/>
      <c r="H368" s="321"/>
      <c r="I368" s="321"/>
      <c r="J368" s="321"/>
      <c r="K368" s="321"/>
      <c r="L368" s="321"/>
      <c r="M368" s="321"/>
      <c r="N368" s="321">
        <v>0</v>
      </c>
      <c r="O368" s="321"/>
      <c r="P368" s="321"/>
      <c r="Q368" s="321"/>
      <c r="R368" s="321"/>
      <c r="S368" s="321"/>
      <c r="T368" s="321"/>
      <c r="U368" s="321"/>
      <c r="V368" s="321"/>
      <c r="W368" s="321"/>
      <c r="X368" s="321"/>
      <c r="Y368" s="452"/>
      <c r="Z368" s="441"/>
      <c r="AA368" s="441"/>
      <c r="AB368" s="441"/>
      <c r="AC368" s="441"/>
      <c r="AD368" s="441"/>
      <c r="AE368" s="441"/>
      <c r="AF368" s="441"/>
      <c r="AG368" s="441"/>
      <c r="AH368" s="441"/>
      <c r="AI368" s="441"/>
      <c r="AJ368" s="441"/>
      <c r="AK368" s="441"/>
      <c r="AL368" s="441"/>
      <c r="AM368" s="322">
        <f>SUM(Y368:AL368)</f>
        <v>0</v>
      </c>
    </row>
    <row r="369" spans="1:39" ht="15" outlineLevel="1">
      <c r="B369" s="350" t="s">
        <v>252</v>
      </c>
      <c r="C369" s="317" t="s">
        <v>164</v>
      </c>
      <c r="D369" s="321"/>
      <c r="E369" s="321"/>
      <c r="F369" s="321"/>
      <c r="G369" s="321"/>
      <c r="H369" s="321"/>
      <c r="I369" s="321"/>
      <c r="J369" s="321"/>
      <c r="K369" s="321"/>
      <c r="L369" s="321"/>
      <c r="M369" s="321"/>
      <c r="N369" s="321">
        <f>N368</f>
        <v>0</v>
      </c>
      <c r="O369" s="321"/>
      <c r="P369" s="321"/>
      <c r="Q369" s="321"/>
      <c r="R369" s="321"/>
      <c r="S369" s="321"/>
      <c r="T369" s="321"/>
      <c r="U369" s="321"/>
      <c r="V369" s="321"/>
      <c r="W369" s="321"/>
      <c r="X369" s="321"/>
      <c r="Y369" s="437">
        <f>Y368</f>
        <v>0</v>
      </c>
      <c r="Z369" s="437">
        <f t="shared" ref="Z369:AL369" si="109">Z368</f>
        <v>0</v>
      </c>
      <c r="AA369" s="437">
        <f t="shared" si="109"/>
        <v>0</v>
      </c>
      <c r="AB369" s="437">
        <f t="shared" si="109"/>
        <v>0</v>
      </c>
      <c r="AC369" s="437">
        <f t="shared" si="109"/>
        <v>0</v>
      </c>
      <c r="AD369" s="437">
        <f t="shared" si="109"/>
        <v>0</v>
      </c>
      <c r="AE369" s="437">
        <f t="shared" si="109"/>
        <v>0</v>
      </c>
      <c r="AF369" s="437">
        <f t="shared" si="109"/>
        <v>0</v>
      </c>
      <c r="AG369" s="437">
        <f t="shared" si="109"/>
        <v>0</v>
      </c>
      <c r="AH369" s="437">
        <f t="shared" si="109"/>
        <v>0</v>
      </c>
      <c r="AI369" s="437">
        <f t="shared" si="109"/>
        <v>0</v>
      </c>
      <c r="AJ369" s="437">
        <f t="shared" si="109"/>
        <v>0</v>
      </c>
      <c r="AK369" s="437">
        <f t="shared" si="109"/>
        <v>0</v>
      </c>
      <c r="AL369" s="437">
        <f t="shared" si="109"/>
        <v>0</v>
      </c>
      <c r="AM369" s="323"/>
    </row>
    <row r="370" spans="1:39" ht="15" outlineLevel="1">
      <c r="B370" s="350"/>
      <c r="C370" s="317"/>
      <c r="D370" s="317"/>
      <c r="E370" s="317"/>
      <c r="F370" s="317"/>
      <c r="G370" s="317"/>
      <c r="H370" s="317"/>
      <c r="I370" s="317"/>
      <c r="J370" s="317"/>
      <c r="K370" s="317"/>
      <c r="L370" s="317"/>
      <c r="M370" s="317"/>
      <c r="N370" s="317"/>
      <c r="O370" s="317"/>
      <c r="P370" s="317"/>
      <c r="Q370" s="317"/>
      <c r="R370" s="317"/>
      <c r="S370" s="317"/>
      <c r="T370" s="317"/>
      <c r="U370" s="317"/>
      <c r="V370" s="317"/>
      <c r="W370" s="317"/>
      <c r="X370" s="317"/>
      <c r="Y370" s="449"/>
      <c r="Z370" s="449"/>
      <c r="AA370" s="449"/>
      <c r="AB370" s="449"/>
      <c r="AC370" s="449"/>
      <c r="AD370" s="449"/>
      <c r="AE370" s="449"/>
      <c r="AF370" s="449"/>
      <c r="AG370" s="449"/>
      <c r="AH370" s="449"/>
      <c r="AI370" s="449"/>
      <c r="AJ370" s="449"/>
      <c r="AK370" s="449"/>
      <c r="AL370" s="449"/>
      <c r="AM370" s="339"/>
    </row>
    <row r="371" spans="1:39" s="309" customFormat="1" ht="15" outlineLevel="1">
      <c r="A371" s="544">
        <v>30</v>
      </c>
      <c r="B371" s="350" t="s">
        <v>502</v>
      </c>
      <c r="C371" s="317" t="s">
        <v>25</v>
      </c>
      <c r="D371" s="321"/>
      <c r="E371" s="321"/>
      <c r="F371" s="321"/>
      <c r="G371" s="321"/>
      <c r="H371" s="321"/>
      <c r="I371" s="321"/>
      <c r="J371" s="321"/>
      <c r="K371" s="321"/>
      <c r="L371" s="321"/>
      <c r="M371" s="321"/>
      <c r="N371" s="321">
        <v>0</v>
      </c>
      <c r="O371" s="321"/>
      <c r="P371" s="321"/>
      <c r="Q371" s="321"/>
      <c r="R371" s="321"/>
      <c r="S371" s="321"/>
      <c r="T371" s="321"/>
      <c r="U371" s="321"/>
      <c r="V371" s="321"/>
      <c r="W371" s="321"/>
      <c r="X371" s="321"/>
      <c r="Y371" s="436"/>
      <c r="Z371" s="436"/>
      <c r="AA371" s="436"/>
      <c r="AB371" s="436"/>
      <c r="AC371" s="436"/>
      <c r="AD371" s="436"/>
      <c r="AE371" s="436"/>
      <c r="AF371" s="436"/>
      <c r="AG371" s="436"/>
      <c r="AH371" s="436"/>
      <c r="AI371" s="436"/>
      <c r="AJ371" s="436"/>
      <c r="AK371" s="436"/>
      <c r="AL371" s="436"/>
      <c r="AM371" s="322">
        <f>SUM(Y371:AL371)</f>
        <v>0</v>
      </c>
    </row>
    <row r="372" spans="1:39" s="309" customFormat="1" ht="15" outlineLevel="1">
      <c r="A372" s="544"/>
      <c r="B372" s="350" t="s">
        <v>252</v>
      </c>
      <c r="C372" s="317" t="s">
        <v>164</v>
      </c>
      <c r="D372" s="321"/>
      <c r="E372" s="321"/>
      <c r="F372" s="321"/>
      <c r="G372" s="321"/>
      <c r="H372" s="321"/>
      <c r="I372" s="321"/>
      <c r="J372" s="321"/>
      <c r="K372" s="321"/>
      <c r="L372" s="321"/>
      <c r="M372" s="321"/>
      <c r="N372" s="321">
        <f>N371</f>
        <v>0</v>
      </c>
      <c r="O372" s="321"/>
      <c r="P372" s="321"/>
      <c r="Q372" s="321"/>
      <c r="R372" s="321"/>
      <c r="S372" s="321"/>
      <c r="T372" s="321"/>
      <c r="U372" s="321"/>
      <c r="V372" s="321"/>
      <c r="W372" s="321"/>
      <c r="X372" s="321"/>
      <c r="Y372" s="437">
        <f>Y371</f>
        <v>0</v>
      </c>
      <c r="Z372" s="437">
        <f t="shared" ref="Z372:AL372" si="110">Z371</f>
        <v>0</v>
      </c>
      <c r="AA372" s="437">
        <f t="shared" si="110"/>
        <v>0</v>
      </c>
      <c r="AB372" s="437">
        <f t="shared" si="110"/>
        <v>0</v>
      </c>
      <c r="AC372" s="437">
        <f t="shared" si="110"/>
        <v>0</v>
      </c>
      <c r="AD372" s="437">
        <f t="shared" si="110"/>
        <v>0</v>
      </c>
      <c r="AE372" s="437">
        <f t="shared" si="110"/>
        <v>0</v>
      </c>
      <c r="AF372" s="437">
        <f t="shared" si="110"/>
        <v>0</v>
      </c>
      <c r="AG372" s="437">
        <f t="shared" si="110"/>
        <v>0</v>
      </c>
      <c r="AH372" s="437">
        <f t="shared" si="110"/>
        <v>0</v>
      </c>
      <c r="AI372" s="437">
        <f t="shared" si="110"/>
        <v>0</v>
      </c>
      <c r="AJ372" s="437">
        <f t="shared" si="110"/>
        <v>0</v>
      </c>
      <c r="AK372" s="437">
        <f t="shared" si="110"/>
        <v>0</v>
      </c>
      <c r="AL372" s="437">
        <f t="shared" si="110"/>
        <v>0</v>
      </c>
      <c r="AM372" s="323"/>
    </row>
    <row r="373" spans="1:39" s="309" customFormat="1" ht="15" outlineLevel="1">
      <c r="A373" s="544"/>
      <c r="B373" s="350"/>
      <c r="C373" s="317"/>
      <c r="D373" s="317"/>
      <c r="E373" s="317"/>
      <c r="F373" s="317"/>
      <c r="G373" s="317"/>
      <c r="H373" s="317"/>
      <c r="I373" s="317"/>
      <c r="J373" s="317"/>
      <c r="K373" s="317"/>
      <c r="L373" s="317"/>
      <c r="M373" s="317"/>
      <c r="N373" s="317"/>
      <c r="O373" s="317"/>
      <c r="P373" s="317"/>
      <c r="Q373" s="317"/>
      <c r="R373" s="317"/>
      <c r="S373" s="317"/>
      <c r="T373" s="317"/>
      <c r="U373" s="317"/>
      <c r="V373" s="317"/>
      <c r="W373" s="317"/>
      <c r="X373" s="317"/>
      <c r="Y373" s="438"/>
      <c r="Z373" s="438"/>
      <c r="AA373" s="438"/>
      <c r="AB373" s="438"/>
      <c r="AC373" s="438"/>
      <c r="AD373" s="438"/>
      <c r="AE373" s="438"/>
      <c r="AF373" s="438"/>
      <c r="AG373" s="438"/>
      <c r="AH373" s="438"/>
      <c r="AI373" s="438"/>
      <c r="AJ373" s="438"/>
      <c r="AK373" s="438"/>
      <c r="AL373" s="438"/>
      <c r="AM373" s="339"/>
    </row>
    <row r="374" spans="1:39" s="309" customFormat="1" ht="15.6" outlineLevel="1">
      <c r="A374" s="544"/>
      <c r="B374" s="314" t="s">
        <v>503</v>
      </c>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438"/>
      <c r="Z374" s="438"/>
      <c r="AA374" s="438"/>
      <c r="AB374" s="438"/>
      <c r="AC374" s="438"/>
      <c r="AD374" s="438"/>
      <c r="AE374" s="438"/>
      <c r="AF374" s="438"/>
      <c r="AG374" s="438"/>
      <c r="AH374" s="438"/>
      <c r="AI374" s="438"/>
      <c r="AJ374" s="438"/>
      <c r="AK374" s="438"/>
      <c r="AL374" s="438"/>
      <c r="AM374" s="339"/>
    </row>
    <row r="375" spans="1:39" s="309" customFormat="1" ht="15" outlineLevel="1">
      <c r="A375" s="544">
        <v>31</v>
      </c>
      <c r="B375" s="350" t="s">
        <v>504</v>
      </c>
      <c r="C375" s="317" t="s">
        <v>25</v>
      </c>
      <c r="D375" s="321"/>
      <c r="E375" s="321"/>
      <c r="F375" s="321"/>
      <c r="G375" s="321"/>
      <c r="H375" s="321"/>
      <c r="I375" s="321"/>
      <c r="J375" s="321"/>
      <c r="K375" s="321"/>
      <c r="L375" s="321"/>
      <c r="M375" s="321"/>
      <c r="N375" s="321">
        <v>0</v>
      </c>
      <c r="O375" s="321"/>
      <c r="P375" s="321"/>
      <c r="Q375" s="321"/>
      <c r="R375" s="321"/>
      <c r="S375" s="321"/>
      <c r="T375" s="321"/>
      <c r="U375" s="321"/>
      <c r="V375" s="321"/>
      <c r="W375" s="321"/>
      <c r="X375" s="321"/>
      <c r="Y375" s="436"/>
      <c r="Z375" s="436"/>
      <c r="AA375" s="436"/>
      <c r="AB375" s="436"/>
      <c r="AC375" s="436"/>
      <c r="AD375" s="436"/>
      <c r="AE375" s="436"/>
      <c r="AF375" s="436"/>
      <c r="AG375" s="436"/>
      <c r="AH375" s="436"/>
      <c r="AI375" s="436"/>
      <c r="AJ375" s="436"/>
      <c r="AK375" s="436"/>
      <c r="AL375" s="436"/>
      <c r="AM375" s="322">
        <f>SUM(Y375:AL375)</f>
        <v>0</v>
      </c>
    </row>
    <row r="376" spans="1:39" s="309" customFormat="1" ht="15" outlineLevel="1">
      <c r="A376" s="544"/>
      <c r="B376" s="350" t="s">
        <v>252</v>
      </c>
      <c r="C376" s="317" t="s">
        <v>164</v>
      </c>
      <c r="D376" s="321"/>
      <c r="E376" s="321"/>
      <c r="F376" s="321"/>
      <c r="G376" s="321"/>
      <c r="H376" s="321"/>
      <c r="I376" s="321"/>
      <c r="J376" s="321"/>
      <c r="K376" s="321"/>
      <c r="L376" s="321"/>
      <c r="M376" s="321"/>
      <c r="N376" s="321">
        <f>N375</f>
        <v>0</v>
      </c>
      <c r="O376" s="321"/>
      <c r="P376" s="321"/>
      <c r="Q376" s="321"/>
      <c r="R376" s="321"/>
      <c r="S376" s="321"/>
      <c r="T376" s="321"/>
      <c r="U376" s="321"/>
      <c r="V376" s="321"/>
      <c r="W376" s="321"/>
      <c r="X376" s="321"/>
      <c r="Y376" s="437">
        <f>Y375</f>
        <v>0</v>
      </c>
      <c r="Z376" s="437">
        <f t="shared" ref="Z376:AL376" si="111">Z375</f>
        <v>0</v>
      </c>
      <c r="AA376" s="437">
        <f t="shared" si="111"/>
        <v>0</v>
      </c>
      <c r="AB376" s="437">
        <f t="shared" si="111"/>
        <v>0</v>
      </c>
      <c r="AC376" s="437">
        <f t="shared" si="111"/>
        <v>0</v>
      </c>
      <c r="AD376" s="437">
        <f t="shared" si="111"/>
        <v>0</v>
      </c>
      <c r="AE376" s="437">
        <f t="shared" si="111"/>
        <v>0</v>
      </c>
      <c r="AF376" s="437">
        <f t="shared" si="111"/>
        <v>0</v>
      </c>
      <c r="AG376" s="437">
        <f t="shared" si="111"/>
        <v>0</v>
      </c>
      <c r="AH376" s="437">
        <f t="shared" si="111"/>
        <v>0</v>
      </c>
      <c r="AI376" s="437">
        <f t="shared" si="111"/>
        <v>0</v>
      </c>
      <c r="AJ376" s="437">
        <f t="shared" si="111"/>
        <v>0</v>
      </c>
      <c r="AK376" s="437">
        <f t="shared" si="111"/>
        <v>0</v>
      </c>
      <c r="AL376" s="437">
        <f t="shared" si="111"/>
        <v>0</v>
      </c>
      <c r="AM376" s="323"/>
    </row>
    <row r="377" spans="1:39" s="309" customFormat="1" ht="15" outlineLevel="1">
      <c r="A377" s="544"/>
      <c r="B377" s="350"/>
      <c r="C377" s="317"/>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438"/>
      <c r="Z377" s="438"/>
      <c r="AA377" s="438"/>
      <c r="AB377" s="438"/>
      <c r="AC377" s="438"/>
      <c r="AD377" s="438"/>
      <c r="AE377" s="438"/>
      <c r="AF377" s="438"/>
      <c r="AG377" s="438"/>
      <c r="AH377" s="438"/>
      <c r="AI377" s="438"/>
      <c r="AJ377" s="438"/>
      <c r="AK377" s="438"/>
      <c r="AL377" s="438"/>
      <c r="AM377" s="339"/>
    </row>
    <row r="378" spans="1:39" s="309" customFormat="1" ht="15" outlineLevel="1">
      <c r="A378" s="544">
        <v>32</v>
      </c>
      <c r="B378" s="350" t="s">
        <v>505</v>
      </c>
      <c r="C378" s="317" t="s">
        <v>25</v>
      </c>
      <c r="D378" s="321"/>
      <c r="E378" s="321"/>
      <c r="F378" s="321"/>
      <c r="G378" s="321"/>
      <c r="H378" s="321"/>
      <c r="I378" s="321"/>
      <c r="J378" s="321"/>
      <c r="K378" s="321"/>
      <c r="L378" s="321"/>
      <c r="M378" s="321"/>
      <c r="N378" s="321">
        <v>0</v>
      </c>
      <c r="O378" s="321"/>
      <c r="P378" s="321"/>
      <c r="Q378" s="321"/>
      <c r="R378" s="321"/>
      <c r="S378" s="321"/>
      <c r="T378" s="321"/>
      <c r="U378" s="321"/>
      <c r="V378" s="321"/>
      <c r="W378" s="321"/>
      <c r="X378" s="321"/>
      <c r="Y378" s="436"/>
      <c r="Z378" s="436"/>
      <c r="AA378" s="436"/>
      <c r="AB378" s="436"/>
      <c r="AC378" s="436"/>
      <c r="AD378" s="436"/>
      <c r="AE378" s="436"/>
      <c r="AF378" s="436"/>
      <c r="AG378" s="436"/>
      <c r="AH378" s="436"/>
      <c r="AI378" s="436"/>
      <c r="AJ378" s="436"/>
      <c r="AK378" s="436"/>
      <c r="AL378" s="436"/>
      <c r="AM378" s="322">
        <f>SUM(Y378:AL378)</f>
        <v>0</v>
      </c>
    </row>
    <row r="379" spans="1:39" s="309" customFormat="1" ht="15" outlineLevel="1">
      <c r="A379" s="544"/>
      <c r="B379" s="350" t="s">
        <v>252</v>
      </c>
      <c r="C379" s="317" t="s">
        <v>164</v>
      </c>
      <c r="D379" s="321"/>
      <c r="E379" s="321"/>
      <c r="F379" s="321"/>
      <c r="G379" s="321"/>
      <c r="H379" s="321"/>
      <c r="I379" s="321"/>
      <c r="J379" s="321"/>
      <c r="K379" s="321"/>
      <c r="L379" s="321"/>
      <c r="M379" s="321"/>
      <c r="N379" s="321">
        <f>N378</f>
        <v>0</v>
      </c>
      <c r="O379" s="321"/>
      <c r="P379" s="321"/>
      <c r="Q379" s="321"/>
      <c r="R379" s="321"/>
      <c r="S379" s="321"/>
      <c r="T379" s="321"/>
      <c r="U379" s="321"/>
      <c r="V379" s="321"/>
      <c r="W379" s="321"/>
      <c r="X379" s="321"/>
      <c r="Y379" s="437">
        <f>Y378</f>
        <v>0</v>
      </c>
      <c r="Z379" s="437">
        <f t="shared" ref="Z379:AL379" si="112">Z378</f>
        <v>0</v>
      </c>
      <c r="AA379" s="437">
        <f t="shared" si="112"/>
        <v>0</v>
      </c>
      <c r="AB379" s="437">
        <f t="shared" si="112"/>
        <v>0</v>
      </c>
      <c r="AC379" s="437">
        <f t="shared" si="112"/>
        <v>0</v>
      </c>
      <c r="AD379" s="437">
        <f t="shared" si="112"/>
        <v>0</v>
      </c>
      <c r="AE379" s="437">
        <f t="shared" si="112"/>
        <v>0</v>
      </c>
      <c r="AF379" s="437">
        <f t="shared" si="112"/>
        <v>0</v>
      </c>
      <c r="AG379" s="437">
        <f t="shared" si="112"/>
        <v>0</v>
      </c>
      <c r="AH379" s="437">
        <f t="shared" si="112"/>
        <v>0</v>
      </c>
      <c r="AI379" s="437">
        <f t="shared" si="112"/>
        <v>0</v>
      </c>
      <c r="AJ379" s="437">
        <f t="shared" si="112"/>
        <v>0</v>
      </c>
      <c r="AK379" s="437">
        <f t="shared" si="112"/>
        <v>0</v>
      </c>
      <c r="AL379" s="437">
        <f t="shared" si="112"/>
        <v>0</v>
      </c>
      <c r="AM379" s="323"/>
    </row>
    <row r="380" spans="1:39" s="309" customFormat="1" ht="15" outlineLevel="1">
      <c r="A380" s="544"/>
      <c r="B380" s="350"/>
      <c r="C380" s="317"/>
      <c r="D380" s="317"/>
      <c r="E380" s="317"/>
      <c r="F380" s="317"/>
      <c r="G380" s="317"/>
      <c r="H380" s="317"/>
      <c r="I380" s="317"/>
      <c r="J380" s="317"/>
      <c r="K380" s="317"/>
      <c r="L380" s="317"/>
      <c r="M380" s="317"/>
      <c r="N380" s="317"/>
      <c r="O380" s="317"/>
      <c r="P380" s="317"/>
      <c r="Q380" s="317"/>
      <c r="R380" s="317"/>
      <c r="S380" s="317"/>
      <c r="T380" s="317"/>
      <c r="U380" s="317"/>
      <c r="V380" s="317"/>
      <c r="W380" s="317"/>
      <c r="X380" s="317"/>
      <c r="Y380" s="438"/>
      <c r="Z380" s="438"/>
      <c r="AA380" s="438"/>
      <c r="AB380" s="438"/>
      <c r="AC380" s="438"/>
      <c r="AD380" s="438"/>
      <c r="AE380" s="438"/>
      <c r="AF380" s="438"/>
      <c r="AG380" s="438"/>
      <c r="AH380" s="438"/>
      <c r="AI380" s="438"/>
      <c r="AJ380" s="438"/>
      <c r="AK380" s="438"/>
      <c r="AL380" s="438"/>
      <c r="AM380" s="339"/>
    </row>
    <row r="381" spans="1:39" s="309" customFormat="1" ht="15" outlineLevel="1">
      <c r="A381" s="544">
        <v>33</v>
      </c>
      <c r="B381" s="350" t="s">
        <v>763</v>
      </c>
      <c r="C381" s="317" t="s">
        <v>25</v>
      </c>
      <c r="D381" s="321">
        <v>5110764</v>
      </c>
      <c r="E381" s="321">
        <v>5110764</v>
      </c>
      <c r="F381" s="321">
        <v>5110764</v>
      </c>
      <c r="G381" s="321">
        <v>5110764</v>
      </c>
      <c r="H381" s="321">
        <v>5110764</v>
      </c>
      <c r="I381" s="321">
        <v>5110764</v>
      </c>
      <c r="J381" s="321">
        <v>5110764</v>
      </c>
      <c r="K381" s="321">
        <v>4845772</v>
      </c>
      <c r="L381" s="321">
        <v>4699277</v>
      </c>
      <c r="M381" s="321">
        <v>4699277</v>
      </c>
      <c r="N381" s="321">
        <v>12</v>
      </c>
      <c r="O381" s="321"/>
      <c r="P381" s="321"/>
      <c r="Q381" s="321"/>
      <c r="R381" s="321"/>
      <c r="S381" s="321"/>
      <c r="T381" s="321"/>
      <c r="U381" s="321"/>
      <c r="V381" s="321"/>
      <c r="W381" s="321"/>
      <c r="X381" s="321"/>
      <c r="Y381" s="436"/>
      <c r="Z381" s="436"/>
      <c r="AA381" s="436"/>
      <c r="AB381" s="436"/>
      <c r="AC381" s="436"/>
      <c r="AD381" s="436">
        <v>1</v>
      </c>
      <c r="AE381" s="436"/>
      <c r="AF381" s="436"/>
      <c r="AG381" s="436"/>
      <c r="AH381" s="436"/>
      <c r="AI381" s="436"/>
      <c r="AJ381" s="436"/>
      <c r="AK381" s="436"/>
      <c r="AL381" s="436"/>
      <c r="AM381" s="322">
        <f>SUM(Y381:AL381)</f>
        <v>1</v>
      </c>
    </row>
    <row r="382" spans="1:39" s="309" customFormat="1" ht="15" outlineLevel="1">
      <c r="A382" s="544"/>
      <c r="B382" s="350" t="s">
        <v>252</v>
      </c>
      <c r="C382" s="317" t="s">
        <v>164</v>
      </c>
      <c r="D382" s="321"/>
      <c r="E382" s="321"/>
      <c r="F382" s="321"/>
      <c r="G382" s="321"/>
      <c r="H382" s="321"/>
      <c r="I382" s="321"/>
      <c r="J382" s="321"/>
      <c r="K382" s="321"/>
      <c r="L382" s="321"/>
      <c r="M382" s="321"/>
      <c r="N382" s="321">
        <f>N381</f>
        <v>12</v>
      </c>
      <c r="O382" s="321"/>
      <c r="P382" s="321"/>
      <c r="Q382" s="321"/>
      <c r="R382" s="321"/>
      <c r="S382" s="321"/>
      <c r="T382" s="321"/>
      <c r="U382" s="321"/>
      <c r="V382" s="321"/>
      <c r="W382" s="321"/>
      <c r="X382" s="321"/>
      <c r="Y382" s="437">
        <f>Y381</f>
        <v>0</v>
      </c>
      <c r="Z382" s="437">
        <f t="shared" ref="Z382:AK382" si="113">Z381</f>
        <v>0</v>
      </c>
      <c r="AA382" s="437">
        <f t="shared" si="113"/>
        <v>0</v>
      </c>
      <c r="AB382" s="437">
        <f t="shared" si="113"/>
        <v>0</v>
      </c>
      <c r="AC382" s="437">
        <f t="shared" si="113"/>
        <v>0</v>
      </c>
      <c r="AD382" s="437">
        <f t="shared" si="113"/>
        <v>1</v>
      </c>
      <c r="AE382" s="437">
        <f t="shared" si="113"/>
        <v>0</v>
      </c>
      <c r="AF382" s="437">
        <f t="shared" si="113"/>
        <v>0</v>
      </c>
      <c r="AG382" s="437">
        <f t="shared" si="113"/>
        <v>0</v>
      </c>
      <c r="AH382" s="437">
        <f t="shared" si="113"/>
        <v>0</v>
      </c>
      <c r="AI382" s="437">
        <f t="shared" si="113"/>
        <v>0</v>
      </c>
      <c r="AJ382" s="437">
        <f t="shared" si="113"/>
        <v>0</v>
      </c>
      <c r="AK382" s="437">
        <f t="shared" si="113"/>
        <v>0</v>
      </c>
      <c r="AL382" s="437">
        <f>AL381</f>
        <v>0</v>
      </c>
      <c r="AM382" s="323"/>
    </row>
    <row r="383" spans="1:39" ht="15" outlineLevel="1">
      <c r="B383" s="341"/>
      <c r="C383" s="351"/>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27"/>
      <c r="Z383" s="327"/>
      <c r="AA383" s="327"/>
      <c r="AB383" s="327"/>
      <c r="AC383" s="327"/>
      <c r="AD383" s="327"/>
      <c r="AE383" s="327"/>
      <c r="AF383" s="327"/>
      <c r="AG383" s="327"/>
      <c r="AH383" s="327"/>
      <c r="AI383" s="327"/>
      <c r="AJ383" s="327"/>
      <c r="AK383" s="327"/>
      <c r="AL383" s="327"/>
      <c r="AM383" s="332"/>
    </row>
    <row r="384" spans="1:39" ht="15.6">
      <c r="B384" s="353" t="s">
        <v>253</v>
      </c>
      <c r="C384" s="355"/>
      <c r="D384" s="355">
        <f>SUM(D279:D382)</f>
        <v>54002903</v>
      </c>
      <c r="E384" s="355">
        <f t="shared" ref="E384:M384" si="114">SUM(E279:E382)</f>
        <v>52793541.043116003</v>
      </c>
      <c r="F384" s="355">
        <f t="shared" si="114"/>
        <v>52285377.398116007</v>
      </c>
      <c r="G384" s="355">
        <f t="shared" si="114"/>
        <v>51318675.402116001</v>
      </c>
      <c r="H384" s="355">
        <f t="shared" si="114"/>
        <v>47443362.713766001</v>
      </c>
      <c r="I384" s="355">
        <f t="shared" si="114"/>
        <v>46841037.028999999</v>
      </c>
      <c r="J384" s="355">
        <f t="shared" si="114"/>
        <v>46835003.106000006</v>
      </c>
      <c r="K384" s="355">
        <f t="shared" si="114"/>
        <v>46490395.809000008</v>
      </c>
      <c r="L384" s="355">
        <f t="shared" si="114"/>
        <v>44755895.646199994</v>
      </c>
      <c r="M384" s="355">
        <f t="shared" si="114"/>
        <v>41966463.330500007</v>
      </c>
      <c r="N384" s="355"/>
      <c r="O384" s="355">
        <f>SUM(O279:O382)</f>
        <v>34560</v>
      </c>
      <c r="P384" s="355">
        <f t="shared" ref="P384:X384" si="115">SUM(P279:P382)</f>
        <v>9924.9917893700022</v>
      </c>
      <c r="Q384" s="355">
        <f t="shared" si="115"/>
        <v>9796.8072086700013</v>
      </c>
      <c r="R384" s="355">
        <f t="shared" si="115"/>
        <v>9589.2655472700008</v>
      </c>
      <c r="S384" s="355">
        <f t="shared" si="115"/>
        <v>8465.8357114999999</v>
      </c>
      <c r="T384" s="355">
        <f t="shared" si="115"/>
        <v>8355.9916067999984</v>
      </c>
      <c r="U384" s="355">
        <f t="shared" si="115"/>
        <v>8355.6775790999982</v>
      </c>
      <c r="V384" s="355">
        <f t="shared" si="115"/>
        <v>8342.1334924999992</v>
      </c>
      <c r="W384" s="355">
        <f t="shared" si="115"/>
        <v>7953.5692197000017</v>
      </c>
      <c r="X384" s="355">
        <f t="shared" si="115"/>
        <v>7428.9030958000012</v>
      </c>
      <c r="Y384" s="355">
        <f>IF(Y278="kWh",SUMPRODUCT(D279:D382,Y279:Y382))</f>
        <v>4066440</v>
      </c>
      <c r="Z384" s="355">
        <f>IF(Z278="kWh",SUMPRODUCT(D279:D382,Z279:Z382))</f>
        <v>6379074.25</v>
      </c>
      <c r="AA384" s="355">
        <f>IF(AA278="kW",SUMPRODUCT(N279:N382,O279:O382,AA279:AA382),SUMPRODUCT(D279:D382,AA279:AA382))</f>
        <v>40499.279999999999</v>
      </c>
      <c r="AB384" s="355">
        <f>IF(AB278="kW",SUMPRODUCT(N279:N382,O279:O382,AB279:AB382),SUMPRODUCT(D279:D382,AB279:AB382))</f>
        <v>23269.200000000001</v>
      </c>
      <c r="AC384" s="355">
        <f>IF(AC278="kW",SUMPRODUCT(N279:N382,O279:O382,AC279:AC382),SUMPRODUCT(D279:D382,AC279:AC382))</f>
        <v>22007.519999999997</v>
      </c>
      <c r="AD384" s="355">
        <f>IF(AD278="kW",SUMPRODUCT(N279:N382,O279:O382,AD279:AD382),SUMPRODUCT(D279:D382,AD279:AD382))</f>
        <v>0</v>
      </c>
      <c r="AE384" s="355">
        <f>IF(AE278="kW",SUMPRODUCT(N279:N382,O279:O382,AE279:AE382),SUMPRODUCT(D279:D382,AE279:AE382))</f>
        <v>0</v>
      </c>
      <c r="AF384" s="355">
        <f>IF(AF278="kW",SUMPRODUCT(N279:N382,O279:O382,AF279:AF382),SUMPRODUCT(D279:D382,AF279:AF382))</f>
        <v>0</v>
      </c>
      <c r="AG384" s="355">
        <f>IF(AG278="kW",SUMPRODUCT(N279:N382,O279:O382,AG279:AG382),SUMPRODUCT(D279:D382,AG279:AG382))</f>
        <v>0</v>
      </c>
      <c r="AH384" s="355">
        <f>IF(AH278="kW",SUMPRODUCT(N279:N382,O279:O382,AH279:AH382),SUMPRODUCT(D279:D382,AH279:AH382))</f>
        <v>0</v>
      </c>
      <c r="AI384" s="355">
        <f>IF(AI278="kW",SUMPRODUCT(N279:N382,O279:O382,AI279:AI382),SUMPRODUCT(D279:D382,AI279:AI382))</f>
        <v>0</v>
      </c>
      <c r="AJ384" s="355">
        <f>IF(AJ278="kW",SUMPRODUCT(N279:N382,O279:O382,AJ279:AJ382),SUMPRODUCT(D279:D382,AJ279:AJ382))</f>
        <v>0</v>
      </c>
      <c r="AK384" s="355">
        <f>IF(AK278="kW",SUMPRODUCT(N279:N382,O279:O382,AK279:AK382),SUMPRODUCT(D279:D382,AK279:AK382))</f>
        <v>0</v>
      </c>
      <c r="AL384" s="355">
        <f>IF(AL278="kW",SUMPRODUCT(N279:N382,O279:O382,AL279:AL382),SUMPRODUCT(D279:D382,AL279:AL382))</f>
        <v>0</v>
      </c>
      <c r="AM384" s="356"/>
    </row>
    <row r="385" spans="1:41" ht="15.6">
      <c r="B385" s="417" t="s">
        <v>254</v>
      </c>
      <c r="C385" s="418"/>
      <c r="D385" s="418"/>
      <c r="E385" s="418"/>
      <c r="F385" s="418"/>
      <c r="G385" s="418"/>
      <c r="H385" s="418"/>
      <c r="I385" s="418"/>
      <c r="J385" s="418"/>
      <c r="K385" s="418"/>
      <c r="L385" s="418"/>
      <c r="M385" s="418"/>
      <c r="N385" s="418"/>
      <c r="O385" s="418"/>
      <c r="P385" s="418"/>
      <c r="Q385" s="418"/>
      <c r="R385" s="418"/>
      <c r="S385" s="418"/>
      <c r="T385" s="418"/>
      <c r="U385" s="418"/>
      <c r="V385" s="418"/>
      <c r="W385" s="418"/>
      <c r="X385" s="418"/>
      <c r="Y385" s="354">
        <f>HLOOKUP(Y277,'2. LRAMVA Threshold'!$B$42:$Q$53,5,FALSE)</f>
        <v>35842920</v>
      </c>
      <c r="Z385" s="354">
        <f>HLOOKUP(Z277,'2. LRAMVA Threshold'!$B$42:$Q$53,5,FALSE)</f>
        <v>39519293</v>
      </c>
      <c r="AA385" s="354">
        <f>HLOOKUP(AA277,'2. LRAMVA Threshold'!$B$42:$Q$53,5,FALSE)</f>
        <v>19284</v>
      </c>
      <c r="AB385" s="354">
        <f>HLOOKUP(AB277,'2. LRAMVA Threshold'!$B$42:$Q$53,5,FALSE)</f>
        <v>16135</v>
      </c>
      <c r="AC385" s="354">
        <f>HLOOKUP(AC277,'2. LRAMVA Threshold'!$B$42:$Q$53,5,FALSE)</f>
        <v>15417</v>
      </c>
      <c r="AD385" s="354">
        <f>HLOOKUP(AD277,'2. LRAMVA Threshold'!$B$42:$Q$53,5,FALSE)</f>
        <v>61001</v>
      </c>
      <c r="AE385" s="354">
        <f>HLOOKUP(AE277,'2. LRAMVA Threshold'!$B$42:$Q$53,5,FALSE)</f>
        <v>0</v>
      </c>
      <c r="AF385" s="354">
        <f>HLOOKUP(AF277,'2. LRAMVA Threshold'!$B$42:$Q$53,5,FALSE)</f>
        <v>0</v>
      </c>
      <c r="AG385" s="354">
        <f>HLOOKUP(AG277,'2. LRAMVA Threshold'!$B$42:$Q$53,5,FALSE)</f>
        <v>0</v>
      </c>
      <c r="AH385" s="354">
        <f>HLOOKUP(AH277,'2. LRAMVA Threshold'!$B$42:$Q$53,5,FALSE)</f>
        <v>0</v>
      </c>
      <c r="AI385" s="354">
        <f>HLOOKUP(AI277,'2. LRAMVA Threshold'!$B$42:$Q$53,5,FALSE)</f>
        <v>0</v>
      </c>
      <c r="AJ385" s="354">
        <f>HLOOKUP(AJ277,'2. LRAMVA Threshold'!$B$42:$Q$53,5,FALSE)</f>
        <v>0</v>
      </c>
      <c r="AK385" s="354">
        <f>HLOOKUP(AK277,'2. LRAMVA Threshold'!$B$42:$Q$53,5,FALSE)</f>
        <v>0</v>
      </c>
      <c r="AL385" s="354">
        <f>HLOOKUP(AL277,'2. LRAMVA Threshold'!$B$42:$Q$53,5,FALSE)</f>
        <v>0</v>
      </c>
      <c r="AM385" s="419"/>
    </row>
    <row r="386" spans="1:41" ht="15">
      <c r="B386" s="420"/>
      <c r="C386" s="421"/>
      <c r="D386" s="422"/>
      <c r="E386" s="422"/>
      <c r="F386" s="422"/>
      <c r="G386" s="422"/>
      <c r="H386" s="422"/>
      <c r="I386" s="422"/>
      <c r="J386" s="422"/>
      <c r="K386" s="422"/>
      <c r="L386" s="422"/>
      <c r="M386" s="422"/>
      <c r="N386" s="422"/>
      <c r="O386" s="423"/>
      <c r="P386" s="422"/>
      <c r="Q386" s="422"/>
      <c r="R386" s="422"/>
      <c r="S386" s="424"/>
      <c r="T386" s="424"/>
      <c r="U386" s="424"/>
      <c r="V386" s="424"/>
      <c r="W386" s="422"/>
      <c r="X386" s="422"/>
      <c r="Y386" s="425"/>
      <c r="Z386" s="425"/>
      <c r="AA386" s="425"/>
      <c r="AB386" s="425"/>
      <c r="AC386" s="425"/>
      <c r="AD386" s="425"/>
      <c r="AE386" s="425"/>
      <c r="AF386" s="425"/>
      <c r="AG386" s="425"/>
      <c r="AH386" s="425"/>
      <c r="AI386" s="425"/>
      <c r="AJ386" s="425"/>
      <c r="AK386" s="425"/>
      <c r="AL386" s="425"/>
      <c r="AM386" s="426"/>
    </row>
    <row r="387" spans="1:41" ht="15">
      <c r="B387" s="350" t="s">
        <v>167</v>
      </c>
      <c r="C387" s="364"/>
      <c r="D387" s="721"/>
      <c r="E387" s="721"/>
      <c r="F387" s="721"/>
      <c r="G387" s="721"/>
      <c r="H387" s="721"/>
      <c r="I387" s="721"/>
      <c r="J387" s="721"/>
      <c r="K387" s="721"/>
      <c r="L387" s="721"/>
      <c r="M387" s="721"/>
      <c r="N387" s="402"/>
      <c r="O387" s="317"/>
      <c r="P387" s="366"/>
      <c r="Q387" s="366"/>
      <c r="R387" s="366"/>
      <c r="S387" s="365"/>
      <c r="T387" s="365"/>
      <c r="U387" s="365"/>
      <c r="V387" s="365"/>
      <c r="W387" s="366"/>
      <c r="X387" s="366"/>
      <c r="Y387" s="367">
        <f>HLOOKUP(Y$20,'3.  Distribution Rates'!$C$122:$P$133,5,FALSE)</f>
        <v>1.3100000000000001E-2</v>
      </c>
      <c r="Z387" s="367">
        <f>HLOOKUP(Z$20,'3.  Distribution Rates'!$C$122:$P$133,5,FALSE)</f>
        <v>1.15E-2</v>
      </c>
      <c r="AA387" s="367">
        <f>HLOOKUP(AA$20,'3.  Distribution Rates'!$C$122:$P$133,5,FALSE)</f>
        <v>4.1851000000000003</v>
      </c>
      <c r="AB387" s="367">
        <f>HLOOKUP(AB$20,'3.  Distribution Rates'!$C$122:$P$133,5,FALSE)</f>
        <v>2.1572</v>
      </c>
      <c r="AC387" s="367">
        <f>HLOOKUP(AC$20,'3.  Distribution Rates'!$C$122:$P$133,5,FALSE)</f>
        <v>2.6656</v>
      </c>
      <c r="AD387" s="367">
        <f>HLOOKUP(AD$20,'3.  Distribution Rates'!$C$122:$P$133,5,FALSE)</f>
        <v>10.503299999999999</v>
      </c>
      <c r="AE387" s="367">
        <f>HLOOKUP(AE$20,'3.  Distribution Rates'!$C$122:$P$133,5,FALSE)</f>
        <v>0</v>
      </c>
      <c r="AF387" s="367">
        <f>HLOOKUP(AF$20,'3.  Distribution Rates'!$C$122:$P$133,5,FALSE)</f>
        <v>0</v>
      </c>
      <c r="AG387" s="367">
        <f>HLOOKUP(AG$20,'3.  Distribution Rates'!$C$122:$P$133,5,FALSE)</f>
        <v>0</v>
      </c>
      <c r="AH387" s="367">
        <f>HLOOKUP(AH$20,'3.  Distribution Rates'!$C$122:$P$133,5,FALSE)</f>
        <v>0</v>
      </c>
      <c r="AI387" s="367">
        <f>HLOOKUP(AI$20,'3.  Distribution Rates'!$C$122:$P$133,5,FALSE)</f>
        <v>0</v>
      </c>
      <c r="AJ387" s="367">
        <f>HLOOKUP(AJ$20,'3.  Distribution Rates'!$C$122:$P$133,5,FALSE)</f>
        <v>0</v>
      </c>
      <c r="AK387" s="367">
        <f>HLOOKUP(AK$20,'3.  Distribution Rates'!$C$122:$P$133,5,FALSE)</f>
        <v>0</v>
      </c>
      <c r="AL387" s="367">
        <f>HLOOKUP(AL$20,'3.  Distribution Rates'!$C$122:$P$133,5,FALSE)</f>
        <v>0</v>
      </c>
      <c r="AM387" s="427"/>
    </row>
    <row r="388" spans="1:41" ht="15">
      <c r="B388" s="350" t="s">
        <v>157</v>
      </c>
      <c r="C388" s="371"/>
      <c r="D388" s="335"/>
      <c r="E388" s="305"/>
      <c r="F388" s="305"/>
      <c r="G388" s="305"/>
      <c r="H388" s="305"/>
      <c r="I388" s="305"/>
      <c r="J388" s="305"/>
      <c r="K388" s="305"/>
      <c r="L388" s="305"/>
      <c r="M388" s="305"/>
      <c r="N388" s="305"/>
      <c r="O388" s="317"/>
      <c r="P388" s="305"/>
      <c r="Q388" s="305"/>
      <c r="R388" s="305"/>
      <c r="S388" s="335"/>
      <c r="T388" s="335"/>
      <c r="U388" s="335"/>
      <c r="V388" s="335"/>
      <c r="W388" s="305"/>
      <c r="X388" s="305"/>
      <c r="Y388" s="404">
        <f t="shared" ref="Y388:AL388" si="116">Y136*Y387</f>
        <v>76754.34036220031</v>
      </c>
      <c r="Z388" s="404">
        <f t="shared" si="116"/>
        <v>156827.25876624134</v>
      </c>
      <c r="AA388" s="404">
        <f t="shared" si="116"/>
        <v>165291.16419856157</v>
      </c>
      <c r="AB388" s="404">
        <f t="shared" si="116"/>
        <v>39135.880029571927</v>
      </c>
      <c r="AC388" s="404">
        <f t="shared" si="116"/>
        <v>998.50301177087999</v>
      </c>
      <c r="AD388" s="404">
        <f t="shared" si="116"/>
        <v>0</v>
      </c>
      <c r="AE388" s="404">
        <f t="shared" si="116"/>
        <v>0</v>
      </c>
      <c r="AF388" s="404">
        <f t="shared" si="116"/>
        <v>0</v>
      </c>
      <c r="AG388" s="404">
        <f t="shared" si="116"/>
        <v>0</v>
      </c>
      <c r="AH388" s="404">
        <f t="shared" si="116"/>
        <v>0</v>
      </c>
      <c r="AI388" s="404">
        <f t="shared" si="116"/>
        <v>0</v>
      </c>
      <c r="AJ388" s="404">
        <f t="shared" si="116"/>
        <v>0</v>
      </c>
      <c r="AK388" s="404">
        <f t="shared" si="116"/>
        <v>0</v>
      </c>
      <c r="AL388" s="404">
        <f t="shared" si="116"/>
        <v>0</v>
      </c>
      <c r="AM388" s="403">
        <f>SUM(Y388:AL388)</f>
        <v>439007.14636834606</v>
      </c>
      <c r="AO388" s="309"/>
    </row>
    <row r="389" spans="1:41" ht="15">
      <c r="B389" s="350" t="s">
        <v>158</v>
      </c>
      <c r="C389" s="371"/>
      <c r="D389" s="335"/>
      <c r="E389" s="305"/>
      <c r="F389" s="305"/>
      <c r="G389" s="305"/>
      <c r="H389" s="305"/>
      <c r="I389" s="305"/>
      <c r="J389" s="305"/>
      <c r="K389" s="305"/>
      <c r="L389" s="305"/>
      <c r="M389" s="305"/>
      <c r="N389" s="305"/>
      <c r="O389" s="317"/>
      <c r="P389" s="305"/>
      <c r="Q389" s="305"/>
      <c r="R389" s="305"/>
      <c r="S389" s="335"/>
      <c r="T389" s="335"/>
      <c r="U389" s="335"/>
      <c r="V389" s="335"/>
      <c r="W389" s="305"/>
      <c r="X389" s="305"/>
      <c r="Y389" s="404">
        <f t="shared" ref="Y389:AL389" si="117">Y265*Y387</f>
        <v>51711.022596574207</v>
      </c>
      <c r="Z389" s="404">
        <f t="shared" si="117"/>
        <v>100888.56675495552</v>
      </c>
      <c r="AA389" s="404">
        <f t="shared" si="117"/>
        <v>187550.13412932787</v>
      </c>
      <c r="AB389" s="404">
        <f t="shared" si="117"/>
        <v>43806.93848311685</v>
      </c>
      <c r="AC389" s="404">
        <f t="shared" si="117"/>
        <v>5059.2690131477766</v>
      </c>
      <c r="AD389" s="404">
        <f t="shared" si="117"/>
        <v>0</v>
      </c>
      <c r="AE389" s="404">
        <f t="shared" si="117"/>
        <v>0</v>
      </c>
      <c r="AF389" s="404">
        <f t="shared" si="117"/>
        <v>0</v>
      </c>
      <c r="AG389" s="404">
        <f t="shared" si="117"/>
        <v>0</v>
      </c>
      <c r="AH389" s="404">
        <f t="shared" si="117"/>
        <v>0</v>
      </c>
      <c r="AI389" s="404">
        <f t="shared" si="117"/>
        <v>0</v>
      </c>
      <c r="AJ389" s="404">
        <f t="shared" si="117"/>
        <v>0</v>
      </c>
      <c r="AK389" s="404">
        <f t="shared" si="117"/>
        <v>0</v>
      </c>
      <c r="AL389" s="404">
        <f t="shared" si="117"/>
        <v>0</v>
      </c>
      <c r="AM389" s="403">
        <f t="shared" ref="AM389:AM390" si="118">SUM(Y389:AL389)</f>
        <v>389015.93097712222</v>
      </c>
    </row>
    <row r="390" spans="1:41" ht="15">
      <c r="B390" s="350" t="s">
        <v>159</v>
      </c>
      <c r="C390" s="371"/>
      <c r="D390" s="335"/>
      <c r="E390" s="305"/>
      <c r="F390" s="305"/>
      <c r="G390" s="305"/>
      <c r="H390" s="305"/>
      <c r="I390" s="305"/>
      <c r="J390" s="305"/>
      <c r="K390" s="305"/>
      <c r="L390" s="305"/>
      <c r="M390" s="305"/>
      <c r="N390" s="305"/>
      <c r="O390" s="317"/>
      <c r="P390" s="305"/>
      <c r="Q390" s="305"/>
      <c r="R390" s="305"/>
      <c r="S390" s="335"/>
      <c r="T390" s="335"/>
      <c r="U390" s="335"/>
      <c r="V390" s="335"/>
      <c r="W390" s="305"/>
      <c r="X390" s="305"/>
      <c r="Y390" s="404">
        <f>Y384*Y387</f>
        <v>53270.364000000001</v>
      </c>
      <c r="Z390" s="404">
        <f t="shared" ref="Z390:AE390" si="119">Z384*Z387</f>
        <v>73359.353875000001</v>
      </c>
      <c r="AA390" s="404">
        <f t="shared" si="119"/>
        <v>169493.53672800001</v>
      </c>
      <c r="AB390" s="404">
        <f t="shared" si="119"/>
        <v>50196.318240000001</v>
      </c>
      <c r="AC390" s="404">
        <f t="shared" si="119"/>
        <v>58663.245311999992</v>
      </c>
      <c r="AD390" s="404">
        <f t="shared" si="119"/>
        <v>0</v>
      </c>
      <c r="AE390" s="404">
        <f t="shared" si="119"/>
        <v>0</v>
      </c>
      <c r="AF390" s="404">
        <f t="shared" ref="AF390:AL390" si="120">AF384*AF387</f>
        <v>0</v>
      </c>
      <c r="AG390" s="404">
        <f t="shared" si="120"/>
        <v>0</v>
      </c>
      <c r="AH390" s="404">
        <f t="shared" si="120"/>
        <v>0</v>
      </c>
      <c r="AI390" s="404">
        <f t="shared" si="120"/>
        <v>0</v>
      </c>
      <c r="AJ390" s="404">
        <f t="shared" si="120"/>
        <v>0</v>
      </c>
      <c r="AK390" s="404">
        <f t="shared" si="120"/>
        <v>0</v>
      </c>
      <c r="AL390" s="404">
        <f t="shared" si="120"/>
        <v>0</v>
      </c>
      <c r="AM390" s="403">
        <f t="shared" si="118"/>
        <v>404982.81815499999</v>
      </c>
    </row>
    <row r="391" spans="1:41" s="406" customFormat="1" ht="15.6">
      <c r="A391" s="546"/>
      <c r="B391" s="375" t="s">
        <v>260</v>
      </c>
      <c r="C391" s="371"/>
      <c r="D391" s="362"/>
      <c r="E391" s="360"/>
      <c r="F391" s="360"/>
      <c r="G391" s="360"/>
      <c r="H391" s="360"/>
      <c r="I391" s="360"/>
      <c r="J391" s="360"/>
      <c r="K391" s="360"/>
      <c r="L391" s="360"/>
      <c r="M391" s="360"/>
      <c r="N391" s="360"/>
      <c r="O391" s="326"/>
      <c r="P391" s="360"/>
      <c r="Q391" s="360"/>
      <c r="R391" s="360"/>
      <c r="S391" s="362"/>
      <c r="T391" s="362"/>
      <c r="U391" s="362"/>
      <c r="V391" s="362"/>
      <c r="W391" s="360"/>
      <c r="X391" s="360"/>
      <c r="Y391" s="372">
        <f>SUM(Y388:Y390)</f>
        <v>181735.72695877452</v>
      </c>
      <c r="Z391" s="372">
        <f>SUM(Z388:Z390)</f>
        <v>331075.17939619685</v>
      </c>
      <c r="AA391" s="372">
        <f t="shared" ref="AA391:AE391" si="121">SUM(AA388:AA390)</f>
        <v>522334.83505588945</v>
      </c>
      <c r="AB391" s="372">
        <f t="shared" si="121"/>
        <v>133139.13675268876</v>
      </c>
      <c r="AC391" s="372">
        <f t="shared" si="121"/>
        <v>64721.017336918652</v>
      </c>
      <c r="AD391" s="372">
        <f t="shared" si="121"/>
        <v>0</v>
      </c>
      <c r="AE391" s="372">
        <f t="shared" si="121"/>
        <v>0</v>
      </c>
      <c r="AF391" s="372">
        <f t="shared" ref="AF391:AL391" si="122">SUM(AF388:AF390)</f>
        <v>0</v>
      </c>
      <c r="AG391" s="372">
        <f t="shared" si="122"/>
        <v>0</v>
      </c>
      <c r="AH391" s="372">
        <f t="shared" si="122"/>
        <v>0</v>
      </c>
      <c r="AI391" s="372">
        <f t="shared" si="122"/>
        <v>0</v>
      </c>
      <c r="AJ391" s="372">
        <f t="shared" si="122"/>
        <v>0</v>
      </c>
      <c r="AK391" s="372">
        <f t="shared" si="122"/>
        <v>0</v>
      </c>
      <c r="AL391" s="372">
        <f t="shared" si="122"/>
        <v>0</v>
      </c>
      <c r="AM391" s="374">
        <f>SUM(AM388:AM390)</f>
        <v>1233005.8955004683</v>
      </c>
    </row>
    <row r="392" spans="1:41" s="406" customFormat="1" ht="15.6">
      <c r="A392" s="546"/>
      <c r="B392" s="375" t="s">
        <v>255</v>
      </c>
      <c r="C392" s="371"/>
      <c r="D392" s="376"/>
      <c r="E392" s="360"/>
      <c r="F392" s="360"/>
      <c r="G392" s="360"/>
      <c r="H392" s="360"/>
      <c r="I392" s="360"/>
      <c r="J392" s="360"/>
      <c r="K392" s="360"/>
      <c r="L392" s="360"/>
      <c r="M392" s="360"/>
      <c r="N392" s="360"/>
      <c r="O392" s="326"/>
      <c r="P392" s="360"/>
      <c r="Q392" s="360"/>
      <c r="R392" s="360"/>
      <c r="S392" s="362"/>
      <c r="T392" s="362"/>
      <c r="U392" s="362"/>
      <c r="V392" s="362"/>
      <c r="W392" s="360"/>
      <c r="X392" s="360"/>
      <c r="Y392" s="373">
        <f t="shared" ref="Y392:AE392" si="123">Y385*Y387</f>
        <v>469542.25200000004</v>
      </c>
      <c r="Z392" s="373">
        <f t="shared" si="123"/>
        <v>454471.86949999997</v>
      </c>
      <c r="AA392" s="373">
        <f t="shared" si="123"/>
        <v>80705.468399999998</v>
      </c>
      <c r="AB392" s="373">
        <f t="shared" si="123"/>
        <v>34806.421999999999</v>
      </c>
      <c r="AC392" s="373">
        <f t="shared" si="123"/>
        <v>41095.555200000003</v>
      </c>
      <c r="AD392" s="373">
        <f t="shared" si="123"/>
        <v>640711.80329999991</v>
      </c>
      <c r="AE392" s="373">
        <f t="shared" si="123"/>
        <v>0</v>
      </c>
      <c r="AF392" s="373">
        <f t="shared" ref="AF392:AL392" si="124">AF385*AF387</f>
        <v>0</v>
      </c>
      <c r="AG392" s="373">
        <f t="shared" si="124"/>
        <v>0</v>
      </c>
      <c r="AH392" s="373">
        <f t="shared" si="124"/>
        <v>0</v>
      </c>
      <c r="AI392" s="373">
        <f t="shared" si="124"/>
        <v>0</v>
      </c>
      <c r="AJ392" s="373">
        <f t="shared" si="124"/>
        <v>0</v>
      </c>
      <c r="AK392" s="373">
        <f t="shared" si="124"/>
        <v>0</v>
      </c>
      <c r="AL392" s="373">
        <f t="shared" si="124"/>
        <v>0</v>
      </c>
      <c r="AM392" s="374">
        <f>SUM(Y392:AL392)</f>
        <v>1721333.3703999999</v>
      </c>
    </row>
    <row r="393" spans="1:41" ht="15.75" customHeight="1">
      <c r="A393" s="546"/>
      <c r="B393" s="375" t="s">
        <v>267</v>
      </c>
      <c r="C393" s="371"/>
      <c r="D393" s="376"/>
      <c r="E393" s="360"/>
      <c r="F393" s="360"/>
      <c r="G393" s="360"/>
      <c r="H393" s="360"/>
      <c r="I393" s="360"/>
      <c r="J393" s="360"/>
      <c r="K393" s="360"/>
      <c r="L393" s="360"/>
      <c r="M393" s="360"/>
      <c r="N393" s="360"/>
      <c r="O393" s="326"/>
      <c r="P393" s="360"/>
      <c r="Q393" s="360"/>
      <c r="R393" s="360"/>
      <c r="S393" s="376"/>
      <c r="T393" s="376"/>
      <c r="U393" s="376"/>
      <c r="V393" s="376"/>
      <c r="W393" s="360"/>
      <c r="X393" s="360"/>
      <c r="Y393" s="326"/>
      <c r="Z393" s="377"/>
      <c r="AA393" s="377"/>
      <c r="AB393" s="377"/>
      <c r="AC393" s="377"/>
      <c r="AD393" s="377"/>
      <c r="AE393" s="377"/>
      <c r="AF393" s="377"/>
      <c r="AG393" s="377"/>
      <c r="AH393" s="377"/>
      <c r="AI393" s="377"/>
      <c r="AJ393" s="377"/>
      <c r="AK393" s="377"/>
      <c r="AL393" s="377"/>
      <c r="AM393" s="374">
        <f>AM391-AM392</f>
        <v>-488327.47489953157</v>
      </c>
    </row>
    <row r="394" spans="1:41" ht="15">
      <c r="B394" s="350"/>
      <c r="C394" s="376"/>
      <c r="D394" s="376"/>
      <c r="E394" s="360"/>
      <c r="F394" s="360"/>
      <c r="G394" s="360"/>
      <c r="H394" s="360"/>
      <c r="I394" s="360"/>
      <c r="J394" s="360"/>
      <c r="K394" s="360"/>
      <c r="L394" s="360"/>
      <c r="M394" s="360"/>
      <c r="N394" s="360"/>
      <c r="O394" s="326"/>
      <c r="P394" s="360"/>
      <c r="Q394" s="360"/>
      <c r="R394" s="360"/>
      <c r="S394" s="376"/>
      <c r="T394" s="371"/>
      <c r="U394" s="376"/>
      <c r="V394" s="376"/>
      <c r="W394" s="360"/>
      <c r="X394" s="360"/>
      <c r="Y394" s="279"/>
      <c r="Z394" s="279"/>
      <c r="AA394" s="279"/>
      <c r="AB394" s="279"/>
      <c r="AC394" s="279"/>
      <c r="AD394" s="279"/>
      <c r="AE394" s="279"/>
      <c r="AF394" s="279"/>
      <c r="AG394" s="279"/>
      <c r="AH394" s="279"/>
      <c r="AI394" s="279"/>
      <c r="AJ394" s="279"/>
      <c r="AK394" s="279"/>
      <c r="AL394" s="279"/>
      <c r="AM394" s="379"/>
    </row>
    <row r="395" spans="1:41" ht="15">
      <c r="B395" s="350" t="s">
        <v>72</v>
      </c>
      <c r="C395" s="382"/>
      <c r="D395" s="305"/>
      <c r="E395" s="305"/>
      <c r="F395" s="305"/>
      <c r="G395" s="305"/>
      <c r="H395" s="305"/>
      <c r="I395" s="305"/>
      <c r="J395" s="305"/>
      <c r="K395" s="305"/>
      <c r="L395" s="305"/>
      <c r="M395" s="305"/>
      <c r="N395" s="305"/>
      <c r="O395" s="383"/>
      <c r="P395" s="305"/>
      <c r="Q395" s="305"/>
      <c r="R395" s="305"/>
      <c r="S395" s="330"/>
      <c r="T395" s="335"/>
      <c r="U395" s="335"/>
      <c r="V395" s="305"/>
      <c r="W395" s="305"/>
      <c r="X395" s="335"/>
      <c r="Y395" s="317">
        <f>SUMPRODUCT(E279:E382,Y279:Y382)</f>
        <v>4042130.4611160005</v>
      </c>
      <c r="Z395" s="317">
        <f>SUMPRODUCT(E279:E382,Z279:Z382)</f>
        <v>6349321.8479999993</v>
      </c>
      <c r="AA395" s="317">
        <f>IF(AA278="kW",SUMPRODUCT(N279:N382,P279:P382,AA279:AA382),SUMPRODUCT(E279:E382,AA279:AA382))</f>
        <v>39784.742186664</v>
      </c>
      <c r="AB395" s="317">
        <f>IF(AB278="kW",SUMPRODUCT(N279:N382,P279:P382,AB279:AB382),SUMPRODUCT(E279:E382,AB279:AB382))</f>
        <v>22889.301615648001</v>
      </c>
      <c r="AC395" s="317">
        <f>IF(AC278="kW",SUMPRODUCT(N279:N382,P279:P382,AC279:AC382),SUMPRODUCT(E279:E382,AC279:AC382))</f>
        <v>21614.634310488</v>
      </c>
      <c r="AD395" s="317">
        <f>IF(AD278="kW",SUMPRODUCT(N279:N382,P279:P382,AD279:AD382),SUMPRODUCT(E279:E382, AD279:AD382))</f>
        <v>0</v>
      </c>
      <c r="AE395" s="317">
        <f>IF(AE278="kW",SUMPRODUCT(N279:N382,P279:P382,AE279:AE382),SUMPRODUCT(E279:E382,AE279:AE382))</f>
        <v>0</v>
      </c>
      <c r="AF395" s="317">
        <f>IF(AF278="kW",SUMPRODUCT(N279:N382,P279:P382,AF279:AF382),SUMPRODUCT(E279:E382,AF279:AF382))</f>
        <v>0</v>
      </c>
      <c r="AG395" s="317">
        <f>IF(AG278="kW",SUMPRODUCT(N279:N382,P279:P382,AG279:AG382),SUMPRODUCT(E279:E382,AG279:AG382))</f>
        <v>0</v>
      </c>
      <c r="AH395" s="317">
        <f>IF(AH278="kW",SUMPRODUCT(N279:N382,P279:P382,AH279:AH382),SUMPRODUCT(E279:E382,AH279:AH382))</f>
        <v>0</v>
      </c>
      <c r="AI395" s="317">
        <f>IF(AI278="kW",SUMPRODUCT(N279:N382,P279:P382,AI279:AI382),SUMPRODUCT(E279:E382,AI279:AI382))</f>
        <v>0</v>
      </c>
      <c r="AJ395" s="317">
        <f>IF(AJ278="kW",SUMPRODUCT(N279:N382,P279:P382,AJ279:AJ382),SUMPRODUCT(E279:E382,AJ279:AJ382))</f>
        <v>0</v>
      </c>
      <c r="AK395" s="317">
        <f>IF(AK278="kW",SUMPRODUCT(N279:N382,P279:P382,AK279:AK382),SUMPRODUCT(E279:E382,AK279:AK382))</f>
        <v>0</v>
      </c>
      <c r="AL395" s="317">
        <f>IF(AL278="kW",SUMPRODUCT(N279:N382,P279:P382,AL279:AL382),SUMPRODUCT(E279:E382,AL279:AL382))</f>
        <v>0</v>
      </c>
      <c r="AM395" s="363"/>
    </row>
    <row r="396" spans="1:41" ht="15">
      <c r="B396" s="350" t="s">
        <v>196</v>
      </c>
      <c r="C396" s="382"/>
      <c r="D396" s="305"/>
      <c r="E396" s="305"/>
      <c r="F396" s="305"/>
      <c r="G396" s="305"/>
      <c r="H396" s="305"/>
      <c r="I396" s="305"/>
      <c r="J396" s="305"/>
      <c r="K396" s="305"/>
      <c r="L396" s="305"/>
      <c r="M396" s="305"/>
      <c r="N396" s="305"/>
      <c r="O396" s="383"/>
      <c r="P396" s="305"/>
      <c r="Q396" s="305"/>
      <c r="R396" s="305"/>
      <c r="S396" s="330"/>
      <c r="T396" s="335"/>
      <c r="U396" s="335"/>
      <c r="V396" s="305"/>
      <c r="W396" s="305"/>
      <c r="X396" s="335"/>
      <c r="Y396" s="317">
        <f>SUMPRODUCT(F279:F382,Y279:Y382)</f>
        <v>3988485.0761160003</v>
      </c>
      <c r="Z396" s="317">
        <f>SUMPRODUCT(F279:F382,Z279:Z382)</f>
        <v>6121511.7970000003</v>
      </c>
      <c r="AA396" s="317">
        <f>IF(AA278="kW",SUMPRODUCT(N279:N382,Q279:Q382,AA279:AA382),SUMPRODUCT(F279:F382,AA279:AA382))</f>
        <v>39251.448900264004</v>
      </c>
      <c r="AB396" s="317">
        <f>IF(AB278="kW",SUMPRODUCT(N279:N382,Q279:Q382,AB279:AB382),SUMPRODUCT(F279:F382,AB279:AB382))</f>
        <v>22697.649340848006</v>
      </c>
      <c r="AC396" s="317">
        <f>IF(AC278="kW",SUMPRODUCT(N279:N382,Q279:Q382,AC279:AC382),SUMPRODUCT(F279:F382, AC279:AC382))</f>
        <v>21531.307234487998</v>
      </c>
      <c r="AD396" s="317">
        <f>IF(AD278="kW",SUMPRODUCT(N279:N382,Q279:Q382,AD279:AD382),SUMPRODUCT(F279:F382, AD279:AD382))</f>
        <v>0</v>
      </c>
      <c r="AE396" s="317">
        <f>IF(AE278="kW",SUMPRODUCT(N279:N382,Q279:Q382,AE279:AE382),SUMPRODUCT(F279:F382,AE279:AE382))</f>
        <v>0</v>
      </c>
      <c r="AF396" s="317">
        <f>IF(AF278="kW",SUMPRODUCT(N279:N382,Q279:Q382,AF279:AF382),SUMPRODUCT(F279:F382,AF279:AF382))</f>
        <v>0</v>
      </c>
      <c r="AG396" s="317">
        <f>IF(AG278="kW",SUMPRODUCT(N279:N382,Q279:Q382,AG279:AG382),SUMPRODUCT(F279:F382,AG279:AG382))</f>
        <v>0</v>
      </c>
      <c r="AH396" s="317">
        <f>IF(AH278="kW",SUMPRODUCT(N279:N382,Q279:Q382,AH279:AH382),SUMPRODUCT(F279:F382,AH279:AH382))</f>
        <v>0</v>
      </c>
      <c r="AI396" s="317">
        <f>IF(AI278="kW",SUMPRODUCT(N279:N382,Q279:Q382,AI279:AI382),SUMPRODUCT(F279:F382,AI279:AI382))</f>
        <v>0</v>
      </c>
      <c r="AJ396" s="317">
        <f>IF(AJ278="kW",SUMPRODUCT(N279:N382,Q279:Q382,AJ279:AJ382),SUMPRODUCT(F279:F382,AJ279:AJ382))</f>
        <v>0</v>
      </c>
      <c r="AK396" s="317">
        <f>IF(AK278="kW",SUMPRODUCT(N279:N382,Q279:Q382,AK279:AK382),SUMPRODUCT(F279:F382,AK279:AK382))</f>
        <v>0</v>
      </c>
      <c r="AL396" s="317">
        <f>IF(AL278="kW",SUMPRODUCT(N279:N382,Q279:Q382,AL279:AL382),SUMPRODUCT(F279:F382,AL279:AL382))</f>
        <v>0</v>
      </c>
      <c r="AM396" s="363"/>
    </row>
    <row r="397" spans="1:41" ht="15">
      <c r="B397" s="350" t="s">
        <v>197</v>
      </c>
      <c r="C397" s="382"/>
      <c r="D397" s="305"/>
      <c r="E397" s="305"/>
      <c r="F397" s="305"/>
      <c r="G397" s="305"/>
      <c r="H397" s="305"/>
      <c r="I397" s="305"/>
      <c r="J397" s="305"/>
      <c r="K397" s="305"/>
      <c r="L397" s="305"/>
      <c r="M397" s="305"/>
      <c r="N397" s="305"/>
      <c r="O397" s="383"/>
      <c r="P397" s="305"/>
      <c r="Q397" s="305"/>
      <c r="R397" s="305"/>
      <c r="S397" s="330"/>
      <c r="T397" s="335"/>
      <c r="U397" s="335"/>
      <c r="V397" s="305"/>
      <c r="W397" s="305"/>
      <c r="X397" s="335"/>
      <c r="Y397" s="317">
        <f>SUMPRODUCT(G279:G382,Y279:Y382)</f>
        <v>3769542.2101159999</v>
      </c>
      <c r="Z397" s="317">
        <f>SUMPRODUCT(G279:G382,Z279:Z382)</f>
        <v>5415716.2510000002</v>
      </c>
      <c r="AA397" s="317">
        <f>IF(AA278="kW",SUMPRODUCT(N279:N382,R279:R382,AA279:AA382),SUMPRODUCT(G279:G382,AA279:AA382))</f>
        <v>39233.863850664005</v>
      </c>
      <c r="AB397" s="317">
        <f>IF(AB278="kW",SUMPRODUCT(N279:N382,R279:R382,AB279:AB382),SUMPRODUCT(G279:G382,AB279:AB382))</f>
        <v>22679.941113648005</v>
      </c>
      <c r="AC397" s="317">
        <f>IF(AC278="kW",SUMPRODUCT(N279:N382,R279:R382,AC279:AC382),SUMPRODUCT(G279:G382, AC279:AC382))</f>
        <v>21501.986170487999</v>
      </c>
      <c r="AD397" s="317">
        <f>IF(AD278="kW",SUMPRODUCT(N279:N382,R279:R382,AD279:AD382),SUMPRODUCT(G279:G382, AD279:AD382))</f>
        <v>0</v>
      </c>
      <c r="AE397" s="317">
        <f>IF(AE278="kW",SUMPRODUCT(N279:N382,R279:R382,AE279:AE382),SUMPRODUCT(G279:G382,AE279:AE382))</f>
        <v>0</v>
      </c>
      <c r="AF397" s="317">
        <f>IF(AF278="kW",SUMPRODUCT(N279:N382,R279:R382,AF279:AF382),SUMPRODUCT(G279:G382,AF279:AF382))</f>
        <v>0</v>
      </c>
      <c r="AG397" s="317">
        <f>IF(AG278="kW",SUMPRODUCT(N279:N382,R279:R382,AG279:AG382),SUMPRODUCT(G279:G382,AG279:AG382))</f>
        <v>0</v>
      </c>
      <c r="AH397" s="317">
        <f>IF(AH278="kW",SUMPRODUCT(N279:N382,R279:R382,AH279:AH382),SUMPRODUCT(G279:G382,AH279:AH382))</f>
        <v>0</v>
      </c>
      <c r="AI397" s="317">
        <f>IF(AI278="kW",SUMPRODUCT(N279:N382,R279:R382,AI279:AI382),SUMPRODUCT(G279:G382,AI279:AI382))</f>
        <v>0</v>
      </c>
      <c r="AJ397" s="317">
        <f>IF(AJ278="kW",SUMPRODUCT(N279:N382,R279:R382,AJ279:AJ382),SUMPRODUCT(G279:G382,AJ279:AJ382))</f>
        <v>0</v>
      </c>
      <c r="AK397" s="317">
        <f>IF(AK278="kW",SUMPRODUCT(N279:N382,R279:R382,AK279:AK382),SUMPRODUCT(G279:G382,AK279:AK382))</f>
        <v>0</v>
      </c>
      <c r="AL397" s="317">
        <f>IF(AL278="kW",SUMPRODUCT(N279:N382,R279:R382,AL279:AL382),SUMPRODUCT(G279:G382,AL279:AL382))</f>
        <v>0</v>
      </c>
      <c r="AM397" s="363"/>
    </row>
    <row r="398" spans="1:41" ht="15">
      <c r="B398" s="350" t="s">
        <v>198</v>
      </c>
      <c r="C398" s="382"/>
      <c r="D398" s="305"/>
      <c r="E398" s="305"/>
      <c r="F398" s="305"/>
      <c r="G398" s="305"/>
      <c r="H398" s="305"/>
      <c r="I398" s="305"/>
      <c r="J398" s="305"/>
      <c r="K398" s="305"/>
      <c r="L398" s="305"/>
      <c r="M398" s="305"/>
      <c r="N398" s="305"/>
      <c r="O398" s="383"/>
      <c r="P398" s="305"/>
      <c r="Q398" s="305"/>
      <c r="R398" s="305"/>
      <c r="S398" s="330"/>
      <c r="T398" s="335"/>
      <c r="U398" s="335"/>
      <c r="V398" s="305"/>
      <c r="W398" s="305"/>
      <c r="X398" s="335"/>
      <c r="Y398" s="317">
        <f>SUMPRODUCT(H279:H382,Y279:Y382)</f>
        <v>3621332.9867660003</v>
      </c>
      <c r="Z398" s="317">
        <f>SUMPRODUCT(H279:H382,Z279:Z382)</f>
        <v>3292765.8689999999</v>
      </c>
      <c r="AA398" s="317">
        <f>IF(AA278="kW",SUMPRODUCT(N279:N382,S279:S382,AA279:AA382),SUMPRODUCT(H279:H382,AA279:AA382))</f>
        <v>36829.141051200007</v>
      </c>
      <c r="AB398" s="317">
        <f>IF(AB278="kW",SUMPRODUCT(N279:N382,S279:S382,AB279:AB382),SUMPRODUCT(H279:H382,AB279:AB382))</f>
        <v>20607.691204799998</v>
      </c>
      <c r="AC398" s="317">
        <f>IF(AC278="kW",SUMPRODUCT(N279:N382,S279:S382,AC279:AC382),SUMPRODUCT(H279:H382, AC279:AC382))</f>
        <v>21000.458879999998</v>
      </c>
      <c r="AD398" s="317">
        <f>IF(AD278="kW",SUMPRODUCT(N279:N382,S279:S382,AD279:AD382),SUMPRODUCT(H279:H382, AD279:AD382))</f>
        <v>0</v>
      </c>
      <c r="AE398" s="317">
        <f>IF(AE278="kW",SUMPRODUCT(N279:N382,S279:S382,AE279:AE382),SUMPRODUCT(H279:H382,AE279:AE382))</f>
        <v>0</v>
      </c>
      <c r="AF398" s="317">
        <f>IF(AF278="kW",SUMPRODUCT(N279:N382,S279:S382,AF279:AF382),SUMPRODUCT(H279:H382,AF279:AF382))</f>
        <v>0</v>
      </c>
      <c r="AG398" s="317">
        <f>IF(AG278="kW",SUMPRODUCT(N279:N382,S279:S382,AG279:AG382),SUMPRODUCT(H279:H382,AG279:AG382))</f>
        <v>0</v>
      </c>
      <c r="AH398" s="317">
        <f>IF(AH278="kW",SUMPRODUCT(N279:N382,S279:S382,AH279:AH382),SUMPRODUCT(H279:H382,AH279:AH382))</f>
        <v>0</v>
      </c>
      <c r="AI398" s="317">
        <f>IF(AI278="kW",SUMPRODUCT(N279:N382,S279:S382,AI279:AI382),SUMPRODUCT(H279:H382,AI279:AI382))</f>
        <v>0</v>
      </c>
      <c r="AJ398" s="317">
        <f>IF(AJ278="kW",SUMPRODUCT(N279:N382,S279:S382,AJ279:AJ382),SUMPRODUCT(H279:H382,AJ279:AJ382))</f>
        <v>0</v>
      </c>
      <c r="AK398" s="317">
        <f>IF(AK278="kW",SUMPRODUCT(N279:N382,S279:S382,AK279:AK382),SUMPRODUCT(H279:H382,AK279:AK382))</f>
        <v>0</v>
      </c>
      <c r="AL398" s="317">
        <f>IF(AL278="kW",SUMPRODUCT(N279:N382,S279:S382,AL279:AL382),SUMPRODUCT(H279:H382,AL279:AL382))</f>
        <v>0</v>
      </c>
      <c r="AM398" s="363"/>
    </row>
    <row r="399" spans="1:41" ht="15">
      <c r="B399" s="350" t="s">
        <v>199</v>
      </c>
      <c r="C399" s="382"/>
      <c r="D399" s="305"/>
      <c r="E399" s="305"/>
      <c r="F399" s="305"/>
      <c r="G399" s="305"/>
      <c r="H399" s="305"/>
      <c r="I399" s="305"/>
      <c r="J399" s="305"/>
      <c r="K399" s="305"/>
      <c r="L399" s="305"/>
      <c r="M399" s="305"/>
      <c r="N399" s="305"/>
      <c r="O399" s="383"/>
      <c r="P399" s="305"/>
      <c r="Q399" s="305"/>
      <c r="R399" s="305"/>
      <c r="S399" s="330"/>
      <c r="T399" s="335"/>
      <c r="U399" s="335"/>
      <c r="V399" s="305"/>
      <c r="W399" s="305"/>
      <c r="X399" s="335"/>
      <c r="Y399" s="317">
        <f>SUMPRODUCT(I279:I382,Y279:Y382)</f>
        <v>3464136.8329999996</v>
      </c>
      <c r="Z399" s="317">
        <f>SUMPRODUCT(I279:I382,Z279:Z382)</f>
        <v>3240223.0049999999</v>
      </c>
      <c r="AA399" s="317">
        <f>IF(AA278="kW",SUMPRODUCT(N279:N382,T279:T382,AA279:AA382),SUMPRODUCT(I279:I382,AA279:AA382))</f>
        <v>36205.199726400002</v>
      </c>
      <c r="AB399" s="317">
        <f>IF(AB278="kW",SUMPRODUCT(N279:N382,T279:T382,AB279:AB382),SUMPRODUCT(I279:I382,AB279:AB382))</f>
        <v>20383.462291200001</v>
      </c>
      <c r="AC399" s="317">
        <f>IF(AC278="kW",SUMPRODUCT(N279:N382,T279:T382,AC279:AC382),SUMPRODUCT(I279:I382, AC279:AC382))</f>
        <v>20902.968047999999</v>
      </c>
      <c r="AD399" s="317">
        <f>IF(AD278="kW",SUMPRODUCT(N279:N382,T279:T382,AD279:AD382),SUMPRODUCT(I279:I382, AD279:AD382))</f>
        <v>0</v>
      </c>
      <c r="AE399" s="317">
        <f>IF(AE278="kW",SUMPRODUCT(N279:N382,T279:T382,AE279:AE382),SUMPRODUCT(I279:I382,AE279:AE382))</f>
        <v>0</v>
      </c>
      <c r="AF399" s="317">
        <f>IF(AF278="kW",SUMPRODUCT(N279:N382,T279:T382,AF279:AF382),SUMPRODUCT(I279:I382,AF279:AF382))</f>
        <v>0</v>
      </c>
      <c r="AG399" s="317">
        <f>IF(AG278="kW",SUMPRODUCT(N279:N382,T279:T382,AG279:AG382),SUMPRODUCT(I279:I382,AG279:AG382))</f>
        <v>0</v>
      </c>
      <c r="AH399" s="317">
        <f>IF(AH278="kW",SUMPRODUCT(N279:N382,T279:T382,AH279:AH382),SUMPRODUCT(I279:I382,AH279:AH382))</f>
        <v>0</v>
      </c>
      <c r="AI399" s="317">
        <f>IF(AI278="kW",SUMPRODUCT(N279:N382,T279:T382,AI279:AI382),SUMPRODUCT(I279:I382,AI279:AI382))</f>
        <v>0</v>
      </c>
      <c r="AJ399" s="317">
        <f>IF(AJ278="kW",SUMPRODUCT(N279:N382,T279:T382,AJ279:AJ382),SUMPRODUCT(I279:I382,AJ279:AJ382))</f>
        <v>0</v>
      </c>
      <c r="AK399" s="317">
        <f>IF(AK278="kW",SUMPRODUCT(N279:N382,T279:T382,AK279:AK382),SUMPRODUCT(I279:I382,AK279:AK382))</f>
        <v>0</v>
      </c>
      <c r="AL399" s="317">
        <f>IF(AL278="kW",SUMPRODUCT(N279:N382,T279:T382,AL279:AL382),SUMPRODUCT(I279:I382,AL279:AL382))</f>
        <v>0</v>
      </c>
      <c r="AM399" s="363"/>
    </row>
    <row r="400" spans="1:41" ht="15">
      <c r="B400" s="350" t="s">
        <v>200</v>
      </c>
      <c r="C400" s="382"/>
      <c r="D400" s="335"/>
      <c r="E400" s="335"/>
      <c r="F400" s="335"/>
      <c r="G400" s="335"/>
      <c r="H400" s="335"/>
      <c r="I400" s="335"/>
      <c r="J400" s="335"/>
      <c r="K400" s="335"/>
      <c r="L400" s="335"/>
      <c r="M400" s="335"/>
      <c r="N400" s="335"/>
      <c r="O400" s="383"/>
      <c r="P400" s="335"/>
      <c r="Q400" s="335"/>
      <c r="R400" s="335"/>
      <c r="S400" s="330"/>
      <c r="T400" s="335"/>
      <c r="U400" s="335"/>
      <c r="V400" s="335"/>
      <c r="W400" s="335"/>
      <c r="X400" s="335"/>
      <c r="Y400" s="317">
        <f>SUMPRODUCT(J279:J382,Y279:Y382)</f>
        <v>3458102.91</v>
      </c>
      <c r="Z400" s="317">
        <f>SUMPRODUCT(J279:J382,Z279:Z382)</f>
        <v>3240223.0049999999</v>
      </c>
      <c r="AA400" s="317">
        <f>IF(AA278="kW",SUMPRODUCT(N279:N382,U279:U382,AA279:AA382),SUMPRODUCT(J279:J382,AA279:AA382))</f>
        <v>36205.199726400002</v>
      </c>
      <c r="AB400" s="317">
        <f>IF(AB278="kW",SUMPRODUCT(N279:N382,U279:U382,AB279:AB382),SUMPRODUCT(J279:J382,AB279:AB382))</f>
        <v>20383.462291200001</v>
      </c>
      <c r="AC400" s="317">
        <f>IF(AC278="kW",SUMPRODUCT(N279:N382,U279:U382,AC279:AC382),SUMPRODUCT(J279:J382, AC279:AC382))</f>
        <v>20902.968047999999</v>
      </c>
      <c r="AD400" s="317">
        <f>IF(AD278="kW",SUMPRODUCT(N279:N382,U279:U382,AD279:AD382),SUMPRODUCT(J279:J382, AD279:AD382))</f>
        <v>0</v>
      </c>
      <c r="AE400" s="317">
        <f>IF(AE278="kW",SUMPRODUCT(N279:N382,U279:U382,AE279:AE382),SUMPRODUCT(J279:J382,AE279:AE382))</f>
        <v>0</v>
      </c>
      <c r="AF400" s="317">
        <f>IF(AF278="kW",SUMPRODUCT(N279:N382,U279:U382,AF279:AF382),SUMPRODUCT(J279:J382,AF279:AF382))</f>
        <v>0</v>
      </c>
      <c r="AG400" s="317">
        <f>IF(AG278="kW",SUMPRODUCT(N279:N382,U279:U382,AG279:AG382),SUMPRODUCT(J279:J382,AG279:AG382))</f>
        <v>0</v>
      </c>
      <c r="AH400" s="317">
        <f>IF(AH278="kW",SUMPRODUCT(N279:N382,U279:U382,AH279:AH382),SUMPRODUCT(J279:J382,AH279:AH382))</f>
        <v>0</v>
      </c>
      <c r="AI400" s="317">
        <f>IF(AI278="kW",SUMPRODUCT(N279:N382,U279:U382,AI279:AI382),SUMPRODUCT(J279:J382,AI279:AI382))</f>
        <v>0</v>
      </c>
      <c r="AJ400" s="317">
        <f>IF(AJ278="kW",SUMPRODUCT(N279:N382,U279:U382,AJ279:AJ382),SUMPRODUCT(J279:J382,AJ279:AJ382))</f>
        <v>0</v>
      </c>
      <c r="AK400" s="317">
        <f>IF(AK278="kW",SUMPRODUCT(N279:N382,U279:U382,AK279:AK382),SUMPRODUCT(J279:J382,AK279:AK382))</f>
        <v>0</v>
      </c>
      <c r="AL400" s="317">
        <f>IF(AL278="kW",SUMPRODUCT(N279:N382,U279:U382,AL279:AL382),SUMPRODUCT(J279:J382,AL279:AL382))</f>
        <v>0</v>
      </c>
      <c r="AM400" s="363"/>
    </row>
    <row r="401" spans="1:40" ht="15.75" customHeight="1">
      <c r="B401" s="407" t="s">
        <v>201</v>
      </c>
      <c r="C401" s="428"/>
      <c r="D401" s="429"/>
      <c r="E401" s="429"/>
      <c r="F401" s="429"/>
      <c r="G401" s="429"/>
      <c r="H401" s="429"/>
      <c r="I401" s="429"/>
      <c r="J401" s="429"/>
      <c r="K401" s="429"/>
      <c r="L401" s="429"/>
      <c r="M401" s="429"/>
      <c r="N401" s="429"/>
      <c r="O401" s="430"/>
      <c r="P401" s="431"/>
      <c r="Q401" s="431"/>
      <c r="R401" s="430"/>
      <c r="S401" s="432"/>
      <c r="T401" s="430"/>
      <c r="U401" s="430"/>
      <c r="V401" s="409"/>
      <c r="W401" s="409"/>
      <c r="X401" s="411"/>
      <c r="Y401" s="352">
        <f>SUMPRODUCT(K279:K382,Y279:Y382)</f>
        <v>3454882.95</v>
      </c>
      <c r="Z401" s="352">
        <f>SUMPRODUCT(K279:K382,Z279:Z382)</f>
        <v>3229877.3789999997</v>
      </c>
      <c r="AA401" s="352">
        <f>IF(AA278="kW",SUMPRODUCT(N279:N382,V279:V382,AA279:AA382),SUMPRODUCT(K279:K382,AA279:AA382))</f>
        <v>36131.179425600007</v>
      </c>
      <c r="AB401" s="352">
        <f>IF(AB278="kW",SUMPRODUCT(N279:N382,V279:V382,AB279:AB382),SUMPRODUCT(K279:K382,AB279:AB382))</f>
        <v>20356.861245600001</v>
      </c>
      <c r="AC401" s="352">
        <f>IF(AC278="kW",SUMPRODUCT(N279:N382,V279:V382,AC279:AC382),SUMPRODUCT(K279:K382, AC279:AC382))</f>
        <v>20891.402375999998</v>
      </c>
      <c r="AD401" s="352">
        <f>IF(AD278="kW",SUMPRODUCT(N279:N382,V279:V382,AD279:AD382),SUMPRODUCT(K279:K382, AD279:AD382))</f>
        <v>0</v>
      </c>
      <c r="AE401" s="352">
        <f>IF(AE278="kW",SUMPRODUCT(N279:N382,V279:V382,AE279:AE382),SUMPRODUCT(K279:K382,AE279:AE382))</f>
        <v>0</v>
      </c>
      <c r="AF401" s="352">
        <f>IF(AF278="kW",SUMPRODUCT(N279:N382,V279:V382,AF279:AF382),SUMPRODUCT(K279:K382,AF279:AF382))</f>
        <v>0</v>
      </c>
      <c r="AG401" s="352">
        <f>IF(AG278="kW",SUMPRODUCT(N279:N382,V279:V382,AG279:AG382),SUMPRODUCT(K279:K382,AG279:AG382))</f>
        <v>0</v>
      </c>
      <c r="AH401" s="352">
        <f>IF(AH278="kW",SUMPRODUCT(N279:N382,V279:V382,AH279:AH382),SUMPRODUCT(K279:K382,AH279:AH382))</f>
        <v>0</v>
      </c>
      <c r="AI401" s="352">
        <f>IF(AI278="kW",SUMPRODUCT(N279:N382,V279:V382,AI279:AI382),SUMPRODUCT(K279:K382,AI279:AI382))</f>
        <v>0</v>
      </c>
      <c r="AJ401" s="352">
        <f>IF(AJ278="kW",SUMPRODUCT(N279:N382,V279:V382,AJ279:AJ382),SUMPRODUCT(K279:K382,AJ279:AJ382))</f>
        <v>0</v>
      </c>
      <c r="AK401" s="352">
        <f>IF(AK278="kW",SUMPRODUCT(N279:N382,V279:V382,AK279:AK382),SUMPRODUCT(K279:K382,AK279:AK382))</f>
        <v>0</v>
      </c>
      <c r="AL401" s="352">
        <f>IF(AL278="kW",SUMPRODUCT(N279:N382,V279:V382,AL279:AL382),SUMPRODUCT(K279:K382,AL279:AL382))</f>
        <v>0</v>
      </c>
      <c r="AM401" s="412"/>
    </row>
    <row r="402" spans="1:40" ht="21.75" customHeight="1">
      <c r="B402" s="394" t="s">
        <v>226</v>
      </c>
      <c r="C402" s="413"/>
      <c r="D402" s="414"/>
      <c r="E402" s="414"/>
      <c r="F402" s="414"/>
      <c r="G402" s="414"/>
      <c r="H402" s="414"/>
      <c r="I402" s="414"/>
      <c r="J402" s="414"/>
      <c r="K402" s="414"/>
      <c r="L402" s="414"/>
      <c r="M402" s="414"/>
      <c r="N402" s="414"/>
      <c r="O402" s="414"/>
      <c r="P402" s="414"/>
      <c r="Q402" s="414"/>
      <c r="R402" s="414"/>
      <c r="S402" s="397"/>
      <c r="T402" s="398"/>
      <c r="U402" s="414"/>
      <c r="V402" s="414"/>
      <c r="W402" s="414"/>
      <c r="X402" s="414"/>
      <c r="Y402" s="415"/>
      <c r="Z402" s="415"/>
      <c r="AA402" s="415"/>
      <c r="AB402" s="415"/>
      <c r="AC402" s="415"/>
      <c r="AD402" s="415"/>
      <c r="AE402" s="415"/>
      <c r="AF402" s="415"/>
      <c r="AG402" s="415"/>
      <c r="AH402" s="415"/>
      <c r="AI402" s="415"/>
      <c r="AJ402" s="415"/>
      <c r="AK402" s="415"/>
      <c r="AL402" s="415"/>
      <c r="AM402" s="415"/>
      <c r="AN402" s="416"/>
    </row>
    <row r="404" spans="1:40" ht="15.6">
      <c r="B404" s="306" t="s">
        <v>261</v>
      </c>
      <c r="C404" s="307"/>
      <c r="D404" s="626" t="s">
        <v>583</v>
      </c>
      <c r="F404" s="626" t="s">
        <v>600</v>
      </c>
      <c r="O404" s="307"/>
      <c r="Y404" s="296"/>
      <c r="Z404" s="293"/>
      <c r="AA404" s="293"/>
      <c r="AB404" s="293"/>
      <c r="AC404" s="293"/>
      <c r="AD404" s="293"/>
      <c r="AE404" s="293"/>
      <c r="AF404" s="293"/>
      <c r="AG404" s="293"/>
      <c r="AH404" s="293"/>
      <c r="AI404" s="293"/>
      <c r="AJ404" s="293"/>
      <c r="AK404" s="293"/>
      <c r="AL404" s="293"/>
      <c r="AM404" s="308"/>
    </row>
    <row r="405" spans="1:40" ht="36" customHeight="1">
      <c r="B405" s="794" t="s">
        <v>213</v>
      </c>
      <c r="C405" s="796" t="s">
        <v>33</v>
      </c>
      <c r="D405" s="310" t="s">
        <v>426</v>
      </c>
      <c r="E405" s="798" t="s">
        <v>211</v>
      </c>
      <c r="F405" s="799"/>
      <c r="G405" s="799"/>
      <c r="H405" s="799"/>
      <c r="I405" s="799"/>
      <c r="J405" s="799"/>
      <c r="K405" s="799"/>
      <c r="L405" s="799"/>
      <c r="M405" s="800"/>
      <c r="N405" s="801" t="s">
        <v>215</v>
      </c>
      <c r="O405" s="310" t="s">
        <v>427</v>
      </c>
      <c r="P405" s="798" t="s">
        <v>214</v>
      </c>
      <c r="Q405" s="799"/>
      <c r="R405" s="799"/>
      <c r="S405" s="799"/>
      <c r="T405" s="799"/>
      <c r="U405" s="799"/>
      <c r="V405" s="799"/>
      <c r="W405" s="799"/>
      <c r="X405" s="800"/>
      <c r="Y405" s="791" t="s">
        <v>246</v>
      </c>
      <c r="Z405" s="792"/>
      <c r="AA405" s="792"/>
      <c r="AB405" s="792"/>
      <c r="AC405" s="792"/>
      <c r="AD405" s="792"/>
      <c r="AE405" s="792"/>
      <c r="AF405" s="792"/>
      <c r="AG405" s="792"/>
      <c r="AH405" s="792"/>
      <c r="AI405" s="792"/>
      <c r="AJ405" s="792"/>
      <c r="AK405" s="792"/>
      <c r="AL405" s="792"/>
      <c r="AM405" s="793"/>
    </row>
    <row r="406" spans="1:40" ht="45.75" customHeight="1">
      <c r="B406" s="795"/>
      <c r="C406" s="797"/>
      <c r="D406" s="311">
        <v>2014</v>
      </c>
      <c r="E406" s="311">
        <v>2015</v>
      </c>
      <c r="F406" s="311">
        <v>2016</v>
      </c>
      <c r="G406" s="311">
        <v>2017</v>
      </c>
      <c r="H406" s="311">
        <v>2018</v>
      </c>
      <c r="I406" s="311">
        <v>2019</v>
      </c>
      <c r="J406" s="311">
        <v>2020</v>
      </c>
      <c r="K406" s="311">
        <v>2021</v>
      </c>
      <c r="L406" s="311">
        <v>2022</v>
      </c>
      <c r="M406" s="311">
        <v>2023</v>
      </c>
      <c r="N406" s="802"/>
      <c r="O406" s="311">
        <v>2014</v>
      </c>
      <c r="P406" s="311">
        <v>2015</v>
      </c>
      <c r="Q406" s="311">
        <v>2016</v>
      </c>
      <c r="R406" s="311">
        <v>2017</v>
      </c>
      <c r="S406" s="311">
        <v>2018</v>
      </c>
      <c r="T406" s="311">
        <v>2019</v>
      </c>
      <c r="U406" s="311">
        <v>2020</v>
      </c>
      <c r="V406" s="311">
        <v>2021</v>
      </c>
      <c r="W406" s="311">
        <v>2022</v>
      </c>
      <c r="X406" s="311">
        <v>2023</v>
      </c>
      <c r="Y406" s="311" t="str">
        <f>'1.  LRAMVA Summary'!D51</f>
        <v>Residential</v>
      </c>
      <c r="Z406" s="311" t="str">
        <f>'1.  LRAMVA Summary'!E51</f>
        <v>GS&lt;50 kW</v>
      </c>
      <c r="AA406" s="311" t="str">
        <f>'1.  LRAMVA Summary'!F51</f>
        <v>General Service 50 to 499 kW</v>
      </c>
      <c r="AB406" s="311" t="str">
        <f>'1.  LRAMVA Summary'!G51</f>
        <v>General Service 500 to 4,999 kW</v>
      </c>
      <c r="AC406" s="311" t="str">
        <f>'1.  LRAMVA Summary'!H51</f>
        <v>Large Use</v>
      </c>
      <c r="AD406" s="311" t="str">
        <f>'1.  LRAMVA Summary'!I51</f>
        <v>Street Lighting</v>
      </c>
      <c r="AE406" s="311" t="str">
        <f>'1.  LRAMVA Summary'!J51</f>
        <v/>
      </c>
      <c r="AF406" s="311" t="str">
        <f>'1.  LRAMVA Summary'!K51</f>
        <v/>
      </c>
      <c r="AG406" s="311" t="str">
        <f>'1.  LRAMVA Summary'!L51</f>
        <v/>
      </c>
      <c r="AH406" s="311" t="str">
        <f>'1.  LRAMVA Summary'!M51</f>
        <v/>
      </c>
      <c r="AI406" s="311" t="str">
        <f>'1.  LRAMVA Summary'!N51</f>
        <v/>
      </c>
      <c r="AJ406" s="311" t="str">
        <f>'1.  LRAMVA Summary'!O51</f>
        <v/>
      </c>
      <c r="AK406" s="311" t="str">
        <f>'1.  LRAMVA Summary'!P51</f>
        <v/>
      </c>
      <c r="AL406" s="311" t="str">
        <f>'1.  LRAMVA Summary'!Q51</f>
        <v/>
      </c>
      <c r="AM406" s="313" t="str">
        <f>'1.  LRAMVA Summary'!R51</f>
        <v>Total</v>
      </c>
    </row>
    <row r="407" spans="1:40" ht="15.75" customHeight="1">
      <c r="A407" s="545"/>
      <c r="B407" s="314" t="s">
        <v>0</v>
      </c>
      <c r="C407" s="315"/>
      <c r="D407" s="315"/>
      <c r="E407" s="315"/>
      <c r="F407" s="315"/>
      <c r="G407" s="315"/>
      <c r="H407" s="315"/>
      <c r="I407" s="315"/>
      <c r="J407" s="315"/>
      <c r="K407" s="315"/>
      <c r="L407" s="315"/>
      <c r="M407" s="315"/>
      <c r="N407" s="316"/>
      <c r="O407" s="315"/>
      <c r="P407" s="315"/>
      <c r="Q407" s="315"/>
      <c r="R407" s="315"/>
      <c r="S407" s="315"/>
      <c r="T407" s="315"/>
      <c r="U407" s="315"/>
      <c r="V407" s="315"/>
      <c r="W407" s="315"/>
      <c r="X407" s="315"/>
      <c r="Y407" s="317" t="str">
        <f>'1.  LRAMVA Summary'!D52</f>
        <v>kWh</v>
      </c>
      <c r="Z407" s="317" t="str">
        <f>'1.  LRAMVA Summary'!E52</f>
        <v>kWh</v>
      </c>
      <c r="AA407" s="317" t="str">
        <f>'1.  LRAMVA Summary'!F52</f>
        <v>kW</v>
      </c>
      <c r="AB407" s="317" t="str">
        <f>'1.  LRAMVA Summary'!G52</f>
        <v>kW</v>
      </c>
      <c r="AC407" s="317" t="str">
        <f>'1.  LRAMVA Summary'!H52</f>
        <v>kW</v>
      </c>
      <c r="AD407" s="317" t="str">
        <f>'1.  LRAMVA Summary'!I52</f>
        <v>kW</v>
      </c>
      <c r="AE407" s="317" t="str">
        <f>'1.  LRAMVA Summary'!J52</f>
        <v/>
      </c>
      <c r="AF407" s="317" t="str">
        <f>'1.  LRAMVA Summary'!K52</f>
        <v/>
      </c>
      <c r="AG407" s="317" t="str">
        <f>'1.  LRAMVA Summary'!L52</f>
        <v/>
      </c>
      <c r="AH407" s="317" t="str">
        <f>'1.  LRAMVA Summary'!M52</f>
        <v/>
      </c>
      <c r="AI407" s="317" t="str">
        <f>'1.  LRAMVA Summary'!N52</f>
        <v/>
      </c>
      <c r="AJ407" s="317" t="str">
        <f>'1.  LRAMVA Summary'!O52</f>
        <v/>
      </c>
      <c r="AK407" s="317" t="str">
        <f>'1.  LRAMVA Summary'!P52</f>
        <v/>
      </c>
      <c r="AL407" s="317" t="str">
        <f>'1.  LRAMVA Summary'!Q52</f>
        <v/>
      </c>
      <c r="AM407" s="318"/>
    </row>
    <row r="408" spans="1:40" ht="15" outlineLevel="1">
      <c r="A408" s="544">
        <v>1</v>
      </c>
      <c r="B408" s="320" t="s">
        <v>1</v>
      </c>
      <c r="C408" s="317" t="s">
        <v>25</v>
      </c>
      <c r="D408" s="321">
        <v>205529</v>
      </c>
      <c r="E408" s="321">
        <f>+'7-d.  2014'!BA37+'7-d.  2014'!BA38+'7-d.  2014'!BA39+'7-d.  2014'!BA40</f>
        <v>205529.2598</v>
      </c>
      <c r="F408" s="321">
        <f>+'7-d.  2014'!BB37+'7-d.  2014'!BB38+'7-d.  2014'!BB39+'7-d.  2014'!BB40</f>
        <v>205529.2598</v>
      </c>
      <c r="G408" s="321">
        <f>+'7-d.  2014'!BC37+'7-d.  2014'!BC38+'7-d.  2014'!BC39+'7-d.  2014'!BC40</f>
        <v>205111.62760000001</v>
      </c>
      <c r="H408" s="321">
        <f>+'7-d.  2014'!BD37+'7-d.  2014'!BD38+'7-d.  2014'!BD39+'7-d.  2014'!BD40</f>
        <v>130786</v>
      </c>
      <c r="I408" s="321">
        <f>+'7-d.  2014'!BE37+'7-d.  2014'!BE38+'7-d.  2014'!BE39+'7-d.  2014'!BE40</f>
        <v>0</v>
      </c>
      <c r="J408" s="321">
        <f>+'7-d.  2014'!BF37+'7-d.  2014'!BF38+'7-d.  2014'!BF39+'7-d.  2014'!BF40</f>
        <v>0</v>
      </c>
      <c r="K408" s="321">
        <f>+'7-d.  2014'!BG37+'7-d.  2014'!BG38+'7-d.  2014'!BG39+'7-d.  2014'!BG40</f>
        <v>0</v>
      </c>
      <c r="L408" s="321">
        <f>+'7-d.  2014'!BH37+'7-d.  2014'!BH38+'7-d.  2014'!BH39+'7-d.  2014'!BH40</f>
        <v>0</v>
      </c>
      <c r="M408" s="321">
        <f>+'7-d.  2014'!BI37+'7-d.  2014'!BI38+'7-d.  2014'!BI39+'7-d.  2014'!BI40</f>
        <v>0</v>
      </c>
      <c r="N408" s="317"/>
      <c r="O408" s="321">
        <v>30</v>
      </c>
      <c r="P408" s="321">
        <f>+'7-d.  2014'!V40+'7-d.  2014'!V37+'7-d.  2014'!V38+'7-d.  2014'!V39</f>
        <v>30.219836999999998</v>
      </c>
      <c r="Q408" s="321">
        <f>+'7-d.  2014'!W40+'7-d.  2014'!W37+'7-d.  2014'!W38+'7-d.  2014'!W39</f>
        <v>30.219836999999998</v>
      </c>
      <c r="R408" s="321">
        <f>+'7-d.  2014'!X40+'7-d.  2014'!X37+'7-d.  2014'!X38+'7-d.  2014'!X39</f>
        <v>29.75282</v>
      </c>
      <c r="S408" s="321">
        <f>+'7-d.  2014'!Y40+'7-d.  2014'!Y37+'7-d.  2014'!Y38+'7-d.  2014'!Y39</f>
        <v>19.220849999999999</v>
      </c>
      <c r="T408" s="321">
        <f>+'7-d.  2014'!Z40+'7-d.  2014'!Z37+'7-d.  2014'!Z38+'7-d.  2014'!Z39</f>
        <v>0</v>
      </c>
      <c r="U408" s="321">
        <f>+'7-d.  2014'!AA40+'7-d.  2014'!AA37+'7-d.  2014'!AA38+'7-d.  2014'!AA39</f>
        <v>0</v>
      </c>
      <c r="V408" s="321">
        <f>+'7-d.  2014'!AB40+'7-d.  2014'!AB37+'7-d.  2014'!AB38+'7-d.  2014'!AB39</f>
        <v>0</v>
      </c>
      <c r="W408" s="321">
        <f>+'7-d.  2014'!AC40+'7-d.  2014'!AC37+'7-d.  2014'!AC38+'7-d.  2014'!AC39</f>
        <v>0</v>
      </c>
      <c r="X408" s="321">
        <f>+'7-d.  2014'!AD40+'7-d.  2014'!AD37+'7-d.  2014'!AD38+'7-d.  2014'!AD39</f>
        <v>0</v>
      </c>
      <c r="Y408" s="496">
        <v>1</v>
      </c>
      <c r="Z408" s="436"/>
      <c r="AA408" s="436"/>
      <c r="AB408" s="436"/>
      <c r="AC408" s="436"/>
      <c r="AD408" s="436"/>
      <c r="AE408" s="436"/>
      <c r="AF408" s="436"/>
      <c r="AG408" s="436"/>
      <c r="AH408" s="436"/>
      <c r="AI408" s="436"/>
      <c r="AJ408" s="436"/>
      <c r="AK408" s="436"/>
      <c r="AL408" s="436"/>
      <c r="AM408" s="322">
        <f>SUM(Y408:AL408)</f>
        <v>1</v>
      </c>
    </row>
    <row r="409" spans="1:40" ht="15" outlineLevel="1">
      <c r="B409" s="320" t="s">
        <v>262</v>
      </c>
      <c r="C409" s="317" t="s">
        <v>164</v>
      </c>
      <c r="D409" s="321"/>
      <c r="E409" s="321"/>
      <c r="F409" s="321"/>
      <c r="G409" s="321"/>
      <c r="H409" s="321"/>
      <c r="I409" s="321"/>
      <c r="J409" s="321"/>
      <c r="K409" s="321"/>
      <c r="L409" s="321"/>
      <c r="M409" s="321"/>
      <c r="N409" s="494"/>
      <c r="O409" s="321"/>
      <c r="P409" s="321"/>
      <c r="Q409" s="321"/>
      <c r="R409" s="321"/>
      <c r="S409" s="321"/>
      <c r="T409" s="321"/>
      <c r="U409" s="321"/>
      <c r="V409" s="321"/>
      <c r="W409" s="321"/>
      <c r="X409" s="321"/>
      <c r="Y409" s="437">
        <f>Y408</f>
        <v>1</v>
      </c>
      <c r="Z409" s="437">
        <f>Z408</f>
        <v>0</v>
      </c>
      <c r="AA409" s="437">
        <f t="shared" ref="AA409:AL409" si="125">AA408</f>
        <v>0</v>
      </c>
      <c r="AB409" s="437">
        <f t="shared" si="125"/>
        <v>0</v>
      </c>
      <c r="AC409" s="437">
        <f t="shared" si="125"/>
        <v>0</v>
      </c>
      <c r="AD409" s="437">
        <f t="shared" si="125"/>
        <v>0</v>
      </c>
      <c r="AE409" s="437">
        <f t="shared" si="125"/>
        <v>0</v>
      </c>
      <c r="AF409" s="437">
        <f t="shared" si="125"/>
        <v>0</v>
      </c>
      <c r="AG409" s="437">
        <f t="shared" si="125"/>
        <v>0</v>
      </c>
      <c r="AH409" s="437">
        <f t="shared" si="125"/>
        <v>0</v>
      </c>
      <c r="AI409" s="437">
        <f t="shared" si="125"/>
        <v>0</v>
      </c>
      <c r="AJ409" s="437">
        <f t="shared" si="125"/>
        <v>0</v>
      </c>
      <c r="AK409" s="437">
        <f t="shared" si="125"/>
        <v>0</v>
      </c>
      <c r="AL409" s="437">
        <f t="shared" si="125"/>
        <v>0</v>
      </c>
      <c r="AM409" s="323"/>
    </row>
    <row r="410" spans="1:40" ht="15.6" outlineLevel="1">
      <c r="A410" s="546"/>
      <c r="B410" s="324"/>
      <c r="C410" s="325"/>
      <c r="D410" s="325"/>
      <c r="E410" s="325"/>
      <c r="F410" s="325"/>
      <c r="G410" s="325"/>
      <c r="H410" s="325"/>
      <c r="I410" s="325"/>
      <c r="J410" s="325"/>
      <c r="K410" s="325"/>
      <c r="L410" s="325"/>
      <c r="M410" s="325"/>
      <c r="N410" s="329"/>
      <c r="O410" s="325"/>
      <c r="P410" s="325"/>
      <c r="Q410" s="325"/>
      <c r="R410" s="325"/>
      <c r="S410" s="325"/>
      <c r="T410" s="325"/>
      <c r="U410" s="325"/>
      <c r="V410" s="325"/>
      <c r="W410" s="325"/>
      <c r="X410" s="325"/>
      <c r="Y410" s="438"/>
      <c r="Z410" s="439"/>
      <c r="AA410" s="439"/>
      <c r="AB410" s="439"/>
      <c r="AC410" s="439"/>
      <c r="AD410" s="439"/>
      <c r="AE410" s="439"/>
      <c r="AF410" s="439"/>
      <c r="AG410" s="439"/>
      <c r="AH410" s="439"/>
      <c r="AI410" s="439"/>
      <c r="AJ410" s="439"/>
      <c r="AK410" s="439"/>
      <c r="AL410" s="439"/>
      <c r="AM410" s="328"/>
    </row>
    <row r="411" spans="1:40" ht="15" outlineLevel="1">
      <c r="A411" s="544">
        <v>2</v>
      </c>
      <c r="B411" s="320" t="s">
        <v>2</v>
      </c>
      <c r="C411" s="317" t="s">
        <v>25</v>
      </c>
      <c r="D411" s="321">
        <v>46919</v>
      </c>
      <c r="E411" s="321">
        <f>+'7-d.  2014'!BA36</f>
        <v>46918.86</v>
      </c>
      <c r="F411" s="321">
        <f>+'7-d.  2014'!BB36</f>
        <v>46918.86</v>
      </c>
      <c r="G411" s="321">
        <f>+'7-d.  2014'!BC36</f>
        <v>46918.86</v>
      </c>
      <c r="H411" s="321">
        <f>+'7-d.  2014'!BD36</f>
        <v>0</v>
      </c>
      <c r="I411" s="321">
        <f>+'7-d.  2014'!BE36</f>
        <v>0</v>
      </c>
      <c r="J411" s="321">
        <f>+'7-d.  2014'!BF36</f>
        <v>0</v>
      </c>
      <c r="K411" s="321">
        <f>+'7-d.  2014'!BG36</f>
        <v>0</v>
      </c>
      <c r="L411" s="321">
        <f>+'7-d.  2014'!BH36</f>
        <v>0</v>
      </c>
      <c r="M411" s="321">
        <f>+'7-d.  2014'!BI36</f>
        <v>0</v>
      </c>
      <c r="N411" s="317"/>
      <c r="O411" s="321">
        <v>26</v>
      </c>
      <c r="P411" s="321">
        <f>+'7-d.  2014'!V36</f>
        <v>26.313649999999999</v>
      </c>
      <c r="Q411" s="321">
        <f>+'7-d.  2014'!W36</f>
        <v>26.313649999999999</v>
      </c>
      <c r="R411" s="321">
        <f>+'7-d.  2014'!X36</f>
        <v>26.313649999999999</v>
      </c>
      <c r="S411" s="321">
        <f>+'7-d.  2014'!Y36</f>
        <v>0</v>
      </c>
      <c r="T411" s="321">
        <f>+'7-d.  2014'!Z36</f>
        <v>0</v>
      </c>
      <c r="U411" s="321">
        <f>+'7-d.  2014'!AA36</f>
        <v>0</v>
      </c>
      <c r="V411" s="321">
        <f>+'7-d.  2014'!AB36</f>
        <v>0</v>
      </c>
      <c r="W411" s="321">
        <f>+'7-d.  2014'!AC36</f>
        <v>0</v>
      </c>
      <c r="X411" s="321">
        <f>+'7-d.  2014'!AD36</f>
        <v>0</v>
      </c>
      <c r="Y411" s="496">
        <v>1</v>
      </c>
      <c r="Z411" s="436"/>
      <c r="AA411" s="436"/>
      <c r="AB411" s="436"/>
      <c r="AC411" s="436"/>
      <c r="AD411" s="436"/>
      <c r="AE411" s="436"/>
      <c r="AF411" s="436"/>
      <c r="AG411" s="436"/>
      <c r="AH411" s="436"/>
      <c r="AI411" s="436"/>
      <c r="AJ411" s="436"/>
      <c r="AK411" s="436"/>
      <c r="AL411" s="436"/>
      <c r="AM411" s="322">
        <f>SUM(Y411:AL411)</f>
        <v>1</v>
      </c>
    </row>
    <row r="412" spans="1:40" ht="15" outlineLevel="1">
      <c r="B412" s="320" t="s">
        <v>262</v>
      </c>
      <c r="C412" s="317" t="s">
        <v>164</v>
      </c>
      <c r="D412" s="321"/>
      <c r="E412" s="321"/>
      <c r="F412" s="321"/>
      <c r="G412" s="321"/>
      <c r="H412" s="321"/>
      <c r="I412" s="321"/>
      <c r="J412" s="321"/>
      <c r="K412" s="321"/>
      <c r="L412" s="321"/>
      <c r="M412" s="321"/>
      <c r="N412" s="494"/>
      <c r="O412" s="321"/>
      <c r="P412" s="321"/>
      <c r="Q412" s="321"/>
      <c r="R412" s="321"/>
      <c r="S412" s="321"/>
      <c r="T412" s="321"/>
      <c r="U412" s="321"/>
      <c r="V412" s="321"/>
      <c r="W412" s="321"/>
      <c r="X412" s="321"/>
      <c r="Y412" s="437">
        <f>Y411</f>
        <v>1</v>
      </c>
      <c r="Z412" s="437">
        <f>Z411</f>
        <v>0</v>
      </c>
      <c r="AA412" s="437">
        <f t="shared" ref="AA412:AL412" si="126">AA411</f>
        <v>0</v>
      </c>
      <c r="AB412" s="437">
        <f t="shared" si="126"/>
        <v>0</v>
      </c>
      <c r="AC412" s="437">
        <f t="shared" si="126"/>
        <v>0</v>
      </c>
      <c r="AD412" s="437">
        <f t="shared" si="126"/>
        <v>0</v>
      </c>
      <c r="AE412" s="437">
        <f t="shared" si="126"/>
        <v>0</v>
      </c>
      <c r="AF412" s="437">
        <f t="shared" si="126"/>
        <v>0</v>
      </c>
      <c r="AG412" s="437">
        <f t="shared" si="126"/>
        <v>0</v>
      </c>
      <c r="AH412" s="437">
        <f t="shared" si="126"/>
        <v>0</v>
      </c>
      <c r="AI412" s="437">
        <f t="shared" si="126"/>
        <v>0</v>
      </c>
      <c r="AJ412" s="437">
        <f t="shared" si="126"/>
        <v>0</v>
      </c>
      <c r="AK412" s="437">
        <f t="shared" si="126"/>
        <v>0</v>
      </c>
      <c r="AL412" s="437">
        <f t="shared" si="126"/>
        <v>0</v>
      </c>
      <c r="AM412" s="323"/>
    </row>
    <row r="413" spans="1:40" ht="15.6" outlineLevel="1">
      <c r="A413" s="546"/>
      <c r="B413" s="324"/>
      <c r="C413" s="325"/>
      <c r="D413" s="330"/>
      <c r="E413" s="330"/>
      <c r="F413" s="330"/>
      <c r="G413" s="330"/>
      <c r="H413" s="330"/>
      <c r="I413" s="330"/>
      <c r="J413" s="330"/>
      <c r="K413" s="330"/>
      <c r="L413" s="330"/>
      <c r="M413" s="330"/>
      <c r="N413" s="329"/>
      <c r="O413" s="330"/>
      <c r="P413" s="330"/>
      <c r="Q413" s="330"/>
      <c r="R413" s="330"/>
      <c r="S413" s="330"/>
      <c r="T413" s="330"/>
      <c r="U413" s="330"/>
      <c r="V413" s="330"/>
      <c r="W413" s="330"/>
      <c r="X413" s="330"/>
      <c r="Y413" s="438"/>
      <c r="Z413" s="439"/>
      <c r="AA413" s="439"/>
      <c r="AB413" s="439"/>
      <c r="AC413" s="439"/>
      <c r="AD413" s="439"/>
      <c r="AE413" s="439"/>
      <c r="AF413" s="439"/>
      <c r="AG413" s="439"/>
      <c r="AH413" s="439"/>
      <c r="AI413" s="439"/>
      <c r="AJ413" s="439"/>
      <c r="AK413" s="439"/>
      <c r="AL413" s="439"/>
      <c r="AM413" s="328"/>
    </row>
    <row r="414" spans="1:40" ht="15" outlineLevel="1">
      <c r="A414" s="544">
        <v>3</v>
      </c>
      <c r="B414" s="320" t="s">
        <v>3</v>
      </c>
      <c r="C414" s="317" t="s">
        <v>25</v>
      </c>
      <c r="D414" s="321">
        <v>2581153</v>
      </c>
      <c r="E414" s="321">
        <f>+'7-d.  2014'!BA49</f>
        <v>2581153</v>
      </c>
      <c r="F414" s="321">
        <f>+'7-d.  2014'!BB49</f>
        <v>2581153</v>
      </c>
      <c r="G414" s="321">
        <f>+'7-d.  2014'!BC49</f>
        <v>2581153</v>
      </c>
      <c r="H414" s="321">
        <f>+'7-d.  2014'!BD49</f>
        <v>2581153</v>
      </c>
      <c r="I414" s="321">
        <f>+'7-d.  2014'!BE49</f>
        <v>2581153</v>
      </c>
      <c r="J414" s="321">
        <f>+'7-d.  2014'!BF49</f>
        <v>2581153</v>
      </c>
      <c r="K414" s="321">
        <f>+'7-d.  2014'!BG49</f>
        <v>2581153</v>
      </c>
      <c r="L414" s="321">
        <f>+'7-d.  2014'!BH49</f>
        <v>2581153</v>
      </c>
      <c r="M414" s="321">
        <f>+'7-d.  2014'!BI49</f>
        <v>2581153</v>
      </c>
      <c r="N414" s="317"/>
      <c r="O414" s="321">
        <v>1398</v>
      </c>
      <c r="P414" s="321">
        <f>+'7-d.  2014'!V49</f>
        <v>1397.8240000000001</v>
      </c>
      <c r="Q414" s="321">
        <f>+'7-d.  2014'!W49</f>
        <v>1397.8240000000001</v>
      </c>
      <c r="R414" s="321">
        <f>+'7-d.  2014'!X49</f>
        <v>1397.8240000000001</v>
      </c>
      <c r="S414" s="321">
        <f>+'7-d.  2014'!Y49</f>
        <v>1397.8240000000001</v>
      </c>
      <c r="T414" s="321">
        <f>+'7-d.  2014'!Z49</f>
        <v>1397.8240000000001</v>
      </c>
      <c r="U414" s="321">
        <f>+'7-d.  2014'!AA49</f>
        <v>1397.8240000000001</v>
      </c>
      <c r="V414" s="321">
        <f>+'7-d.  2014'!AB49</f>
        <v>1397.8240000000001</v>
      </c>
      <c r="W414" s="321">
        <f>+'7-d.  2014'!AC49</f>
        <v>1397.8240000000001</v>
      </c>
      <c r="X414" s="321">
        <f>+'7-d.  2014'!AD49</f>
        <v>1397.8240000000001</v>
      </c>
      <c r="Y414" s="496">
        <v>1</v>
      </c>
      <c r="Z414" s="436"/>
      <c r="AA414" s="436"/>
      <c r="AB414" s="436"/>
      <c r="AC414" s="436"/>
      <c r="AD414" s="436"/>
      <c r="AE414" s="436"/>
      <c r="AF414" s="436"/>
      <c r="AG414" s="436"/>
      <c r="AH414" s="436"/>
      <c r="AI414" s="436"/>
      <c r="AJ414" s="436"/>
      <c r="AK414" s="436"/>
      <c r="AL414" s="436"/>
      <c r="AM414" s="322">
        <f>SUM(Y414:AL414)</f>
        <v>1</v>
      </c>
    </row>
    <row r="415" spans="1:40" ht="15" outlineLevel="1">
      <c r="B415" s="320" t="s">
        <v>262</v>
      </c>
      <c r="C415" s="317" t="s">
        <v>164</v>
      </c>
      <c r="D415" s="321"/>
      <c r="E415" s="321"/>
      <c r="F415" s="321"/>
      <c r="G415" s="321"/>
      <c r="H415" s="321"/>
      <c r="I415" s="321"/>
      <c r="J415" s="321"/>
      <c r="K415" s="321"/>
      <c r="L415" s="321"/>
      <c r="M415" s="321"/>
      <c r="N415" s="494"/>
      <c r="O415" s="321"/>
      <c r="P415" s="321"/>
      <c r="Q415" s="321"/>
      <c r="R415" s="321"/>
      <c r="S415" s="321"/>
      <c r="T415" s="321"/>
      <c r="U415" s="321"/>
      <c r="V415" s="321"/>
      <c r="W415" s="321"/>
      <c r="X415" s="321"/>
      <c r="Y415" s="437">
        <f>Y414</f>
        <v>1</v>
      </c>
      <c r="Z415" s="437">
        <f>Z414</f>
        <v>0</v>
      </c>
      <c r="AA415" s="437">
        <f t="shared" ref="AA415:AL415" si="127">AA414</f>
        <v>0</v>
      </c>
      <c r="AB415" s="437">
        <f t="shared" si="127"/>
        <v>0</v>
      </c>
      <c r="AC415" s="437">
        <f t="shared" si="127"/>
        <v>0</v>
      </c>
      <c r="AD415" s="437">
        <f t="shared" si="127"/>
        <v>0</v>
      </c>
      <c r="AE415" s="437">
        <f t="shared" si="127"/>
        <v>0</v>
      </c>
      <c r="AF415" s="437">
        <f t="shared" si="127"/>
        <v>0</v>
      </c>
      <c r="AG415" s="437">
        <f t="shared" si="127"/>
        <v>0</v>
      </c>
      <c r="AH415" s="437">
        <f t="shared" si="127"/>
        <v>0</v>
      </c>
      <c r="AI415" s="437">
        <f t="shared" si="127"/>
        <v>0</v>
      </c>
      <c r="AJ415" s="437">
        <f t="shared" si="127"/>
        <v>0</v>
      </c>
      <c r="AK415" s="437">
        <f t="shared" si="127"/>
        <v>0</v>
      </c>
      <c r="AL415" s="437">
        <f t="shared" si="127"/>
        <v>0</v>
      </c>
      <c r="AM415" s="323"/>
    </row>
    <row r="416" spans="1:40" ht="15" outlineLevel="1">
      <c r="B416" s="320"/>
      <c r="C416" s="331"/>
      <c r="D416" s="317"/>
      <c r="E416" s="317"/>
      <c r="F416" s="317"/>
      <c r="G416" s="317"/>
      <c r="H416" s="317"/>
      <c r="I416" s="317"/>
      <c r="J416" s="317"/>
      <c r="K416" s="317"/>
      <c r="L416" s="317"/>
      <c r="M416" s="317"/>
      <c r="N416" s="309"/>
      <c r="O416" s="317"/>
      <c r="P416" s="317"/>
      <c r="Q416" s="317"/>
      <c r="R416" s="317"/>
      <c r="S416" s="317"/>
      <c r="T416" s="317"/>
      <c r="U416" s="317"/>
      <c r="V416" s="317"/>
      <c r="W416" s="317"/>
      <c r="X416" s="317"/>
      <c r="Y416" s="438"/>
      <c r="Z416" s="438"/>
      <c r="AA416" s="438"/>
      <c r="AB416" s="438"/>
      <c r="AC416" s="438"/>
      <c r="AD416" s="438"/>
      <c r="AE416" s="438"/>
      <c r="AF416" s="438"/>
      <c r="AG416" s="438"/>
      <c r="AH416" s="438"/>
      <c r="AI416" s="438"/>
      <c r="AJ416" s="438"/>
      <c r="AK416" s="438"/>
      <c r="AL416" s="438"/>
      <c r="AM416" s="332"/>
    </row>
    <row r="417" spans="1:39" ht="15" outlineLevel="1">
      <c r="A417" s="544">
        <v>4</v>
      </c>
      <c r="B417" s="320" t="s">
        <v>4</v>
      </c>
      <c r="C417" s="317" t="s">
        <v>25</v>
      </c>
      <c r="D417" s="321">
        <v>1166247</v>
      </c>
      <c r="E417" s="321">
        <f>+'7-d.  2014'!BA43</f>
        <v>1089769</v>
      </c>
      <c r="F417" s="321">
        <f>+'7-d.  2014'!BB43</f>
        <v>1052672</v>
      </c>
      <c r="G417" s="321">
        <f>+'7-d.  2014'!BC43</f>
        <v>1052672</v>
      </c>
      <c r="H417" s="321">
        <f>+'7-d.  2014'!BD43</f>
        <v>1052672</v>
      </c>
      <c r="I417" s="321">
        <f>+'7-d.  2014'!BE43</f>
        <v>1052672</v>
      </c>
      <c r="J417" s="321">
        <f>+'7-d.  2014'!BF43</f>
        <v>1052672</v>
      </c>
      <c r="K417" s="321">
        <f>+'7-d.  2014'!BG43</f>
        <v>1050742</v>
      </c>
      <c r="L417" s="321">
        <f>+'7-d.  2014'!BH43</f>
        <v>1050742</v>
      </c>
      <c r="M417" s="321">
        <f>+'7-d.  2014'!BI43</f>
        <v>906023.9</v>
      </c>
      <c r="N417" s="317"/>
      <c r="O417" s="321">
        <v>87</v>
      </c>
      <c r="P417" s="321">
        <f>+'7-d.  2014'!V43</f>
        <v>81.840069999999997</v>
      </c>
      <c r="Q417" s="321">
        <f>+'7-d.  2014'!W43</f>
        <v>79.491299999999995</v>
      </c>
      <c r="R417" s="321">
        <f>+'7-d.  2014'!X43</f>
        <v>79.491299999999995</v>
      </c>
      <c r="S417" s="321">
        <f>+'7-d.  2014'!Y43</f>
        <v>79.491299999999995</v>
      </c>
      <c r="T417" s="321">
        <f>+'7-d.  2014'!Z43</f>
        <v>79.491299999999995</v>
      </c>
      <c r="U417" s="321">
        <f>+'7-d.  2014'!AA43</f>
        <v>79.491299999999995</v>
      </c>
      <c r="V417" s="321">
        <f>+'7-d.  2014'!AB43</f>
        <v>79.271000000000001</v>
      </c>
      <c r="W417" s="321">
        <f>+'7-d.  2014'!AC43</f>
        <v>79.271000000000001</v>
      </c>
      <c r="X417" s="321">
        <f>+'7-d.  2014'!AD43</f>
        <v>70.224580000000003</v>
      </c>
      <c r="Y417" s="496">
        <v>1</v>
      </c>
      <c r="Z417" s="436"/>
      <c r="AA417" s="436"/>
      <c r="AB417" s="436"/>
      <c r="AC417" s="436"/>
      <c r="AD417" s="436"/>
      <c r="AE417" s="436"/>
      <c r="AF417" s="436"/>
      <c r="AG417" s="436"/>
      <c r="AH417" s="436"/>
      <c r="AI417" s="436"/>
      <c r="AJ417" s="436"/>
      <c r="AK417" s="436"/>
      <c r="AL417" s="436"/>
      <c r="AM417" s="322">
        <f>SUM(Y417:AL417)</f>
        <v>1</v>
      </c>
    </row>
    <row r="418" spans="1:39" ht="15" outlineLevel="1">
      <c r="B418" s="320" t="s">
        <v>262</v>
      </c>
      <c r="C418" s="317" t="s">
        <v>164</v>
      </c>
      <c r="D418" s="321"/>
      <c r="E418" s="321"/>
      <c r="F418" s="321"/>
      <c r="G418" s="321"/>
      <c r="H418" s="321"/>
      <c r="I418" s="321"/>
      <c r="J418" s="321"/>
      <c r="K418" s="321"/>
      <c r="L418" s="321"/>
      <c r="M418" s="321"/>
      <c r="N418" s="494"/>
      <c r="O418" s="321"/>
      <c r="P418" s="321"/>
      <c r="Q418" s="321"/>
      <c r="R418" s="321"/>
      <c r="S418" s="321"/>
      <c r="T418" s="321"/>
      <c r="U418" s="321"/>
      <c r="V418" s="321"/>
      <c r="W418" s="321"/>
      <c r="X418" s="321"/>
      <c r="Y418" s="437">
        <f>Y417</f>
        <v>1</v>
      </c>
      <c r="Z418" s="437">
        <f>Z417</f>
        <v>0</v>
      </c>
      <c r="AA418" s="437">
        <f t="shared" ref="AA418:AL418" si="128">AA417</f>
        <v>0</v>
      </c>
      <c r="AB418" s="437">
        <f t="shared" si="128"/>
        <v>0</v>
      </c>
      <c r="AC418" s="437">
        <f t="shared" si="128"/>
        <v>0</v>
      </c>
      <c r="AD418" s="437">
        <f t="shared" si="128"/>
        <v>0</v>
      </c>
      <c r="AE418" s="437">
        <f t="shared" si="128"/>
        <v>0</v>
      </c>
      <c r="AF418" s="437">
        <f t="shared" si="128"/>
        <v>0</v>
      </c>
      <c r="AG418" s="437">
        <f t="shared" si="128"/>
        <v>0</v>
      </c>
      <c r="AH418" s="437">
        <f t="shared" si="128"/>
        <v>0</v>
      </c>
      <c r="AI418" s="437">
        <f t="shared" si="128"/>
        <v>0</v>
      </c>
      <c r="AJ418" s="437">
        <f t="shared" si="128"/>
        <v>0</v>
      </c>
      <c r="AK418" s="437">
        <f t="shared" si="128"/>
        <v>0</v>
      </c>
      <c r="AL418" s="437">
        <f t="shared" si="128"/>
        <v>0</v>
      </c>
      <c r="AM418" s="323"/>
    </row>
    <row r="419" spans="1:39" ht="15" outlineLevel="1">
      <c r="B419" s="320"/>
      <c r="C419" s="331"/>
      <c r="D419" s="330"/>
      <c r="E419" s="330"/>
      <c r="F419" s="330"/>
      <c r="G419" s="330"/>
      <c r="H419" s="330"/>
      <c r="I419" s="330"/>
      <c r="J419" s="330"/>
      <c r="K419" s="330"/>
      <c r="L419" s="330"/>
      <c r="M419" s="330"/>
      <c r="N419" s="317"/>
      <c r="O419" s="330"/>
      <c r="P419" s="330"/>
      <c r="Q419" s="330"/>
      <c r="R419" s="330"/>
      <c r="S419" s="330"/>
      <c r="T419" s="330"/>
      <c r="U419" s="330"/>
      <c r="V419" s="330"/>
      <c r="W419" s="330"/>
      <c r="X419" s="330"/>
      <c r="Y419" s="438"/>
      <c r="Z419" s="438"/>
      <c r="AA419" s="438"/>
      <c r="AB419" s="438"/>
      <c r="AC419" s="438"/>
      <c r="AD419" s="438"/>
      <c r="AE419" s="438"/>
      <c r="AF419" s="438"/>
      <c r="AG419" s="438"/>
      <c r="AH419" s="438"/>
      <c r="AI419" s="438"/>
      <c r="AJ419" s="438"/>
      <c r="AK419" s="438"/>
      <c r="AL419" s="438"/>
      <c r="AM419" s="332"/>
    </row>
    <row r="420" spans="1:39" ht="15" outlineLevel="1">
      <c r="A420" s="544">
        <v>5</v>
      </c>
      <c r="B420" s="320" t="s">
        <v>5</v>
      </c>
      <c r="C420" s="317" t="s">
        <v>25</v>
      </c>
      <c r="D420" s="321">
        <v>4825760</v>
      </c>
      <c r="E420" s="321">
        <f>+'7-d.  2014'!BA41</f>
        <v>4186296</v>
      </c>
      <c r="F420" s="321">
        <f>+'7-d.  2014'!BB41</f>
        <v>3853043</v>
      </c>
      <c r="G420" s="321">
        <f>+'7-d.  2014'!BC41</f>
        <v>3853043</v>
      </c>
      <c r="H420" s="321">
        <f>+'7-d.  2014'!BD41</f>
        <v>3853043</v>
      </c>
      <c r="I420" s="321">
        <f>+'7-d.  2014'!BE41</f>
        <v>3853043</v>
      </c>
      <c r="J420" s="321">
        <f>+'7-d.  2014'!BF41</f>
        <v>3853043</v>
      </c>
      <c r="K420" s="321">
        <f>+'7-d.  2014'!BG41</f>
        <v>3851374</v>
      </c>
      <c r="L420" s="321">
        <f>+'7-d.  2014'!BH41</f>
        <v>3851374</v>
      </c>
      <c r="M420" s="321">
        <f>+'7-d.  2014'!BI41</f>
        <v>3581992</v>
      </c>
      <c r="N420" s="317"/>
      <c r="O420" s="321">
        <v>316</v>
      </c>
      <c r="P420" s="321">
        <f>+'7-d.  2014'!V41</f>
        <v>275.67950000000002</v>
      </c>
      <c r="Q420" s="321">
        <f>+'7-d.  2014'!W41</f>
        <v>254.7587</v>
      </c>
      <c r="R420" s="321">
        <f>+'7-d.  2014'!X41</f>
        <v>254.7587</v>
      </c>
      <c r="S420" s="321">
        <f>+'7-d.  2014'!Y41</f>
        <v>254.7587</v>
      </c>
      <c r="T420" s="321">
        <f>+'7-d.  2014'!Z41</f>
        <v>254.7587</v>
      </c>
      <c r="U420" s="321">
        <f>+'7-d.  2014'!AA41</f>
        <v>254.7587</v>
      </c>
      <c r="V420" s="321">
        <f>+'7-d.  2014'!AB41</f>
        <v>254.56819999999999</v>
      </c>
      <c r="W420" s="321">
        <f>+'7-d.  2014'!AC41</f>
        <v>254.56819999999999</v>
      </c>
      <c r="X420" s="321">
        <f>+'7-d.  2014'!AD41</f>
        <v>237.65710000000001</v>
      </c>
      <c r="Y420" s="496">
        <v>1</v>
      </c>
      <c r="Z420" s="436"/>
      <c r="AA420" s="436"/>
      <c r="AB420" s="436"/>
      <c r="AC420" s="436"/>
      <c r="AD420" s="436"/>
      <c r="AE420" s="436"/>
      <c r="AF420" s="436"/>
      <c r="AG420" s="436"/>
      <c r="AH420" s="436"/>
      <c r="AI420" s="436"/>
      <c r="AJ420" s="436"/>
      <c r="AK420" s="436"/>
      <c r="AL420" s="436"/>
      <c r="AM420" s="322">
        <f>SUM(Y420:AL420)</f>
        <v>1</v>
      </c>
    </row>
    <row r="421" spans="1:39" ht="15" outlineLevel="1">
      <c r="B421" s="320" t="s">
        <v>262</v>
      </c>
      <c r="C421" s="317" t="s">
        <v>164</v>
      </c>
      <c r="D421" s="321"/>
      <c r="E421" s="321"/>
      <c r="F421" s="321"/>
      <c r="G421" s="321"/>
      <c r="H421" s="321"/>
      <c r="I421" s="321"/>
      <c r="J421" s="321"/>
      <c r="K421" s="321"/>
      <c r="L421" s="321"/>
      <c r="M421" s="321"/>
      <c r="N421" s="494"/>
      <c r="O421" s="321"/>
      <c r="P421" s="321"/>
      <c r="Q421" s="321"/>
      <c r="R421" s="321"/>
      <c r="S421" s="321"/>
      <c r="T421" s="321"/>
      <c r="U421" s="321"/>
      <c r="V421" s="321"/>
      <c r="W421" s="321"/>
      <c r="X421" s="321"/>
      <c r="Y421" s="437">
        <f>Y420</f>
        <v>1</v>
      </c>
      <c r="Z421" s="437">
        <f>Z420</f>
        <v>0</v>
      </c>
      <c r="AA421" s="437">
        <f t="shared" ref="AA421:AL421" si="129">AA420</f>
        <v>0</v>
      </c>
      <c r="AB421" s="437">
        <f t="shared" si="129"/>
        <v>0</v>
      </c>
      <c r="AC421" s="437">
        <f t="shared" si="129"/>
        <v>0</v>
      </c>
      <c r="AD421" s="437">
        <f t="shared" si="129"/>
        <v>0</v>
      </c>
      <c r="AE421" s="437">
        <f t="shared" si="129"/>
        <v>0</v>
      </c>
      <c r="AF421" s="437">
        <f t="shared" si="129"/>
        <v>0</v>
      </c>
      <c r="AG421" s="437">
        <f t="shared" si="129"/>
        <v>0</v>
      </c>
      <c r="AH421" s="437">
        <f t="shared" si="129"/>
        <v>0</v>
      </c>
      <c r="AI421" s="437">
        <f t="shared" si="129"/>
        <v>0</v>
      </c>
      <c r="AJ421" s="437">
        <f t="shared" si="129"/>
        <v>0</v>
      </c>
      <c r="AK421" s="437">
        <f t="shared" si="129"/>
        <v>0</v>
      </c>
      <c r="AL421" s="437">
        <f t="shared" si="129"/>
        <v>0</v>
      </c>
      <c r="AM421" s="323"/>
    </row>
    <row r="422" spans="1:39" ht="15" outlineLevel="1">
      <c r="B422" s="320"/>
      <c r="C422" s="331"/>
      <c r="D422" s="330"/>
      <c r="E422" s="330"/>
      <c r="F422" s="330"/>
      <c r="G422" s="330"/>
      <c r="H422" s="330"/>
      <c r="I422" s="330"/>
      <c r="J422" s="330"/>
      <c r="K422" s="330"/>
      <c r="L422" s="330"/>
      <c r="M422" s="330"/>
      <c r="N422" s="317"/>
      <c r="O422" s="330"/>
      <c r="P422" s="330"/>
      <c r="Q422" s="330"/>
      <c r="R422" s="330"/>
      <c r="S422" s="330"/>
      <c r="T422" s="330"/>
      <c r="U422" s="330"/>
      <c r="V422" s="330"/>
      <c r="W422" s="330"/>
      <c r="X422" s="330"/>
      <c r="Y422" s="438"/>
      <c r="Z422" s="438"/>
      <c r="AA422" s="438"/>
      <c r="AB422" s="438"/>
      <c r="AC422" s="438"/>
      <c r="AD422" s="438"/>
      <c r="AE422" s="438"/>
      <c r="AF422" s="438"/>
      <c r="AG422" s="438"/>
      <c r="AH422" s="438"/>
      <c r="AI422" s="438"/>
      <c r="AJ422" s="438"/>
      <c r="AK422" s="438"/>
      <c r="AL422" s="438"/>
      <c r="AM422" s="332"/>
    </row>
    <row r="423" spans="1:39" ht="15" outlineLevel="1">
      <c r="A423" s="544">
        <v>6</v>
      </c>
      <c r="B423" s="320" t="s">
        <v>6</v>
      </c>
      <c r="C423" s="317" t="s">
        <v>25</v>
      </c>
      <c r="D423" s="321"/>
      <c r="E423" s="321"/>
      <c r="F423" s="321"/>
      <c r="G423" s="321"/>
      <c r="H423" s="321"/>
      <c r="I423" s="321"/>
      <c r="J423" s="321"/>
      <c r="K423" s="321"/>
      <c r="L423" s="321"/>
      <c r="M423" s="321"/>
      <c r="N423" s="317"/>
      <c r="O423" s="321"/>
      <c r="P423" s="321"/>
      <c r="Q423" s="321"/>
      <c r="R423" s="321"/>
      <c r="S423" s="321"/>
      <c r="T423" s="321"/>
      <c r="U423" s="321"/>
      <c r="V423" s="321"/>
      <c r="W423" s="321"/>
      <c r="X423" s="321"/>
      <c r="Y423" s="436"/>
      <c r="Z423" s="436"/>
      <c r="AA423" s="436"/>
      <c r="AB423" s="436"/>
      <c r="AC423" s="436"/>
      <c r="AD423" s="436"/>
      <c r="AE423" s="436"/>
      <c r="AF423" s="436"/>
      <c r="AG423" s="436"/>
      <c r="AH423" s="436"/>
      <c r="AI423" s="436"/>
      <c r="AJ423" s="436"/>
      <c r="AK423" s="436"/>
      <c r="AL423" s="436"/>
      <c r="AM423" s="322">
        <f>SUM(Y423:AL423)</f>
        <v>0</v>
      </c>
    </row>
    <row r="424" spans="1:39" ht="15" outlineLevel="1">
      <c r="B424" s="320" t="s">
        <v>262</v>
      </c>
      <c r="C424" s="317" t="s">
        <v>164</v>
      </c>
      <c r="D424" s="321"/>
      <c r="E424" s="321"/>
      <c r="F424" s="321"/>
      <c r="G424" s="321"/>
      <c r="H424" s="321"/>
      <c r="I424" s="321"/>
      <c r="J424" s="321"/>
      <c r="K424" s="321"/>
      <c r="L424" s="321"/>
      <c r="M424" s="321"/>
      <c r="N424" s="494"/>
      <c r="O424" s="321"/>
      <c r="P424" s="321"/>
      <c r="Q424" s="321"/>
      <c r="R424" s="321"/>
      <c r="S424" s="321"/>
      <c r="T424" s="321"/>
      <c r="U424" s="321"/>
      <c r="V424" s="321"/>
      <c r="W424" s="321"/>
      <c r="X424" s="321"/>
      <c r="Y424" s="437">
        <f>Y423</f>
        <v>0</v>
      </c>
      <c r="Z424" s="437">
        <f>Z423</f>
        <v>0</v>
      </c>
      <c r="AA424" s="437">
        <f t="shared" ref="AA424:AL424" si="130">AA423</f>
        <v>0</v>
      </c>
      <c r="AB424" s="437">
        <f t="shared" si="130"/>
        <v>0</v>
      </c>
      <c r="AC424" s="437">
        <f t="shared" si="130"/>
        <v>0</v>
      </c>
      <c r="AD424" s="437">
        <f t="shared" si="130"/>
        <v>0</v>
      </c>
      <c r="AE424" s="437">
        <f t="shared" si="130"/>
        <v>0</v>
      </c>
      <c r="AF424" s="437">
        <f t="shared" si="130"/>
        <v>0</v>
      </c>
      <c r="AG424" s="437">
        <f t="shared" si="130"/>
        <v>0</v>
      </c>
      <c r="AH424" s="437">
        <f t="shared" si="130"/>
        <v>0</v>
      </c>
      <c r="AI424" s="437">
        <f t="shared" si="130"/>
        <v>0</v>
      </c>
      <c r="AJ424" s="437">
        <f t="shared" si="130"/>
        <v>0</v>
      </c>
      <c r="AK424" s="437">
        <f t="shared" si="130"/>
        <v>0</v>
      </c>
      <c r="AL424" s="437">
        <f t="shared" si="130"/>
        <v>0</v>
      </c>
      <c r="AM424" s="323"/>
    </row>
    <row r="425" spans="1:39" ht="15" outlineLevel="1">
      <c r="B425" s="320"/>
      <c r="C425" s="331"/>
      <c r="D425" s="330"/>
      <c r="E425" s="330"/>
      <c r="F425" s="330"/>
      <c r="G425" s="330"/>
      <c r="H425" s="330"/>
      <c r="I425" s="330"/>
      <c r="J425" s="330"/>
      <c r="K425" s="330"/>
      <c r="L425" s="330"/>
      <c r="M425" s="330"/>
      <c r="N425" s="317"/>
      <c r="O425" s="330"/>
      <c r="P425" s="330"/>
      <c r="Q425" s="330"/>
      <c r="R425" s="330"/>
      <c r="S425" s="330"/>
      <c r="T425" s="330"/>
      <c r="U425" s="330"/>
      <c r="V425" s="330"/>
      <c r="W425" s="330"/>
      <c r="X425" s="330"/>
      <c r="Y425" s="438"/>
      <c r="Z425" s="438"/>
      <c r="AA425" s="438"/>
      <c r="AB425" s="438"/>
      <c r="AC425" s="438"/>
      <c r="AD425" s="438"/>
      <c r="AE425" s="438"/>
      <c r="AF425" s="438"/>
      <c r="AG425" s="438"/>
      <c r="AH425" s="438"/>
      <c r="AI425" s="438"/>
      <c r="AJ425" s="438"/>
      <c r="AK425" s="438"/>
      <c r="AL425" s="438"/>
      <c r="AM425" s="332"/>
    </row>
    <row r="426" spans="1:39" ht="15" outlineLevel="1">
      <c r="A426" s="544">
        <v>7</v>
      </c>
      <c r="B426" s="320" t="s">
        <v>42</v>
      </c>
      <c r="C426" s="317" t="s">
        <v>25</v>
      </c>
      <c r="D426" s="321">
        <v>1247</v>
      </c>
      <c r="E426" s="321"/>
      <c r="F426" s="321"/>
      <c r="G426" s="321"/>
      <c r="H426" s="321"/>
      <c r="I426" s="321"/>
      <c r="J426" s="321"/>
      <c r="K426" s="321"/>
      <c r="L426" s="321"/>
      <c r="M426" s="321"/>
      <c r="N426" s="317"/>
      <c r="O426" s="321">
        <v>7615</v>
      </c>
      <c r="P426" s="321"/>
      <c r="Q426" s="321"/>
      <c r="R426" s="321"/>
      <c r="S426" s="321"/>
      <c r="T426" s="321"/>
      <c r="U426" s="321"/>
      <c r="V426" s="321"/>
      <c r="W426" s="321"/>
      <c r="X426" s="321"/>
      <c r="Y426" s="436">
        <v>1</v>
      </c>
      <c r="Z426" s="436"/>
      <c r="AA426" s="436"/>
      <c r="AB426" s="436"/>
      <c r="AC426" s="436"/>
      <c r="AD426" s="436"/>
      <c r="AE426" s="436"/>
      <c r="AF426" s="436"/>
      <c r="AG426" s="436"/>
      <c r="AH426" s="436"/>
      <c r="AI426" s="436"/>
      <c r="AJ426" s="436"/>
      <c r="AK426" s="436"/>
      <c r="AL426" s="436"/>
      <c r="AM426" s="322">
        <f>SUM(Y426:AL426)</f>
        <v>1</v>
      </c>
    </row>
    <row r="427" spans="1:39" ht="15" outlineLevel="1">
      <c r="B427" s="320" t="s">
        <v>262</v>
      </c>
      <c r="C427" s="317" t="s">
        <v>164</v>
      </c>
      <c r="D427" s="321"/>
      <c r="E427" s="321"/>
      <c r="F427" s="321"/>
      <c r="G427" s="321"/>
      <c r="H427" s="321"/>
      <c r="I427" s="321"/>
      <c r="J427" s="321"/>
      <c r="K427" s="321"/>
      <c r="L427" s="321"/>
      <c r="M427" s="321"/>
      <c r="N427" s="317"/>
      <c r="O427" s="321"/>
      <c r="P427" s="321"/>
      <c r="Q427" s="321"/>
      <c r="R427" s="321"/>
      <c r="S427" s="321"/>
      <c r="T427" s="321"/>
      <c r="U427" s="321"/>
      <c r="V427" s="321"/>
      <c r="W427" s="321"/>
      <c r="X427" s="321"/>
      <c r="Y427" s="437">
        <f>Y426</f>
        <v>1</v>
      </c>
      <c r="Z427" s="437">
        <f>Z426</f>
        <v>0</v>
      </c>
      <c r="AA427" s="437">
        <f t="shared" ref="AA427:AL427" si="131">AA426</f>
        <v>0</v>
      </c>
      <c r="AB427" s="437">
        <f t="shared" si="131"/>
        <v>0</v>
      </c>
      <c r="AC427" s="437">
        <f t="shared" si="131"/>
        <v>0</v>
      </c>
      <c r="AD427" s="437">
        <f t="shared" si="131"/>
        <v>0</v>
      </c>
      <c r="AE427" s="437">
        <f t="shared" si="131"/>
        <v>0</v>
      </c>
      <c r="AF427" s="437">
        <f t="shared" si="131"/>
        <v>0</v>
      </c>
      <c r="AG427" s="437">
        <f t="shared" si="131"/>
        <v>0</v>
      </c>
      <c r="AH427" s="437">
        <f t="shared" si="131"/>
        <v>0</v>
      </c>
      <c r="AI427" s="437">
        <f t="shared" si="131"/>
        <v>0</v>
      </c>
      <c r="AJ427" s="437">
        <f t="shared" si="131"/>
        <v>0</v>
      </c>
      <c r="AK427" s="437">
        <f t="shared" si="131"/>
        <v>0</v>
      </c>
      <c r="AL427" s="437">
        <f t="shared" si="131"/>
        <v>0</v>
      </c>
      <c r="AM427" s="323"/>
    </row>
    <row r="428" spans="1:39" ht="15" outlineLevel="1">
      <c r="B428" s="320"/>
      <c r="C428" s="331"/>
      <c r="D428" s="330"/>
      <c r="E428" s="330"/>
      <c r="F428" s="330"/>
      <c r="G428" s="330"/>
      <c r="H428" s="330"/>
      <c r="I428" s="330"/>
      <c r="J428" s="330"/>
      <c r="K428" s="330"/>
      <c r="L428" s="330"/>
      <c r="M428" s="330"/>
      <c r="N428" s="317"/>
      <c r="O428" s="330"/>
      <c r="P428" s="330"/>
      <c r="Q428" s="330"/>
      <c r="R428" s="330"/>
      <c r="S428" s="330"/>
      <c r="T428" s="330"/>
      <c r="U428" s="330"/>
      <c r="V428" s="330"/>
      <c r="W428" s="330"/>
      <c r="X428" s="330"/>
      <c r="Y428" s="438"/>
      <c r="Z428" s="438"/>
      <c r="AA428" s="438"/>
      <c r="AB428" s="438"/>
      <c r="AC428" s="438"/>
      <c r="AD428" s="438"/>
      <c r="AE428" s="438"/>
      <c r="AF428" s="438"/>
      <c r="AG428" s="438"/>
      <c r="AH428" s="438"/>
      <c r="AI428" s="438"/>
      <c r="AJ428" s="438"/>
      <c r="AK428" s="438"/>
      <c r="AL428" s="438"/>
      <c r="AM428" s="332"/>
    </row>
    <row r="429" spans="1:39" s="309" customFormat="1" ht="15" outlineLevel="1">
      <c r="A429" s="544">
        <v>8</v>
      </c>
      <c r="B429" s="320" t="s">
        <v>498</v>
      </c>
      <c r="C429" s="317" t="s">
        <v>25</v>
      </c>
      <c r="D429" s="321"/>
      <c r="E429" s="321"/>
      <c r="F429" s="321"/>
      <c r="G429" s="321"/>
      <c r="H429" s="321"/>
      <c r="I429" s="321"/>
      <c r="J429" s="321"/>
      <c r="K429" s="321"/>
      <c r="L429" s="321"/>
      <c r="M429" s="321"/>
      <c r="N429" s="317"/>
      <c r="O429" s="321"/>
      <c r="P429" s="321"/>
      <c r="Q429" s="321"/>
      <c r="R429" s="321"/>
      <c r="S429" s="321"/>
      <c r="T429" s="321"/>
      <c r="U429" s="321"/>
      <c r="V429" s="321"/>
      <c r="W429" s="321"/>
      <c r="X429" s="321"/>
      <c r="Y429" s="436"/>
      <c r="Z429" s="436"/>
      <c r="AA429" s="436"/>
      <c r="AB429" s="436"/>
      <c r="AC429" s="436"/>
      <c r="AD429" s="436"/>
      <c r="AE429" s="436"/>
      <c r="AF429" s="436"/>
      <c r="AG429" s="436"/>
      <c r="AH429" s="436"/>
      <c r="AI429" s="436"/>
      <c r="AJ429" s="436"/>
      <c r="AK429" s="436"/>
      <c r="AL429" s="436"/>
      <c r="AM429" s="322">
        <f>SUM(Y429:AL429)</f>
        <v>0</v>
      </c>
    </row>
    <row r="430" spans="1:39" s="309" customFormat="1" ht="15" outlineLevel="1">
      <c r="A430" s="544"/>
      <c r="B430" s="320" t="s">
        <v>262</v>
      </c>
      <c r="C430" s="317" t="s">
        <v>164</v>
      </c>
      <c r="D430" s="321"/>
      <c r="E430" s="321"/>
      <c r="F430" s="321"/>
      <c r="G430" s="321"/>
      <c r="H430" s="321"/>
      <c r="I430" s="321"/>
      <c r="J430" s="321"/>
      <c r="K430" s="321"/>
      <c r="L430" s="321"/>
      <c r="M430" s="321"/>
      <c r="N430" s="317"/>
      <c r="O430" s="321"/>
      <c r="P430" s="321"/>
      <c r="Q430" s="321"/>
      <c r="R430" s="321"/>
      <c r="S430" s="321"/>
      <c r="T430" s="321"/>
      <c r="U430" s="321"/>
      <c r="V430" s="321"/>
      <c r="W430" s="321"/>
      <c r="X430" s="321"/>
      <c r="Y430" s="437">
        <f>Y429</f>
        <v>0</v>
      </c>
      <c r="Z430" s="437">
        <f>Z429</f>
        <v>0</v>
      </c>
      <c r="AA430" s="437">
        <f t="shared" ref="AA430:AL430" si="132">AA429</f>
        <v>0</v>
      </c>
      <c r="AB430" s="437">
        <f t="shared" si="132"/>
        <v>0</v>
      </c>
      <c r="AC430" s="437">
        <f t="shared" si="132"/>
        <v>0</v>
      </c>
      <c r="AD430" s="437">
        <f t="shared" si="132"/>
        <v>0</v>
      </c>
      <c r="AE430" s="437">
        <f t="shared" si="132"/>
        <v>0</v>
      </c>
      <c r="AF430" s="437">
        <f t="shared" si="132"/>
        <v>0</v>
      </c>
      <c r="AG430" s="437">
        <f t="shared" si="132"/>
        <v>0</v>
      </c>
      <c r="AH430" s="437">
        <f t="shared" si="132"/>
        <v>0</v>
      </c>
      <c r="AI430" s="437">
        <f t="shared" si="132"/>
        <v>0</v>
      </c>
      <c r="AJ430" s="437">
        <f t="shared" si="132"/>
        <v>0</v>
      </c>
      <c r="AK430" s="437">
        <f t="shared" si="132"/>
        <v>0</v>
      </c>
      <c r="AL430" s="437">
        <f t="shared" si="132"/>
        <v>0</v>
      </c>
      <c r="AM430" s="323"/>
    </row>
    <row r="431" spans="1:39" s="309" customFormat="1" ht="15" outlineLevel="1">
      <c r="A431" s="544"/>
      <c r="B431" s="320"/>
      <c r="C431" s="331"/>
      <c r="D431" s="330"/>
      <c r="E431" s="330"/>
      <c r="F431" s="330"/>
      <c r="G431" s="330"/>
      <c r="H431" s="330"/>
      <c r="I431" s="330"/>
      <c r="J431" s="330"/>
      <c r="K431" s="330"/>
      <c r="L431" s="330"/>
      <c r="M431" s="330"/>
      <c r="N431" s="317"/>
      <c r="O431" s="330"/>
      <c r="P431" s="330"/>
      <c r="Q431" s="330"/>
      <c r="R431" s="330"/>
      <c r="S431" s="330"/>
      <c r="T431" s="330"/>
      <c r="U431" s="330"/>
      <c r="V431" s="330"/>
      <c r="W431" s="330"/>
      <c r="X431" s="330"/>
      <c r="Y431" s="438"/>
      <c r="Z431" s="438"/>
      <c r="AA431" s="438"/>
      <c r="AB431" s="438"/>
      <c r="AC431" s="438"/>
      <c r="AD431" s="438"/>
      <c r="AE431" s="438"/>
      <c r="AF431" s="438"/>
      <c r="AG431" s="438"/>
      <c r="AH431" s="438"/>
      <c r="AI431" s="438"/>
      <c r="AJ431" s="438"/>
      <c r="AK431" s="438"/>
      <c r="AL431" s="438"/>
      <c r="AM431" s="332"/>
    </row>
    <row r="432" spans="1:39" ht="15" outlineLevel="1">
      <c r="A432" s="544">
        <v>9</v>
      </c>
      <c r="B432" s="320" t="s">
        <v>7</v>
      </c>
      <c r="C432" s="317" t="s">
        <v>25</v>
      </c>
      <c r="D432" s="321">
        <v>1304</v>
      </c>
      <c r="E432" s="321">
        <f>+'7-d.  2014'!BA50</f>
        <v>1304.0999999999999</v>
      </c>
      <c r="F432" s="321">
        <f>+'7-d.  2014'!BB50</f>
        <v>1304.0999999999999</v>
      </c>
      <c r="G432" s="321">
        <f>+'7-d.  2014'!BC50</f>
        <v>1304.0999999999999</v>
      </c>
      <c r="H432" s="321">
        <f>+'7-d.  2014'!BD50</f>
        <v>1304.0999999999999</v>
      </c>
      <c r="I432" s="321">
        <f>+'7-d.  2014'!BE50</f>
        <v>1304.0999999999999</v>
      </c>
      <c r="J432" s="321">
        <f>+'7-d.  2014'!BF50</f>
        <v>1304.0999999999999</v>
      </c>
      <c r="K432" s="321">
        <f>+'7-d.  2014'!BG50</f>
        <v>1304.0999999999999</v>
      </c>
      <c r="L432" s="321">
        <f>+'7-d.  2014'!BH50</f>
        <v>1304.0999999999999</v>
      </c>
      <c r="M432" s="321">
        <f>+'7-d.  2014'!BI50</f>
        <v>1304.0999999999999</v>
      </c>
      <c r="N432" s="317"/>
      <c r="O432" s="321"/>
      <c r="P432" s="321"/>
      <c r="Q432" s="321"/>
      <c r="R432" s="321"/>
      <c r="S432" s="321"/>
      <c r="T432" s="321"/>
      <c r="U432" s="321"/>
      <c r="V432" s="321"/>
      <c r="W432" s="321"/>
      <c r="X432" s="321"/>
      <c r="Y432" s="436">
        <v>1</v>
      </c>
      <c r="Z432" s="436"/>
      <c r="AA432" s="436"/>
      <c r="AB432" s="436"/>
      <c r="AC432" s="436"/>
      <c r="AD432" s="436"/>
      <c r="AE432" s="436"/>
      <c r="AF432" s="436"/>
      <c r="AG432" s="436"/>
      <c r="AH432" s="436"/>
      <c r="AI432" s="436"/>
      <c r="AJ432" s="436"/>
      <c r="AK432" s="436"/>
      <c r="AL432" s="436"/>
      <c r="AM432" s="322">
        <f>SUM(Y432:AL432)</f>
        <v>1</v>
      </c>
    </row>
    <row r="433" spans="1:39" ht="15" outlineLevel="1">
      <c r="B433" s="320" t="s">
        <v>262</v>
      </c>
      <c r="C433" s="317" t="s">
        <v>164</v>
      </c>
      <c r="D433" s="321"/>
      <c r="E433" s="321"/>
      <c r="F433" s="321"/>
      <c r="G433" s="321"/>
      <c r="H433" s="321"/>
      <c r="I433" s="321"/>
      <c r="J433" s="321"/>
      <c r="K433" s="321"/>
      <c r="L433" s="321"/>
      <c r="M433" s="321"/>
      <c r="N433" s="317"/>
      <c r="O433" s="321"/>
      <c r="P433" s="321"/>
      <c r="Q433" s="321"/>
      <c r="R433" s="321"/>
      <c r="S433" s="321"/>
      <c r="T433" s="321"/>
      <c r="U433" s="321"/>
      <c r="V433" s="321"/>
      <c r="W433" s="321"/>
      <c r="X433" s="321"/>
      <c r="Y433" s="437">
        <f>Y432</f>
        <v>1</v>
      </c>
      <c r="Z433" s="437">
        <f>Z432</f>
        <v>0</v>
      </c>
      <c r="AA433" s="437">
        <f t="shared" ref="AA433:AL433" si="133">AA432</f>
        <v>0</v>
      </c>
      <c r="AB433" s="437">
        <f t="shared" si="133"/>
        <v>0</v>
      </c>
      <c r="AC433" s="437">
        <f t="shared" si="133"/>
        <v>0</v>
      </c>
      <c r="AD433" s="437">
        <f t="shared" si="133"/>
        <v>0</v>
      </c>
      <c r="AE433" s="437">
        <f t="shared" si="133"/>
        <v>0</v>
      </c>
      <c r="AF433" s="437">
        <f t="shared" si="133"/>
        <v>0</v>
      </c>
      <c r="AG433" s="437">
        <f t="shared" si="133"/>
        <v>0</v>
      </c>
      <c r="AH433" s="437">
        <f t="shared" si="133"/>
        <v>0</v>
      </c>
      <c r="AI433" s="437">
        <f t="shared" si="133"/>
        <v>0</v>
      </c>
      <c r="AJ433" s="437">
        <f t="shared" si="133"/>
        <v>0</v>
      </c>
      <c r="AK433" s="437">
        <f t="shared" si="133"/>
        <v>0</v>
      </c>
      <c r="AL433" s="437">
        <f t="shared" si="133"/>
        <v>0</v>
      </c>
      <c r="AM433" s="323"/>
    </row>
    <row r="434" spans="1:39" ht="15" outlineLevel="1">
      <c r="B434" s="333"/>
      <c r="C434" s="334"/>
      <c r="D434" s="317"/>
      <c r="E434" s="317"/>
      <c r="F434" s="317"/>
      <c r="G434" s="317"/>
      <c r="H434" s="317"/>
      <c r="I434" s="317"/>
      <c r="J434" s="317"/>
      <c r="K434" s="317"/>
      <c r="L434" s="317"/>
      <c r="M434" s="317"/>
      <c r="N434" s="317"/>
      <c r="O434" s="317"/>
      <c r="P434" s="317"/>
      <c r="Q434" s="317"/>
      <c r="R434" s="317"/>
      <c r="S434" s="317"/>
      <c r="T434" s="317"/>
      <c r="U434" s="317"/>
      <c r="V434" s="317"/>
      <c r="W434" s="317"/>
      <c r="X434" s="317"/>
      <c r="Y434" s="438"/>
      <c r="Z434" s="438"/>
      <c r="AA434" s="438"/>
      <c r="AB434" s="438"/>
      <c r="AC434" s="438"/>
      <c r="AD434" s="438"/>
      <c r="AE434" s="438"/>
      <c r="AF434" s="438"/>
      <c r="AG434" s="438"/>
      <c r="AH434" s="438"/>
      <c r="AI434" s="438"/>
      <c r="AJ434" s="438"/>
      <c r="AK434" s="438"/>
      <c r="AL434" s="438"/>
      <c r="AM434" s="332"/>
    </row>
    <row r="435" spans="1:39" ht="15.6" outlineLevel="1">
      <c r="A435" s="545"/>
      <c r="B435" s="314" t="s">
        <v>8</v>
      </c>
      <c r="C435" s="315"/>
      <c r="D435" s="315"/>
      <c r="E435" s="315"/>
      <c r="F435" s="315"/>
      <c r="G435" s="315"/>
      <c r="H435" s="315"/>
      <c r="I435" s="315"/>
      <c r="J435" s="315"/>
      <c r="K435" s="315"/>
      <c r="L435" s="315"/>
      <c r="M435" s="315"/>
      <c r="N435" s="317"/>
      <c r="O435" s="315"/>
      <c r="P435" s="315"/>
      <c r="Q435" s="315"/>
      <c r="R435" s="315"/>
      <c r="S435" s="315"/>
      <c r="T435" s="315"/>
      <c r="U435" s="315"/>
      <c r="V435" s="315"/>
      <c r="W435" s="315"/>
      <c r="X435" s="315"/>
      <c r="Y435" s="440"/>
      <c r="Z435" s="440"/>
      <c r="AA435" s="440"/>
      <c r="AB435" s="440"/>
      <c r="AC435" s="440"/>
      <c r="AD435" s="440"/>
      <c r="AE435" s="440"/>
      <c r="AF435" s="440"/>
      <c r="AG435" s="440"/>
      <c r="AH435" s="440"/>
      <c r="AI435" s="440"/>
      <c r="AJ435" s="440"/>
      <c r="AK435" s="440"/>
      <c r="AL435" s="440"/>
      <c r="AM435" s="318"/>
    </row>
    <row r="436" spans="1:39" ht="15" outlineLevel="1">
      <c r="A436" s="544">
        <v>10</v>
      </c>
      <c r="B436" s="336" t="s">
        <v>22</v>
      </c>
      <c r="C436" s="317" t="s">
        <v>25</v>
      </c>
      <c r="D436" s="321">
        <v>41820981</v>
      </c>
      <c r="E436" s="321">
        <f>+'7-d.  2014'!BA35</f>
        <v>41792521</v>
      </c>
      <c r="F436" s="321">
        <f>+'7-d.  2014'!BB35</f>
        <v>41792521</v>
      </c>
      <c r="G436" s="321">
        <f>+'7-d.  2014'!BC35</f>
        <v>41240745</v>
      </c>
      <c r="H436" s="321">
        <f>+'7-d.  2014'!BD35</f>
        <v>41240745</v>
      </c>
      <c r="I436" s="321">
        <f>+'7-d.  2014'!BE35</f>
        <v>41140977</v>
      </c>
      <c r="J436" s="321">
        <f>+'7-d.  2014'!BF35</f>
        <v>39030198</v>
      </c>
      <c r="K436" s="321">
        <f>+'7-d.  2014'!BG35</f>
        <v>39030198</v>
      </c>
      <c r="L436" s="321">
        <f>+'7-d.  2014'!BH35</f>
        <v>37213808</v>
      </c>
      <c r="M436" s="321">
        <f>+'7-d.  2014'!BI35</f>
        <v>27982620</v>
      </c>
      <c r="N436" s="321">
        <v>12</v>
      </c>
      <c r="O436" s="321">
        <v>6002</v>
      </c>
      <c r="P436" s="321">
        <f>+'7-d.  2014'!V35</f>
        <v>5993.6210000000001</v>
      </c>
      <c r="Q436" s="321">
        <f>+'7-d.  2014'!W35</f>
        <v>5993.6210000000001</v>
      </c>
      <c r="R436" s="321">
        <f>+'7-d.  2014'!X35</f>
        <v>5836.5010000000002</v>
      </c>
      <c r="S436" s="321">
        <f>+'7-d.  2014'!Y35</f>
        <v>5836.5010000000002</v>
      </c>
      <c r="T436" s="321">
        <f>+'7-d.  2014'!Z35</f>
        <v>5808.0940000000001</v>
      </c>
      <c r="U436" s="321">
        <f>+'7-d.  2014'!AA35</f>
        <v>5535.6530000000002</v>
      </c>
      <c r="V436" s="321">
        <f>+'7-d.  2014'!AB35</f>
        <v>5535.6530000000002</v>
      </c>
      <c r="W436" s="321">
        <f>+'7-d.  2014'!AC35</f>
        <v>5234.473</v>
      </c>
      <c r="X436" s="321">
        <f>+'7-d.  2014'!AD35</f>
        <v>4080.2809999999999</v>
      </c>
      <c r="Y436" s="441"/>
      <c r="Z436" s="715">
        <v>0.1</v>
      </c>
      <c r="AA436" s="715">
        <v>0.67</v>
      </c>
      <c r="AB436" s="715">
        <v>0.23</v>
      </c>
      <c r="AC436" s="441">
        <v>0.04</v>
      </c>
      <c r="AD436" s="441"/>
      <c r="AE436" s="441"/>
      <c r="AF436" s="441"/>
      <c r="AG436" s="441"/>
      <c r="AH436" s="441"/>
      <c r="AI436" s="441"/>
      <c r="AJ436" s="441"/>
      <c r="AK436" s="441"/>
      <c r="AL436" s="441"/>
      <c r="AM436" s="322">
        <f>SUM(Y436:AL436)</f>
        <v>1.04</v>
      </c>
    </row>
    <row r="437" spans="1:39" ht="15" outlineLevel="1">
      <c r="B437" s="320" t="s">
        <v>262</v>
      </c>
      <c r="C437" s="317" t="s">
        <v>164</v>
      </c>
      <c r="D437" s="321"/>
      <c r="E437" s="321"/>
      <c r="F437" s="321"/>
      <c r="G437" s="321"/>
      <c r="H437" s="321"/>
      <c r="I437" s="321"/>
      <c r="J437" s="321"/>
      <c r="K437" s="321"/>
      <c r="L437" s="321"/>
      <c r="M437" s="321"/>
      <c r="N437" s="321">
        <f>N436</f>
        <v>12</v>
      </c>
      <c r="O437" s="321"/>
      <c r="P437" s="321"/>
      <c r="Q437" s="321"/>
      <c r="R437" s="321"/>
      <c r="S437" s="321"/>
      <c r="T437" s="321"/>
      <c r="U437" s="321"/>
      <c r="V437" s="321"/>
      <c r="W437" s="321"/>
      <c r="X437" s="321"/>
      <c r="Y437" s="437">
        <f>Y436</f>
        <v>0</v>
      </c>
      <c r="Z437" s="437">
        <f>Z436</f>
        <v>0.1</v>
      </c>
      <c r="AA437" s="437">
        <f t="shared" ref="AA437:AL437" si="134">AA436</f>
        <v>0.67</v>
      </c>
      <c r="AB437" s="437">
        <f t="shared" si="134"/>
        <v>0.23</v>
      </c>
      <c r="AC437" s="437">
        <f t="shared" si="134"/>
        <v>0.04</v>
      </c>
      <c r="AD437" s="437">
        <f t="shared" si="134"/>
        <v>0</v>
      </c>
      <c r="AE437" s="437">
        <f t="shared" si="134"/>
        <v>0</v>
      </c>
      <c r="AF437" s="437">
        <f t="shared" si="134"/>
        <v>0</v>
      </c>
      <c r="AG437" s="437">
        <f t="shared" si="134"/>
        <v>0</v>
      </c>
      <c r="AH437" s="437">
        <f t="shared" si="134"/>
        <v>0</v>
      </c>
      <c r="AI437" s="437">
        <f t="shared" si="134"/>
        <v>0</v>
      </c>
      <c r="AJ437" s="437">
        <f t="shared" si="134"/>
        <v>0</v>
      </c>
      <c r="AK437" s="437">
        <f t="shared" si="134"/>
        <v>0</v>
      </c>
      <c r="AL437" s="437">
        <f t="shared" si="134"/>
        <v>0</v>
      </c>
      <c r="AM437" s="337"/>
    </row>
    <row r="438" spans="1:39" ht="15" outlineLevel="1">
      <c r="B438" s="336"/>
      <c r="C438" s="338"/>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442"/>
      <c r="Z438" s="442"/>
      <c r="AA438" s="442"/>
      <c r="AB438" s="442"/>
      <c r="AC438" s="442"/>
      <c r="AD438" s="442"/>
      <c r="AE438" s="442"/>
      <c r="AF438" s="442"/>
      <c r="AG438" s="442"/>
      <c r="AH438" s="442"/>
      <c r="AI438" s="442"/>
      <c r="AJ438" s="442"/>
      <c r="AK438" s="442"/>
      <c r="AL438" s="442"/>
      <c r="AM438" s="339"/>
    </row>
    <row r="439" spans="1:39" ht="15" outlineLevel="1">
      <c r="A439" s="544">
        <v>11</v>
      </c>
      <c r="B439" s="340" t="s">
        <v>21</v>
      </c>
      <c r="C439" s="317" t="s">
        <v>25</v>
      </c>
      <c r="D439" s="321">
        <v>4679900</v>
      </c>
      <c r="E439" s="321">
        <f>+'7-d.  2014'!BA24</f>
        <v>4579621</v>
      </c>
      <c r="F439" s="321">
        <f>+'7-d.  2014'!BB24</f>
        <v>4449982</v>
      </c>
      <c r="G439" s="321">
        <f>+'7-d.  2014'!BC24</f>
        <v>2705295</v>
      </c>
      <c r="H439" s="321">
        <f>+'7-d.  2014'!BD24</f>
        <v>2705295</v>
      </c>
      <c r="I439" s="321">
        <f>+'7-d.  2014'!BE24</f>
        <v>2705295</v>
      </c>
      <c r="J439" s="321">
        <f>+'7-d.  2014'!BF24</f>
        <v>2705295</v>
      </c>
      <c r="K439" s="321">
        <f>+'7-d.  2014'!BG24</f>
        <v>2705295</v>
      </c>
      <c r="L439" s="321">
        <f>+'7-d.  2014'!BH24</f>
        <v>2705295</v>
      </c>
      <c r="M439" s="321">
        <f>+'7-d.  2014'!BI24</f>
        <v>2705295</v>
      </c>
      <c r="N439" s="321">
        <v>12</v>
      </c>
      <c r="O439" s="321">
        <v>1348</v>
      </c>
      <c r="P439" s="321">
        <f>+'7-d.  2014'!V24</f>
        <v>1321.8019999999999</v>
      </c>
      <c r="Q439" s="321">
        <f>+'7-d.  2014'!W24</f>
        <v>1288.17</v>
      </c>
      <c r="R439" s="321">
        <f>+'7-d.  2014'!X24</f>
        <v>743.65509999999995</v>
      </c>
      <c r="S439" s="321">
        <f>+'7-d.  2014'!Y24</f>
        <v>743.65509999999995</v>
      </c>
      <c r="T439" s="321">
        <f>+'7-d.  2014'!Z24</f>
        <v>743.65509999999995</v>
      </c>
      <c r="U439" s="321">
        <f>+'7-d.  2014'!AA24</f>
        <v>743.65509999999995</v>
      </c>
      <c r="V439" s="321">
        <f>+'7-d.  2014'!AB24</f>
        <v>743.65509999999995</v>
      </c>
      <c r="W439" s="321">
        <f>+'7-d.  2014'!AC24</f>
        <v>743.65509999999995</v>
      </c>
      <c r="X439" s="321">
        <f>+'7-d.  2014'!AD24</f>
        <v>743.65509999999995</v>
      </c>
      <c r="Y439" s="441"/>
      <c r="Z439" s="495">
        <v>1</v>
      </c>
      <c r="AA439" s="441"/>
      <c r="AB439" s="441"/>
      <c r="AC439" s="441"/>
      <c r="AD439" s="441"/>
      <c r="AE439" s="441"/>
      <c r="AF439" s="441"/>
      <c r="AG439" s="441"/>
      <c r="AH439" s="441"/>
      <c r="AI439" s="441"/>
      <c r="AJ439" s="441"/>
      <c r="AK439" s="441"/>
      <c r="AL439" s="441"/>
      <c r="AM439" s="322">
        <f>SUM(Y439:AL439)</f>
        <v>1</v>
      </c>
    </row>
    <row r="440" spans="1:39" ht="15" outlineLevel="1">
      <c r="B440" s="320" t="s">
        <v>262</v>
      </c>
      <c r="C440" s="317" t="s">
        <v>164</v>
      </c>
      <c r="D440" s="321"/>
      <c r="E440" s="321"/>
      <c r="F440" s="321"/>
      <c r="G440" s="321"/>
      <c r="H440" s="321"/>
      <c r="I440" s="321"/>
      <c r="J440" s="321"/>
      <c r="K440" s="321"/>
      <c r="L440" s="321"/>
      <c r="M440" s="321"/>
      <c r="N440" s="321">
        <f>N439</f>
        <v>12</v>
      </c>
      <c r="O440" s="321"/>
      <c r="P440" s="321"/>
      <c r="Q440" s="321"/>
      <c r="R440" s="321"/>
      <c r="S440" s="321"/>
      <c r="T440" s="321"/>
      <c r="U440" s="321"/>
      <c r="V440" s="321"/>
      <c r="W440" s="321"/>
      <c r="X440" s="321"/>
      <c r="Y440" s="437">
        <f>Y439</f>
        <v>0</v>
      </c>
      <c r="Z440" s="437">
        <f>Z439</f>
        <v>1</v>
      </c>
      <c r="AA440" s="437">
        <f t="shared" ref="AA440:AL440" si="135">AA439</f>
        <v>0</v>
      </c>
      <c r="AB440" s="437">
        <f t="shared" si="135"/>
        <v>0</v>
      </c>
      <c r="AC440" s="437">
        <f t="shared" si="135"/>
        <v>0</v>
      </c>
      <c r="AD440" s="437">
        <f t="shared" si="135"/>
        <v>0</v>
      </c>
      <c r="AE440" s="437">
        <f t="shared" si="135"/>
        <v>0</v>
      </c>
      <c r="AF440" s="437">
        <f t="shared" si="135"/>
        <v>0</v>
      </c>
      <c r="AG440" s="437">
        <f t="shared" si="135"/>
        <v>0</v>
      </c>
      <c r="AH440" s="437">
        <f t="shared" si="135"/>
        <v>0</v>
      </c>
      <c r="AI440" s="437">
        <f t="shared" si="135"/>
        <v>0</v>
      </c>
      <c r="AJ440" s="437">
        <f t="shared" si="135"/>
        <v>0</v>
      </c>
      <c r="AK440" s="437">
        <f t="shared" si="135"/>
        <v>0</v>
      </c>
      <c r="AL440" s="437">
        <f t="shared" si="135"/>
        <v>0</v>
      </c>
      <c r="AM440" s="337"/>
    </row>
    <row r="441" spans="1:39" ht="15" outlineLevel="1">
      <c r="B441" s="340"/>
      <c r="C441" s="338"/>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442"/>
      <c r="Z441" s="443"/>
      <c r="AA441" s="442"/>
      <c r="AB441" s="442"/>
      <c r="AC441" s="442"/>
      <c r="AD441" s="442"/>
      <c r="AE441" s="442"/>
      <c r="AF441" s="442"/>
      <c r="AG441" s="442"/>
      <c r="AH441" s="442"/>
      <c r="AI441" s="442"/>
      <c r="AJ441" s="442"/>
      <c r="AK441" s="442"/>
      <c r="AL441" s="442"/>
      <c r="AM441" s="339"/>
    </row>
    <row r="442" spans="1:39" ht="15" outlineLevel="1">
      <c r="A442" s="544">
        <v>12</v>
      </c>
      <c r="B442" s="340" t="s">
        <v>23</v>
      </c>
      <c r="C442" s="317" t="s">
        <v>25</v>
      </c>
      <c r="D442" s="321"/>
      <c r="E442" s="321"/>
      <c r="F442" s="321"/>
      <c r="G442" s="321"/>
      <c r="H442" s="321"/>
      <c r="I442" s="321"/>
      <c r="J442" s="321"/>
      <c r="K442" s="321"/>
      <c r="L442" s="321"/>
      <c r="M442" s="321"/>
      <c r="N442" s="321">
        <v>3</v>
      </c>
      <c r="O442" s="321"/>
      <c r="P442" s="321"/>
      <c r="Q442" s="321"/>
      <c r="R442" s="321"/>
      <c r="S442" s="321"/>
      <c r="T442" s="321"/>
      <c r="U442" s="321"/>
      <c r="V442" s="321"/>
      <c r="W442" s="321"/>
      <c r="X442" s="321"/>
      <c r="Y442" s="441"/>
      <c r="Z442" s="441"/>
      <c r="AA442" s="495"/>
      <c r="AB442" s="441"/>
      <c r="AC442" s="441"/>
      <c r="AD442" s="441"/>
      <c r="AE442" s="441"/>
      <c r="AF442" s="441"/>
      <c r="AG442" s="441"/>
      <c r="AH442" s="441"/>
      <c r="AI442" s="441"/>
      <c r="AJ442" s="441"/>
      <c r="AK442" s="441"/>
      <c r="AL442" s="441"/>
      <c r="AM442" s="322">
        <f>SUM(Y442:AL442)</f>
        <v>0</v>
      </c>
    </row>
    <row r="443" spans="1:39" ht="15" outlineLevel="1">
      <c r="B443" s="320" t="s">
        <v>262</v>
      </c>
      <c r="C443" s="317" t="s">
        <v>164</v>
      </c>
      <c r="D443" s="321"/>
      <c r="E443" s="321"/>
      <c r="F443" s="321"/>
      <c r="G443" s="321"/>
      <c r="H443" s="321"/>
      <c r="I443" s="321"/>
      <c r="J443" s="321"/>
      <c r="K443" s="321"/>
      <c r="L443" s="321"/>
      <c r="M443" s="321"/>
      <c r="N443" s="321">
        <f>N442</f>
        <v>3</v>
      </c>
      <c r="O443" s="321"/>
      <c r="P443" s="321"/>
      <c r="Q443" s="321"/>
      <c r="R443" s="321"/>
      <c r="S443" s="321"/>
      <c r="T443" s="321"/>
      <c r="U443" s="321"/>
      <c r="V443" s="321"/>
      <c r="W443" s="321"/>
      <c r="X443" s="321"/>
      <c r="Y443" s="437">
        <f>Y442</f>
        <v>0</v>
      </c>
      <c r="Z443" s="437">
        <f>Z442</f>
        <v>0</v>
      </c>
      <c r="AA443" s="437">
        <f>AA442</f>
        <v>0</v>
      </c>
      <c r="AB443" s="437">
        <f t="shared" ref="AB443:AL443" si="136">AB442</f>
        <v>0</v>
      </c>
      <c r="AC443" s="437">
        <f t="shared" si="136"/>
        <v>0</v>
      </c>
      <c r="AD443" s="437">
        <f t="shared" si="136"/>
        <v>0</v>
      </c>
      <c r="AE443" s="437">
        <f t="shared" si="136"/>
        <v>0</v>
      </c>
      <c r="AF443" s="437">
        <f t="shared" si="136"/>
        <v>0</v>
      </c>
      <c r="AG443" s="437">
        <f t="shared" si="136"/>
        <v>0</v>
      </c>
      <c r="AH443" s="437">
        <f t="shared" si="136"/>
        <v>0</v>
      </c>
      <c r="AI443" s="437">
        <f t="shared" si="136"/>
        <v>0</v>
      </c>
      <c r="AJ443" s="437">
        <f t="shared" si="136"/>
        <v>0</v>
      </c>
      <c r="AK443" s="437">
        <f t="shared" si="136"/>
        <v>0</v>
      </c>
      <c r="AL443" s="437">
        <f t="shared" si="136"/>
        <v>0</v>
      </c>
      <c r="AM443" s="337"/>
    </row>
    <row r="444" spans="1:39" ht="15" outlineLevel="1">
      <c r="B444" s="340"/>
      <c r="C444" s="338"/>
      <c r="D444" s="342"/>
      <c r="E444" s="342"/>
      <c r="F444" s="342"/>
      <c r="G444" s="342"/>
      <c r="H444" s="342"/>
      <c r="I444" s="342"/>
      <c r="J444" s="342"/>
      <c r="K444" s="342"/>
      <c r="L444" s="342"/>
      <c r="M444" s="342"/>
      <c r="N444" s="317"/>
      <c r="O444" s="342"/>
      <c r="P444" s="342"/>
      <c r="Q444" s="342"/>
      <c r="R444" s="342"/>
      <c r="S444" s="342"/>
      <c r="T444" s="342"/>
      <c r="U444" s="342"/>
      <c r="V444" s="342"/>
      <c r="W444" s="342"/>
      <c r="X444" s="342"/>
      <c r="Y444" s="442"/>
      <c r="Z444" s="443"/>
      <c r="AA444" s="442"/>
      <c r="AB444" s="442"/>
      <c r="AC444" s="442"/>
      <c r="AD444" s="442"/>
      <c r="AE444" s="442"/>
      <c r="AF444" s="442"/>
      <c r="AG444" s="442"/>
      <c r="AH444" s="442"/>
      <c r="AI444" s="442"/>
      <c r="AJ444" s="442"/>
      <c r="AK444" s="442"/>
      <c r="AL444" s="442"/>
      <c r="AM444" s="339"/>
    </row>
    <row r="445" spans="1:39" ht="15" outlineLevel="1">
      <c r="A445" s="544">
        <v>13</v>
      </c>
      <c r="B445" s="340" t="s">
        <v>24</v>
      </c>
      <c r="C445" s="317" t="s">
        <v>25</v>
      </c>
      <c r="D445" s="321">
        <v>204720</v>
      </c>
      <c r="E445" s="321">
        <f>+'7-d.  2014'!BA32</f>
        <v>204719.6</v>
      </c>
      <c r="F445" s="321">
        <f>+'7-d.  2014'!BB32</f>
        <v>204719.6</v>
      </c>
      <c r="G445" s="321">
        <f>+'7-d.  2014'!BC32</f>
        <v>204719.6</v>
      </c>
      <c r="H445" s="321">
        <f>+'7-d.  2014'!BD32</f>
        <v>204719.6</v>
      </c>
      <c r="I445" s="321">
        <f>+'7-d.  2014'!BE32</f>
        <v>204719.6</v>
      </c>
      <c r="J445" s="321">
        <f>+'7-d.  2014'!BF32</f>
        <v>204719.6</v>
      </c>
      <c r="K445" s="321">
        <f>+'7-d.  2014'!BG32</f>
        <v>204719.6</v>
      </c>
      <c r="L445" s="321">
        <f>+'7-d.  2014'!BH32</f>
        <v>175529.5</v>
      </c>
      <c r="M445" s="321">
        <f>+'7-d.  2014'!BI32</f>
        <v>175529.5</v>
      </c>
      <c r="N445" s="321">
        <v>12</v>
      </c>
      <c r="O445" s="321">
        <v>120</v>
      </c>
      <c r="P445" s="321">
        <f>+'7-d.  2014'!V32</f>
        <v>120.24890000000001</v>
      </c>
      <c r="Q445" s="321">
        <f>+'7-d.  2014'!W32</f>
        <v>120.24890000000001</v>
      </c>
      <c r="R445" s="321">
        <f>+'7-d.  2014'!X32</f>
        <v>120.24890000000001</v>
      </c>
      <c r="S445" s="321">
        <f>+'7-d.  2014'!Y32</f>
        <v>120.24890000000001</v>
      </c>
      <c r="T445" s="321">
        <f>+'7-d.  2014'!Z32</f>
        <v>120.24890000000001</v>
      </c>
      <c r="U445" s="321">
        <f>+'7-d.  2014'!AA32</f>
        <v>120.24890000000001</v>
      </c>
      <c r="V445" s="321">
        <f>+'7-d.  2014'!AB32</f>
        <v>120.24890000000001</v>
      </c>
      <c r="W445" s="321">
        <f>+'7-d.  2014'!AC32</f>
        <v>110.4113</v>
      </c>
      <c r="X445" s="321">
        <f>+'7-d.  2014'!AD32</f>
        <v>110.4113</v>
      </c>
      <c r="Y445" s="441"/>
      <c r="Z445" s="441">
        <v>0.73</v>
      </c>
      <c r="AA445" s="441">
        <v>0.11</v>
      </c>
      <c r="AB445" s="441">
        <v>0</v>
      </c>
      <c r="AC445" s="441">
        <v>0.09</v>
      </c>
      <c r="AD445" s="441"/>
      <c r="AE445" s="441"/>
      <c r="AF445" s="441"/>
      <c r="AG445" s="441"/>
      <c r="AH445" s="441"/>
      <c r="AI445" s="441"/>
      <c r="AJ445" s="441"/>
      <c r="AK445" s="441"/>
      <c r="AL445" s="441"/>
      <c r="AM445" s="322">
        <f>SUM(Y445:AL445)</f>
        <v>0.92999999999999994</v>
      </c>
    </row>
    <row r="446" spans="1:39" ht="15" outlineLevel="1">
      <c r="B446" s="320" t="s">
        <v>262</v>
      </c>
      <c r="C446" s="317" t="s">
        <v>164</v>
      </c>
      <c r="D446" s="321"/>
      <c r="E446" s="321"/>
      <c r="F446" s="321"/>
      <c r="G446" s="321"/>
      <c r="H446" s="321"/>
      <c r="I446" s="321"/>
      <c r="J446" s="321"/>
      <c r="K446" s="321"/>
      <c r="L446" s="321"/>
      <c r="M446" s="321"/>
      <c r="N446" s="321">
        <f>N445</f>
        <v>12</v>
      </c>
      <c r="O446" s="321"/>
      <c r="P446" s="321"/>
      <c r="Q446" s="321"/>
      <c r="R446" s="321"/>
      <c r="S446" s="321"/>
      <c r="T446" s="321"/>
      <c r="U446" s="321"/>
      <c r="V446" s="321"/>
      <c r="W446" s="321"/>
      <c r="X446" s="321"/>
      <c r="Y446" s="437">
        <f>Y445</f>
        <v>0</v>
      </c>
      <c r="Z446" s="437">
        <f>Z445</f>
        <v>0.73</v>
      </c>
      <c r="AA446" s="437">
        <f>AA445</f>
        <v>0.11</v>
      </c>
      <c r="AB446" s="437">
        <f t="shared" ref="AB446:AL446" si="137">AB445</f>
        <v>0</v>
      </c>
      <c r="AC446" s="437">
        <f t="shared" si="137"/>
        <v>0.09</v>
      </c>
      <c r="AD446" s="437">
        <f t="shared" si="137"/>
        <v>0</v>
      </c>
      <c r="AE446" s="437">
        <f t="shared" si="137"/>
        <v>0</v>
      </c>
      <c r="AF446" s="437">
        <f t="shared" si="137"/>
        <v>0</v>
      </c>
      <c r="AG446" s="437">
        <f t="shared" si="137"/>
        <v>0</v>
      </c>
      <c r="AH446" s="437">
        <f t="shared" si="137"/>
        <v>0</v>
      </c>
      <c r="AI446" s="437">
        <f t="shared" si="137"/>
        <v>0</v>
      </c>
      <c r="AJ446" s="437">
        <f t="shared" si="137"/>
        <v>0</v>
      </c>
      <c r="AK446" s="437">
        <f t="shared" si="137"/>
        <v>0</v>
      </c>
      <c r="AL446" s="437">
        <f t="shared" si="137"/>
        <v>0</v>
      </c>
      <c r="AM446" s="337"/>
    </row>
    <row r="447" spans="1:39" ht="15" outlineLevel="1">
      <c r="B447" s="340"/>
      <c r="C447" s="338"/>
      <c r="D447" s="342"/>
      <c r="E447" s="342"/>
      <c r="F447" s="342"/>
      <c r="G447" s="342"/>
      <c r="H447" s="342"/>
      <c r="I447" s="342"/>
      <c r="J447" s="342"/>
      <c r="K447" s="342"/>
      <c r="L447" s="342"/>
      <c r="M447" s="342"/>
      <c r="N447" s="317"/>
      <c r="O447" s="342"/>
      <c r="P447" s="342"/>
      <c r="Q447" s="342"/>
      <c r="R447" s="342"/>
      <c r="S447" s="342"/>
      <c r="T447" s="342"/>
      <c r="U447" s="342"/>
      <c r="V447" s="342"/>
      <c r="W447" s="342"/>
      <c r="X447" s="342"/>
      <c r="Y447" s="442"/>
      <c r="Z447" s="442"/>
      <c r="AA447" s="442"/>
      <c r="AB447" s="442"/>
      <c r="AC447" s="442"/>
      <c r="AD447" s="442"/>
      <c r="AE447" s="442"/>
      <c r="AF447" s="442"/>
      <c r="AG447" s="442"/>
      <c r="AH447" s="442"/>
      <c r="AI447" s="442"/>
      <c r="AJ447" s="442"/>
      <c r="AK447" s="442"/>
      <c r="AL447" s="442"/>
      <c r="AM447" s="339"/>
    </row>
    <row r="448" spans="1:39" ht="15" outlineLevel="1">
      <c r="A448" s="544">
        <v>14</v>
      </c>
      <c r="B448" s="340" t="s">
        <v>20</v>
      </c>
      <c r="C448" s="317" t="s">
        <v>25</v>
      </c>
      <c r="D448" s="321">
        <v>4177508</v>
      </c>
      <c r="E448" s="321">
        <f>+'7-d.  2014'!BA30</f>
        <v>4177508</v>
      </c>
      <c r="F448" s="321">
        <f>+'7-d.  2014'!BB30</f>
        <v>4177508</v>
      </c>
      <c r="G448" s="321">
        <f>+'7-d.  2014'!BC30</f>
        <v>4177508</v>
      </c>
      <c r="H448" s="321">
        <f>+'7-d.  2014'!BD30</f>
        <v>0</v>
      </c>
      <c r="I448" s="321">
        <f>+'7-d.  2014'!BE30</f>
        <v>0</v>
      </c>
      <c r="J448" s="321">
        <f>+'7-d.  2014'!BF30</f>
        <v>0</v>
      </c>
      <c r="K448" s="321">
        <f>+'7-d.  2014'!BG30</f>
        <v>0</v>
      </c>
      <c r="L448" s="321">
        <f>+'7-d.  2014'!BH30</f>
        <v>0</v>
      </c>
      <c r="M448" s="321">
        <f>+'7-d.  2014'!BI30</f>
        <v>0</v>
      </c>
      <c r="N448" s="321">
        <v>12</v>
      </c>
      <c r="O448" s="321">
        <v>855</v>
      </c>
      <c r="P448" s="321">
        <f>+'7-d.  2014'!V30</f>
        <v>855.48360000000002</v>
      </c>
      <c r="Q448" s="321">
        <f>+'7-d.  2014'!W30</f>
        <v>855.48360000000002</v>
      </c>
      <c r="R448" s="321">
        <f>+'7-d.  2014'!X30</f>
        <v>855.48360000000002</v>
      </c>
      <c r="S448" s="321">
        <f>+'7-d.  2014'!Y30</f>
        <v>0</v>
      </c>
      <c r="T448" s="321">
        <f>+'7-d.  2014'!Z30</f>
        <v>0</v>
      </c>
      <c r="U448" s="321">
        <f>+'7-d.  2014'!AA30</f>
        <v>0</v>
      </c>
      <c r="V448" s="321">
        <f>+'7-d.  2014'!AB30</f>
        <v>0</v>
      </c>
      <c r="W448" s="321">
        <f>+'7-d.  2014'!AC30</f>
        <v>0</v>
      </c>
      <c r="X448" s="321">
        <f>+'7-d.  2014'!AD30</f>
        <v>0</v>
      </c>
      <c r="Y448" s="441"/>
      <c r="Z448" s="441">
        <v>0.19</v>
      </c>
      <c r="AA448" s="715">
        <v>0.6</v>
      </c>
      <c r="AB448" s="441">
        <v>0.21</v>
      </c>
      <c r="AC448" s="441"/>
      <c r="AD448" s="441"/>
      <c r="AE448" s="441"/>
      <c r="AF448" s="441"/>
      <c r="AG448" s="441"/>
      <c r="AH448" s="441"/>
      <c r="AI448" s="441"/>
      <c r="AJ448" s="441"/>
      <c r="AK448" s="441"/>
      <c r="AL448" s="441"/>
      <c r="AM448" s="322">
        <f>SUM(Y448:AL448)</f>
        <v>1</v>
      </c>
    </row>
    <row r="449" spans="1:39" ht="15" outlineLevel="1">
      <c r="B449" s="320" t="s">
        <v>262</v>
      </c>
      <c r="C449" s="317" t="s">
        <v>164</v>
      </c>
      <c r="D449" s="321"/>
      <c r="E449" s="321"/>
      <c r="F449" s="321"/>
      <c r="G449" s="321"/>
      <c r="H449" s="321"/>
      <c r="I449" s="321"/>
      <c r="J449" s="321"/>
      <c r="K449" s="321"/>
      <c r="L449" s="321"/>
      <c r="M449" s="321"/>
      <c r="N449" s="321">
        <f>N448</f>
        <v>12</v>
      </c>
      <c r="O449" s="321"/>
      <c r="P449" s="321"/>
      <c r="Q449" s="321"/>
      <c r="R449" s="321"/>
      <c r="S449" s="321"/>
      <c r="T449" s="321"/>
      <c r="U449" s="321"/>
      <c r="V449" s="321"/>
      <c r="W449" s="321"/>
      <c r="X449" s="321"/>
      <c r="Y449" s="437">
        <f>Y448</f>
        <v>0</v>
      </c>
      <c r="Z449" s="437">
        <f>Z448</f>
        <v>0.19</v>
      </c>
      <c r="AA449" s="437">
        <f t="shared" ref="AA449:AL449" si="138">AA448</f>
        <v>0.6</v>
      </c>
      <c r="AB449" s="437">
        <f t="shared" si="138"/>
        <v>0.21</v>
      </c>
      <c r="AC449" s="437">
        <f t="shared" si="138"/>
        <v>0</v>
      </c>
      <c r="AD449" s="437">
        <f t="shared" si="138"/>
        <v>0</v>
      </c>
      <c r="AE449" s="437">
        <f t="shared" si="138"/>
        <v>0</v>
      </c>
      <c r="AF449" s="437">
        <f t="shared" si="138"/>
        <v>0</v>
      </c>
      <c r="AG449" s="437">
        <f t="shared" si="138"/>
        <v>0</v>
      </c>
      <c r="AH449" s="437">
        <f t="shared" si="138"/>
        <v>0</v>
      </c>
      <c r="AI449" s="437">
        <f t="shared" si="138"/>
        <v>0</v>
      </c>
      <c r="AJ449" s="437">
        <f t="shared" si="138"/>
        <v>0</v>
      </c>
      <c r="AK449" s="437">
        <f t="shared" si="138"/>
        <v>0</v>
      </c>
      <c r="AL449" s="437">
        <f t="shared" si="138"/>
        <v>0</v>
      </c>
      <c r="AM449" s="337"/>
    </row>
    <row r="450" spans="1:39" ht="15" outlineLevel="1">
      <c r="B450" s="340"/>
      <c r="C450" s="338"/>
      <c r="D450" s="342"/>
      <c r="E450" s="342"/>
      <c r="F450" s="342"/>
      <c r="G450" s="342"/>
      <c r="H450" s="342"/>
      <c r="I450" s="342"/>
      <c r="J450" s="342"/>
      <c r="K450" s="342"/>
      <c r="L450" s="342"/>
      <c r="M450" s="342"/>
      <c r="N450" s="317"/>
      <c r="O450" s="342"/>
      <c r="P450" s="342"/>
      <c r="Q450" s="342"/>
      <c r="R450" s="342"/>
      <c r="S450" s="342"/>
      <c r="T450" s="342"/>
      <c r="U450" s="342"/>
      <c r="V450" s="342"/>
      <c r="W450" s="342"/>
      <c r="X450" s="342"/>
      <c r="Y450" s="442"/>
      <c r="Z450" s="443"/>
      <c r="AA450" s="442"/>
      <c r="AB450" s="442"/>
      <c r="AC450" s="442"/>
      <c r="AD450" s="442"/>
      <c r="AE450" s="442"/>
      <c r="AF450" s="442"/>
      <c r="AG450" s="442"/>
      <c r="AH450" s="442"/>
      <c r="AI450" s="442"/>
      <c r="AJ450" s="442"/>
      <c r="AK450" s="442"/>
      <c r="AL450" s="442"/>
      <c r="AM450" s="339"/>
    </row>
    <row r="451" spans="1:39" s="309" customFormat="1" ht="15" outlineLevel="1">
      <c r="A451" s="544">
        <v>15</v>
      </c>
      <c r="B451" s="340" t="s">
        <v>499</v>
      </c>
      <c r="C451" s="317" t="s">
        <v>25</v>
      </c>
      <c r="D451" s="321"/>
      <c r="E451" s="321"/>
      <c r="F451" s="321"/>
      <c r="G451" s="321"/>
      <c r="H451" s="321"/>
      <c r="I451" s="321"/>
      <c r="J451" s="321"/>
      <c r="K451" s="321"/>
      <c r="L451" s="321"/>
      <c r="M451" s="321"/>
      <c r="N451" s="317"/>
      <c r="O451" s="321">
        <v>243</v>
      </c>
      <c r="P451" s="321"/>
      <c r="Q451" s="321"/>
      <c r="R451" s="321"/>
      <c r="S451" s="321"/>
      <c r="T451" s="321"/>
      <c r="U451" s="321"/>
      <c r="V451" s="321"/>
      <c r="W451" s="321"/>
      <c r="X451" s="321"/>
      <c r="Y451" s="441"/>
      <c r="Z451" s="441">
        <v>1</v>
      </c>
      <c r="AA451" s="441"/>
      <c r="AB451" s="441"/>
      <c r="AC451" s="441"/>
      <c r="AD451" s="441"/>
      <c r="AE451" s="441"/>
      <c r="AF451" s="441"/>
      <c r="AG451" s="441"/>
      <c r="AH451" s="441"/>
      <c r="AI451" s="441"/>
      <c r="AJ451" s="441"/>
      <c r="AK451" s="441"/>
      <c r="AL451" s="441"/>
      <c r="AM451" s="322">
        <f>SUM(Y451:AL451)</f>
        <v>1</v>
      </c>
    </row>
    <row r="452" spans="1:39" s="309" customFormat="1" ht="15" outlineLevel="1">
      <c r="A452" s="544"/>
      <c r="B452" s="340" t="s">
        <v>262</v>
      </c>
      <c r="C452" s="317" t="s">
        <v>164</v>
      </c>
      <c r="D452" s="321"/>
      <c r="E452" s="321"/>
      <c r="F452" s="321"/>
      <c r="G452" s="321"/>
      <c r="H452" s="321"/>
      <c r="I452" s="321"/>
      <c r="J452" s="321"/>
      <c r="K452" s="321"/>
      <c r="L452" s="321"/>
      <c r="M452" s="321"/>
      <c r="N452" s="317"/>
      <c r="O452" s="321"/>
      <c r="P452" s="321"/>
      <c r="Q452" s="321"/>
      <c r="R452" s="321"/>
      <c r="S452" s="321"/>
      <c r="T452" s="321"/>
      <c r="U452" s="321"/>
      <c r="V452" s="321"/>
      <c r="W452" s="321"/>
      <c r="X452" s="321"/>
      <c r="Y452" s="437">
        <f>Y451</f>
        <v>0</v>
      </c>
      <c r="Z452" s="437">
        <f>Z451</f>
        <v>1</v>
      </c>
      <c r="AA452" s="437">
        <f t="shared" ref="AA452:AL452" si="139">AA451</f>
        <v>0</v>
      </c>
      <c r="AB452" s="437">
        <f t="shared" si="139"/>
        <v>0</v>
      </c>
      <c r="AC452" s="437">
        <f t="shared" si="139"/>
        <v>0</v>
      </c>
      <c r="AD452" s="437">
        <f t="shared" si="139"/>
        <v>0</v>
      </c>
      <c r="AE452" s="437">
        <f t="shared" si="139"/>
        <v>0</v>
      </c>
      <c r="AF452" s="437">
        <f t="shared" si="139"/>
        <v>0</v>
      </c>
      <c r="AG452" s="437">
        <f t="shared" si="139"/>
        <v>0</v>
      </c>
      <c r="AH452" s="437">
        <f t="shared" si="139"/>
        <v>0</v>
      </c>
      <c r="AI452" s="437">
        <f t="shared" si="139"/>
        <v>0</v>
      </c>
      <c r="AJ452" s="437">
        <f t="shared" si="139"/>
        <v>0</v>
      </c>
      <c r="AK452" s="437">
        <f t="shared" si="139"/>
        <v>0</v>
      </c>
      <c r="AL452" s="437">
        <f t="shared" si="139"/>
        <v>0</v>
      </c>
      <c r="AM452" s="337"/>
    </row>
    <row r="453" spans="1:39" s="309" customFormat="1" ht="15" outlineLevel="1">
      <c r="A453" s="544"/>
      <c r="B453" s="340"/>
      <c r="C453" s="338"/>
      <c r="D453" s="342"/>
      <c r="E453" s="342"/>
      <c r="F453" s="342"/>
      <c r="G453" s="342"/>
      <c r="H453" s="342"/>
      <c r="I453" s="342"/>
      <c r="J453" s="342"/>
      <c r="K453" s="342"/>
      <c r="L453" s="342"/>
      <c r="M453" s="342"/>
      <c r="N453" s="317"/>
      <c r="O453" s="342"/>
      <c r="P453" s="342"/>
      <c r="Q453" s="342"/>
      <c r="R453" s="342"/>
      <c r="S453" s="342"/>
      <c r="T453" s="342"/>
      <c r="U453" s="342"/>
      <c r="V453" s="342"/>
      <c r="W453" s="342"/>
      <c r="X453" s="342"/>
      <c r="Y453" s="444"/>
      <c r="Z453" s="442"/>
      <c r="AA453" s="442"/>
      <c r="AB453" s="442"/>
      <c r="AC453" s="442"/>
      <c r="AD453" s="442"/>
      <c r="AE453" s="442"/>
      <c r="AF453" s="442"/>
      <c r="AG453" s="442"/>
      <c r="AH453" s="442"/>
      <c r="AI453" s="442"/>
      <c r="AJ453" s="442"/>
      <c r="AK453" s="442"/>
      <c r="AL453" s="442"/>
      <c r="AM453" s="339"/>
    </row>
    <row r="454" spans="1:39" s="309" customFormat="1" ht="30" outlineLevel="1">
      <c r="A454" s="544">
        <v>16</v>
      </c>
      <c r="B454" s="340" t="s">
        <v>500</v>
      </c>
      <c r="C454" s="317" t="s">
        <v>25</v>
      </c>
      <c r="D454" s="321"/>
      <c r="E454" s="321"/>
      <c r="F454" s="321"/>
      <c r="G454" s="321"/>
      <c r="H454" s="321"/>
      <c r="I454" s="321"/>
      <c r="J454" s="321"/>
      <c r="K454" s="321"/>
      <c r="L454" s="321"/>
      <c r="M454" s="321"/>
      <c r="N454" s="317"/>
      <c r="O454" s="321"/>
      <c r="P454" s="321"/>
      <c r="Q454" s="321"/>
      <c r="R454" s="321"/>
      <c r="S454" s="321"/>
      <c r="T454" s="321"/>
      <c r="U454" s="321"/>
      <c r="V454" s="321"/>
      <c r="W454" s="321"/>
      <c r="X454" s="321"/>
      <c r="Y454" s="441"/>
      <c r="Z454" s="441"/>
      <c r="AA454" s="441"/>
      <c r="AB454" s="441"/>
      <c r="AC454" s="441"/>
      <c r="AD454" s="441"/>
      <c r="AE454" s="441"/>
      <c r="AF454" s="441"/>
      <c r="AG454" s="441"/>
      <c r="AH454" s="441"/>
      <c r="AI454" s="441"/>
      <c r="AJ454" s="441"/>
      <c r="AK454" s="441"/>
      <c r="AL454" s="441"/>
      <c r="AM454" s="322">
        <f>SUM(Y454:AL454)</f>
        <v>0</v>
      </c>
    </row>
    <row r="455" spans="1:39" s="309" customFormat="1" ht="15" outlineLevel="1">
      <c r="A455" s="544"/>
      <c r="B455" s="340" t="s">
        <v>262</v>
      </c>
      <c r="C455" s="317" t="s">
        <v>164</v>
      </c>
      <c r="D455" s="321"/>
      <c r="E455" s="321"/>
      <c r="F455" s="321"/>
      <c r="G455" s="321"/>
      <c r="H455" s="321"/>
      <c r="I455" s="321"/>
      <c r="J455" s="321"/>
      <c r="K455" s="321"/>
      <c r="L455" s="321"/>
      <c r="M455" s="321"/>
      <c r="N455" s="317"/>
      <c r="O455" s="321"/>
      <c r="P455" s="321"/>
      <c r="Q455" s="321"/>
      <c r="R455" s="321"/>
      <c r="S455" s="321"/>
      <c r="T455" s="321"/>
      <c r="U455" s="321"/>
      <c r="V455" s="321"/>
      <c r="W455" s="321"/>
      <c r="X455" s="321"/>
      <c r="Y455" s="437">
        <f>Y454</f>
        <v>0</v>
      </c>
      <c r="Z455" s="437">
        <f>Z454</f>
        <v>0</v>
      </c>
      <c r="AA455" s="437">
        <f t="shared" ref="AA455:AL455" si="140">AA454</f>
        <v>0</v>
      </c>
      <c r="AB455" s="437">
        <f t="shared" si="140"/>
        <v>0</v>
      </c>
      <c r="AC455" s="437">
        <f t="shared" si="140"/>
        <v>0</v>
      </c>
      <c r="AD455" s="437">
        <f t="shared" si="140"/>
        <v>0</v>
      </c>
      <c r="AE455" s="437">
        <f t="shared" si="140"/>
        <v>0</v>
      </c>
      <c r="AF455" s="437">
        <f t="shared" si="140"/>
        <v>0</v>
      </c>
      <c r="AG455" s="437">
        <f t="shared" si="140"/>
        <v>0</v>
      </c>
      <c r="AH455" s="437">
        <f t="shared" si="140"/>
        <v>0</v>
      </c>
      <c r="AI455" s="437">
        <f t="shared" si="140"/>
        <v>0</v>
      </c>
      <c r="AJ455" s="437">
        <f t="shared" si="140"/>
        <v>0</v>
      </c>
      <c r="AK455" s="437">
        <f t="shared" si="140"/>
        <v>0</v>
      </c>
      <c r="AL455" s="437">
        <f t="shared" si="140"/>
        <v>0</v>
      </c>
      <c r="AM455" s="337"/>
    </row>
    <row r="456" spans="1:39" s="309" customFormat="1" ht="15" outlineLevel="1">
      <c r="A456" s="544"/>
      <c r="B456" s="340"/>
      <c r="C456" s="338"/>
      <c r="D456" s="342"/>
      <c r="E456" s="342"/>
      <c r="F456" s="342"/>
      <c r="G456" s="342"/>
      <c r="H456" s="342"/>
      <c r="I456" s="342"/>
      <c r="J456" s="342"/>
      <c r="K456" s="342"/>
      <c r="L456" s="342"/>
      <c r="M456" s="342"/>
      <c r="N456" s="317"/>
      <c r="O456" s="342"/>
      <c r="P456" s="342"/>
      <c r="Q456" s="342"/>
      <c r="R456" s="342"/>
      <c r="S456" s="342"/>
      <c r="T456" s="342"/>
      <c r="U456" s="342"/>
      <c r="V456" s="342"/>
      <c r="W456" s="342"/>
      <c r="X456" s="342"/>
      <c r="Y456" s="444"/>
      <c r="Z456" s="442"/>
      <c r="AA456" s="442"/>
      <c r="AB456" s="442"/>
      <c r="AC456" s="442"/>
      <c r="AD456" s="442"/>
      <c r="AE456" s="442"/>
      <c r="AF456" s="442"/>
      <c r="AG456" s="442"/>
      <c r="AH456" s="442"/>
      <c r="AI456" s="442"/>
      <c r="AJ456" s="442"/>
      <c r="AK456" s="442"/>
      <c r="AL456" s="442"/>
      <c r="AM456" s="339"/>
    </row>
    <row r="457" spans="1:39" ht="15" outlineLevel="1">
      <c r="A457" s="544">
        <v>17</v>
      </c>
      <c r="B457" s="340" t="s">
        <v>9</v>
      </c>
      <c r="C457" s="317" t="s">
        <v>25</v>
      </c>
      <c r="D457" s="321"/>
      <c r="E457" s="321"/>
      <c r="F457" s="321"/>
      <c r="G457" s="321"/>
      <c r="H457" s="321"/>
      <c r="I457" s="321"/>
      <c r="J457" s="321"/>
      <c r="K457" s="321"/>
      <c r="L457" s="321"/>
      <c r="M457" s="321"/>
      <c r="N457" s="317"/>
      <c r="O457" s="321">
        <v>904</v>
      </c>
      <c r="P457" s="321"/>
      <c r="Q457" s="321"/>
      <c r="R457" s="321"/>
      <c r="S457" s="321"/>
      <c r="T457" s="321"/>
      <c r="U457" s="321"/>
      <c r="V457" s="321"/>
      <c r="W457" s="321"/>
      <c r="X457" s="321"/>
      <c r="Y457" s="441"/>
      <c r="Z457" s="441"/>
      <c r="AA457" s="441">
        <v>0.5</v>
      </c>
      <c r="AB457" s="441">
        <v>0.5</v>
      </c>
      <c r="AC457" s="441"/>
      <c r="AD457" s="441"/>
      <c r="AE457" s="441"/>
      <c r="AF457" s="441"/>
      <c r="AG457" s="441"/>
      <c r="AH457" s="441"/>
      <c r="AI457" s="441"/>
      <c r="AJ457" s="441"/>
      <c r="AK457" s="441"/>
      <c r="AL457" s="441"/>
      <c r="AM457" s="322">
        <f>SUM(Y457:AL457)</f>
        <v>1</v>
      </c>
    </row>
    <row r="458" spans="1:39" ht="15" outlineLevel="1">
      <c r="B458" s="320" t="s">
        <v>262</v>
      </c>
      <c r="C458" s="317" t="s">
        <v>164</v>
      </c>
      <c r="D458" s="321"/>
      <c r="E458" s="321"/>
      <c r="F458" s="321"/>
      <c r="G458" s="321"/>
      <c r="H458" s="321"/>
      <c r="I458" s="321"/>
      <c r="J458" s="321"/>
      <c r="K458" s="321"/>
      <c r="L458" s="321"/>
      <c r="M458" s="321"/>
      <c r="N458" s="317"/>
      <c r="O458" s="321"/>
      <c r="P458" s="321"/>
      <c r="Q458" s="321"/>
      <c r="R458" s="321"/>
      <c r="S458" s="321"/>
      <c r="T458" s="321"/>
      <c r="U458" s="321"/>
      <c r="V458" s="321"/>
      <c r="W458" s="321"/>
      <c r="X458" s="321"/>
      <c r="Y458" s="437">
        <f>Y457</f>
        <v>0</v>
      </c>
      <c r="Z458" s="437">
        <f>Z457</f>
        <v>0</v>
      </c>
      <c r="AA458" s="437">
        <f t="shared" ref="AA458:AL458" si="141">AA457</f>
        <v>0.5</v>
      </c>
      <c r="AB458" s="437">
        <f t="shared" si="141"/>
        <v>0.5</v>
      </c>
      <c r="AC458" s="437">
        <f t="shared" si="141"/>
        <v>0</v>
      </c>
      <c r="AD458" s="437">
        <f t="shared" si="141"/>
        <v>0</v>
      </c>
      <c r="AE458" s="437">
        <f t="shared" si="141"/>
        <v>0</v>
      </c>
      <c r="AF458" s="437">
        <f t="shared" si="141"/>
        <v>0</v>
      </c>
      <c r="AG458" s="437">
        <f t="shared" si="141"/>
        <v>0</v>
      </c>
      <c r="AH458" s="437">
        <f t="shared" si="141"/>
        <v>0</v>
      </c>
      <c r="AI458" s="437">
        <f t="shared" si="141"/>
        <v>0</v>
      </c>
      <c r="AJ458" s="437">
        <f t="shared" si="141"/>
        <v>0</v>
      </c>
      <c r="AK458" s="437">
        <f t="shared" si="141"/>
        <v>0</v>
      </c>
      <c r="AL458" s="437">
        <f t="shared" si="141"/>
        <v>0</v>
      </c>
      <c r="AM458" s="337"/>
    </row>
    <row r="459" spans="1:39" ht="15" outlineLevel="1">
      <c r="B459" s="341"/>
      <c r="C459" s="331"/>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445"/>
      <c r="Z459" s="446"/>
      <c r="AA459" s="446"/>
      <c r="AB459" s="446"/>
      <c r="AC459" s="446"/>
      <c r="AD459" s="446"/>
      <c r="AE459" s="446"/>
      <c r="AF459" s="446"/>
      <c r="AG459" s="446"/>
      <c r="AH459" s="446"/>
      <c r="AI459" s="446"/>
      <c r="AJ459" s="446"/>
      <c r="AK459" s="446"/>
      <c r="AL459" s="446"/>
      <c r="AM459" s="343"/>
    </row>
    <row r="460" spans="1:39" ht="15.6" outlineLevel="1">
      <c r="A460" s="545"/>
      <c r="B460" s="314" t="s">
        <v>10</v>
      </c>
      <c r="C460" s="315"/>
      <c r="D460" s="315"/>
      <c r="E460" s="315"/>
      <c r="F460" s="315"/>
      <c r="G460" s="315"/>
      <c r="H460" s="315"/>
      <c r="I460" s="315"/>
      <c r="J460" s="315"/>
      <c r="K460" s="315"/>
      <c r="L460" s="315"/>
      <c r="M460" s="315"/>
      <c r="N460" s="316"/>
      <c r="O460" s="315"/>
      <c r="P460" s="315"/>
      <c r="Q460" s="315"/>
      <c r="R460" s="315"/>
      <c r="S460" s="315"/>
      <c r="T460" s="315"/>
      <c r="U460" s="315"/>
      <c r="V460" s="315"/>
      <c r="W460" s="315"/>
      <c r="X460" s="315"/>
      <c r="Y460" s="440"/>
      <c r="Z460" s="440"/>
      <c r="AA460" s="440"/>
      <c r="AB460" s="440"/>
      <c r="AC460" s="440"/>
      <c r="AD460" s="440"/>
      <c r="AE460" s="440"/>
      <c r="AF460" s="440"/>
      <c r="AG460" s="440"/>
      <c r="AH460" s="440"/>
      <c r="AI460" s="440"/>
      <c r="AJ460" s="440"/>
      <c r="AK460" s="440"/>
      <c r="AL460" s="440"/>
      <c r="AM460" s="318"/>
    </row>
    <row r="461" spans="1:39" ht="15" outlineLevel="1">
      <c r="A461" s="544">
        <v>18</v>
      </c>
      <c r="B461" s="341" t="s">
        <v>11</v>
      </c>
      <c r="C461" s="317" t="s">
        <v>25</v>
      </c>
      <c r="D461" s="321"/>
      <c r="E461" s="321"/>
      <c r="F461" s="321"/>
      <c r="G461" s="321"/>
      <c r="H461" s="321"/>
      <c r="I461" s="321"/>
      <c r="J461" s="321"/>
      <c r="K461" s="321"/>
      <c r="L461" s="321"/>
      <c r="M461" s="321"/>
      <c r="N461" s="321">
        <v>12</v>
      </c>
      <c r="O461" s="321"/>
      <c r="P461" s="321"/>
      <c r="Q461" s="321"/>
      <c r="R461" s="321"/>
      <c r="S461" s="321"/>
      <c r="T461" s="321"/>
      <c r="U461" s="321"/>
      <c r="V461" s="321"/>
      <c r="W461" s="321"/>
      <c r="X461" s="321"/>
      <c r="Y461" s="452"/>
      <c r="Z461" s="441"/>
      <c r="AA461" s="441"/>
      <c r="AB461" s="441"/>
      <c r="AC461" s="441"/>
      <c r="AD461" s="441"/>
      <c r="AE461" s="441"/>
      <c r="AF461" s="441"/>
      <c r="AG461" s="441"/>
      <c r="AH461" s="441"/>
      <c r="AI461" s="441"/>
      <c r="AJ461" s="441"/>
      <c r="AK461" s="441"/>
      <c r="AL461" s="441"/>
      <c r="AM461" s="322">
        <f>SUM(Y461:AL461)</f>
        <v>0</v>
      </c>
    </row>
    <row r="462" spans="1:39" ht="15" outlineLevel="1">
      <c r="B462" s="320" t="s">
        <v>262</v>
      </c>
      <c r="C462" s="317" t="s">
        <v>164</v>
      </c>
      <c r="D462" s="321"/>
      <c r="E462" s="321"/>
      <c r="F462" s="321"/>
      <c r="G462" s="321"/>
      <c r="H462" s="321"/>
      <c r="I462" s="321"/>
      <c r="J462" s="321"/>
      <c r="K462" s="321"/>
      <c r="L462" s="321"/>
      <c r="M462" s="321"/>
      <c r="N462" s="321">
        <f>N461</f>
        <v>12</v>
      </c>
      <c r="O462" s="321"/>
      <c r="P462" s="321"/>
      <c r="Q462" s="321"/>
      <c r="R462" s="321"/>
      <c r="S462" s="321"/>
      <c r="T462" s="321"/>
      <c r="U462" s="321"/>
      <c r="V462" s="321"/>
      <c r="W462" s="321"/>
      <c r="X462" s="321"/>
      <c r="Y462" s="437">
        <f>Y461</f>
        <v>0</v>
      </c>
      <c r="Z462" s="437">
        <f>Z461</f>
        <v>0</v>
      </c>
      <c r="AA462" s="437">
        <f t="shared" ref="AA462:AL462" si="142">AA461</f>
        <v>0</v>
      </c>
      <c r="AB462" s="437">
        <f t="shared" si="142"/>
        <v>0</v>
      </c>
      <c r="AC462" s="437">
        <f t="shared" si="142"/>
        <v>0</v>
      </c>
      <c r="AD462" s="437">
        <f t="shared" si="142"/>
        <v>0</v>
      </c>
      <c r="AE462" s="437">
        <f t="shared" si="142"/>
        <v>0</v>
      </c>
      <c r="AF462" s="437">
        <f t="shared" si="142"/>
        <v>0</v>
      </c>
      <c r="AG462" s="437">
        <f t="shared" si="142"/>
        <v>0</v>
      </c>
      <c r="AH462" s="437">
        <f t="shared" si="142"/>
        <v>0</v>
      </c>
      <c r="AI462" s="437">
        <f t="shared" si="142"/>
        <v>0</v>
      </c>
      <c r="AJ462" s="437">
        <f t="shared" si="142"/>
        <v>0</v>
      </c>
      <c r="AK462" s="437">
        <f t="shared" si="142"/>
        <v>0</v>
      </c>
      <c r="AL462" s="437">
        <f t="shared" si="142"/>
        <v>0</v>
      </c>
      <c r="AM462" s="323"/>
    </row>
    <row r="463" spans="1:39" ht="15" outlineLevel="1">
      <c r="A463" s="547"/>
      <c r="B463" s="341"/>
      <c r="C463" s="331"/>
      <c r="D463" s="317"/>
      <c r="E463" s="317"/>
      <c r="F463" s="317"/>
      <c r="G463" s="317"/>
      <c r="H463" s="317"/>
      <c r="I463" s="317"/>
      <c r="J463" s="317"/>
      <c r="K463" s="317"/>
      <c r="L463" s="317"/>
      <c r="M463" s="317"/>
      <c r="N463" s="317"/>
      <c r="O463" s="317"/>
      <c r="P463" s="317"/>
      <c r="Q463" s="317"/>
      <c r="R463" s="317"/>
      <c r="S463" s="317"/>
      <c r="T463" s="317"/>
      <c r="U463" s="317"/>
      <c r="V463" s="317"/>
      <c r="W463" s="317"/>
      <c r="X463" s="317"/>
      <c r="Y463" s="438"/>
      <c r="Z463" s="447"/>
      <c r="AA463" s="447"/>
      <c r="AB463" s="447"/>
      <c r="AC463" s="447"/>
      <c r="AD463" s="447"/>
      <c r="AE463" s="447"/>
      <c r="AF463" s="447"/>
      <c r="AG463" s="447"/>
      <c r="AH463" s="447"/>
      <c r="AI463" s="447"/>
      <c r="AJ463" s="447"/>
      <c r="AK463" s="447"/>
      <c r="AL463" s="447"/>
      <c r="AM463" s="332"/>
    </row>
    <row r="464" spans="1:39" ht="15" outlineLevel="1">
      <c r="A464" s="544">
        <v>19</v>
      </c>
      <c r="B464" s="341" t="s">
        <v>12</v>
      </c>
      <c r="C464" s="317" t="s">
        <v>25</v>
      </c>
      <c r="D464" s="321"/>
      <c r="E464" s="321"/>
      <c r="F464" s="321"/>
      <c r="G464" s="321"/>
      <c r="H464" s="321"/>
      <c r="I464" s="321"/>
      <c r="J464" s="321"/>
      <c r="K464" s="321"/>
      <c r="L464" s="321"/>
      <c r="M464" s="321"/>
      <c r="N464" s="321">
        <v>12</v>
      </c>
      <c r="O464" s="321"/>
      <c r="P464" s="321"/>
      <c r="Q464" s="321"/>
      <c r="R464" s="321"/>
      <c r="S464" s="321"/>
      <c r="T464" s="321"/>
      <c r="U464" s="321"/>
      <c r="V464" s="321"/>
      <c r="W464" s="321"/>
      <c r="X464" s="321"/>
      <c r="Y464" s="436"/>
      <c r="Z464" s="441"/>
      <c r="AA464" s="441"/>
      <c r="AB464" s="441"/>
      <c r="AC464" s="441"/>
      <c r="AD464" s="441"/>
      <c r="AE464" s="441"/>
      <c r="AF464" s="441"/>
      <c r="AG464" s="441"/>
      <c r="AH464" s="441"/>
      <c r="AI464" s="441"/>
      <c r="AJ464" s="441"/>
      <c r="AK464" s="441"/>
      <c r="AL464" s="441"/>
      <c r="AM464" s="322">
        <f>SUM(Y464:AL464)</f>
        <v>0</v>
      </c>
    </row>
    <row r="465" spans="1:39" ht="15" outlineLevel="1">
      <c r="B465" s="320" t="s">
        <v>262</v>
      </c>
      <c r="C465" s="317" t="s">
        <v>164</v>
      </c>
      <c r="D465" s="321"/>
      <c r="E465" s="321"/>
      <c r="F465" s="321"/>
      <c r="G465" s="321"/>
      <c r="H465" s="321"/>
      <c r="I465" s="321"/>
      <c r="J465" s="321"/>
      <c r="K465" s="321"/>
      <c r="L465" s="321"/>
      <c r="M465" s="321"/>
      <c r="N465" s="321">
        <f>N464</f>
        <v>12</v>
      </c>
      <c r="O465" s="321"/>
      <c r="P465" s="321"/>
      <c r="Q465" s="321"/>
      <c r="R465" s="321"/>
      <c r="S465" s="321"/>
      <c r="T465" s="321"/>
      <c r="U465" s="321"/>
      <c r="V465" s="321"/>
      <c r="W465" s="321"/>
      <c r="X465" s="321"/>
      <c r="Y465" s="437">
        <f>Y464</f>
        <v>0</v>
      </c>
      <c r="Z465" s="437">
        <f>Z464</f>
        <v>0</v>
      </c>
      <c r="AA465" s="437">
        <f t="shared" ref="AA465:AL465" si="143">AA464</f>
        <v>0</v>
      </c>
      <c r="AB465" s="437">
        <f t="shared" si="143"/>
        <v>0</v>
      </c>
      <c r="AC465" s="437">
        <f t="shared" si="143"/>
        <v>0</v>
      </c>
      <c r="AD465" s="437">
        <f t="shared" si="143"/>
        <v>0</v>
      </c>
      <c r="AE465" s="437">
        <f t="shared" si="143"/>
        <v>0</v>
      </c>
      <c r="AF465" s="437">
        <f t="shared" si="143"/>
        <v>0</v>
      </c>
      <c r="AG465" s="437">
        <f t="shared" si="143"/>
        <v>0</v>
      </c>
      <c r="AH465" s="437">
        <f t="shared" si="143"/>
        <v>0</v>
      </c>
      <c r="AI465" s="437">
        <f t="shared" si="143"/>
        <v>0</v>
      </c>
      <c r="AJ465" s="437">
        <f t="shared" si="143"/>
        <v>0</v>
      </c>
      <c r="AK465" s="437">
        <f t="shared" si="143"/>
        <v>0</v>
      </c>
      <c r="AL465" s="437">
        <f t="shared" si="143"/>
        <v>0</v>
      </c>
      <c r="AM465" s="323"/>
    </row>
    <row r="466" spans="1:39" ht="15" outlineLevel="1">
      <c r="B466" s="341"/>
      <c r="C466" s="331"/>
      <c r="D466" s="317"/>
      <c r="E466" s="317"/>
      <c r="F466" s="317"/>
      <c r="G466" s="317"/>
      <c r="H466" s="317"/>
      <c r="I466" s="317"/>
      <c r="J466" s="317"/>
      <c r="K466" s="317"/>
      <c r="L466" s="317"/>
      <c r="M466" s="317"/>
      <c r="N466" s="317"/>
      <c r="O466" s="317"/>
      <c r="P466" s="317"/>
      <c r="Q466" s="317"/>
      <c r="R466" s="317"/>
      <c r="S466" s="317"/>
      <c r="T466" s="317"/>
      <c r="U466" s="317"/>
      <c r="V466" s="317"/>
      <c r="W466" s="317"/>
      <c r="X466" s="317"/>
      <c r="Y466" s="448"/>
      <c r="Z466" s="448"/>
      <c r="AA466" s="438"/>
      <c r="AB466" s="438"/>
      <c r="AC466" s="438"/>
      <c r="AD466" s="438"/>
      <c r="AE466" s="438"/>
      <c r="AF466" s="438"/>
      <c r="AG466" s="438"/>
      <c r="AH466" s="438"/>
      <c r="AI466" s="438"/>
      <c r="AJ466" s="438"/>
      <c r="AK466" s="438"/>
      <c r="AL466" s="438"/>
      <c r="AM466" s="332"/>
    </row>
    <row r="467" spans="1:39" ht="15" outlineLevel="1">
      <c r="A467" s="544">
        <v>20</v>
      </c>
      <c r="B467" s="341" t="s">
        <v>13</v>
      </c>
      <c r="C467" s="317" t="s">
        <v>25</v>
      </c>
      <c r="D467" s="321">
        <v>3893879</v>
      </c>
      <c r="E467" s="321">
        <f>+'7-d.  2014'!BA74</f>
        <v>2676503</v>
      </c>
      <c r="F467" s="321">
        <f>+'7-d.  2014'!BB74</f>
        <v>2372464</v>
      </c>
      <c r="G467" s="321">
        <f>+'7-d.  2014'!BC74</f>
        <v>2372464</v>
      </c>
      <c r="H467" s="321">
        <f>+'7-d.  2014'!BD74</f>
        <v>2372464</v>
      </c>
      <c r="I467" s="321">
        <f>+'7-d.  2014'!BE74</f>
        <v>2372464</v>
      </c>
      <c r="J467" s="321">
        <f>+'7-d.  2014'!BF74</f>
        <v>2372464</v>
      </c>
      <c r="K467" s="321">
        <f>+'7-d.  2014'!BG74</f>
        <v>2372464</v>
      </c>
      <c r="L467" s="321">
        <f>+'7-d.  2014'!BH74</f>
        <v>2372464</v>
      </c>
      <c r="M467" s="321">
        <f>+'7-d.  2014'!BI74</f>
        <v>2372464</v>
      </c>
      <c r="N467" s="321">
        <v>12</v>
      </c>
      <c r="O467" s="321">
        <v>478</v>
      </c>
      <c r="P467" s="321">
        <f>+'7-d.  2014'!V74</f>
        <v>385.4049</v>
      </c>
      <c r="Q467" s="321">
        <f>+'7-d.  2014'!W74</f>
        <v>289.51650000000001</v>
      </c>
      <c r="R467" s="321">
        <f>+'7-d.  2014'!X74</f>
        <v>289.51650000000001</v>
      </c>
      <c r="S467" s="321">
        <f>+'7-d.  2014'!Y74</f>
        <v>289.51650000000001</v>
      </c>
      <c r="T467" s="321">
        <f>+'7-d.  2014'!Z74</f>
        <v>289.51650000000001</v>
      </c>
      <c r="U467" s="321">
        <f>+'7-d.  2014'!AA74</f>
        <v>289.51650000000001</v>
      </c>
      <c r="V467" s="321">
        <f>+'7-d.  2014'!AB74</f>
        <v>289.51650000000001</v>
      </c>
      <c r="W467" s="321">
        <f>+'7-d.  2014'!AC74</f>
        <v>289.51650000000001</v>
      </c>
      <c r="X467" s="321">
        <f>+'7-d.  2014'!AD74</f>
        <v>289.51650000000001</v>
      </c>
      <c r="Y467" s="436"/>
      <c r="Z467" s="441"/>
      <c r="AA467" s="441"/>
      <c r="AB467" s="441">
        <v>0.42</v>
      </c>
      <c r="AC467" s="441">
        <v>0.57999999999999996</v>
      </c>
      <c r="AD467" s="441"/>
      <c r="AE467" s="441"/>
      <c r="AF467" s="441"/>
      <c r="AG467" s="441"/>
      <c r="AH467" s="441"/>
      <c r="AI467" s="441"/>
      <c r="AJ467" s="441"/>
      <c r="AK467" s="441"/>
      <c r="AL467" s="441"/>
      <c r="AM467" s="322">
        <f>SUM(Y467:AL467)</f>
        <v>1</v>
      </c>
    </row>
    <row r="468" spans="1:39" ht="15" outlineLevel="1">
      <c r="B468" s="320" t="s">
        <v>262</v>
      </c>
      <c r="C468" s="317" t="s">
        <v>164</v>
      </c>
      <c r="D468" s="321"/>
      <c r="E468" s="321"/>
      <c r="F468" s="321"/>
      <c r="G468" s="321"/>
      <c r="H468" s="321"/>
      <c r="I468" s="321"/>
      <c r="J468" s="321"/>
      <c r="K468" s="321"/>
      <c r="L468" s="321"/>
      <c r="M468" s="321"/>
      <c r="N468" s="321">
        <f>N467</f>
        <v>12</v>
      </c>
      <c r="O468" s="321"/>
      <c r="P468" s="321"/>
      <c r="Q468" s="321"/>
      <c r="R468" s="321"/>
      <c r="S468" s="321"/>
      <c r="T468" s="321"/>
      <c r="U468" s="321"/>
      <c r="V468" s="321"/>
      <c r="W468" s="321"/>
      <c r="X468" s="321"/>
      <c r="Y468" s="437">
        <f>Y467</f>
        <v>0</v>
      </c>
      <c r="Z468" s="437">
        <f>Z467</f>
        <v>0</v>
      </c>
      <c r="AA468" s="437">
        <f t="shared" ref="AA468:AL468" si="144">AA467</f>
        <v>0</v>
      </c>
      <c r="AB468" s="437">
        <f t="shared" si="144"/>
        <v>0.42</v>
      </c>
      <c r="AC468" s="437">
        <f t="shared" si="144"/>
        <v>0.57999999999999996</v>
      </c>
      <c r="AD468" s="437">
        <f t="shared" si="144"/>
        <v>0</v>
      </c>
      <c r="AE468" s="437">
        <f t="shared" si="144"/>
        <v>0</v>
      </c>
      <c r="AF468" s="437">
        <f t="shared" si="144"/>
        <v>0</v>
      </c>
      <c r="AG468" s="437">
        <f t="shared" si="144"/>
        <v>0</v>
      </c>
      <c r="AH468" s="437">
        <f t="shared" si="144"/>
        <v>0</v>
      </c>
      <c r="AI468" s="437">
        <f t="shared" si="144"/>
        <v>0</v>
      </c>
      <c r="AJ468" s="437">
        <f t="shared" si="144"/>
        <v>0</v>
      </c>
      <c r="AK468" s="437">
        <f t="shared" si="144"/>
        <v>0</v>
      </c>
      <c r="AL468" s="437">
        <f t="shared" si="144"/>
        <v>0</v>
      </c>
      <c r="AM468" s="332"/>
    </row>
    <row r="469" spans="1:39" ht="15" outlineLevel="1">
      <c r="B469" s="341"/>
      <c r="C469" s="331"/>
      <c r="D469" s="317"/>
      <c r="E469" s="317"/>
      <c r="F469" s="317"/>
      <c r="G469" s="317"/>
      <c r="H469" s="317"/>
      <c r="I469" s="317"/>
      <c r="J469" s="317"/>
      <c r="K469" s="317"/>
      <c r="L469" s="317"/>
      <c r="M469" s="317"/>
      <c r="N469" s="344"/>
      <c r="O469" s="317"/>
      <c r="P469" s="317"/>
      <c r="Q469" s="317"/>
      <c r="R469" s="317"/>
      <c r="S469" s="317"/>
      <c r="T469" s="317"/>
      <c r="U469" s="317"/>
      <c r="V469" s="317"/>
      <c r="W469" s="317"/>
      <c r="X469" s="317"/>
      <c r="Y469" s="438"/>
      <c r="Z469" s="438"/>
      <c r="AA469" s="438"/>
      <c r="AB469" s="438"/>
      <c r="AC469" s="438"/>
      <c r="AD469" s="438"/>
      <c r="AE469" s="438"/>
      <c r="AF469" s="438"/>
      <c r="AG469" s="438"/>
      <c r="AH469" s="438"/>
      <c r="AI469" s="438"/>
      <c r="AJ469" s="438"/>
      <c r="AK469" s="438"/>
      <c r="AL469" s="438"/>
      <c r="AM469" s="332"/>
    </row>
    <row r="470" spans="1:39" ht="15" outlineLevel="1">
      <c r="A470" s="544">
        <v>21</v>
      </c>
      <c r="B470" s="341" t="s">
        <v>22</v>
      </c>
      <c r="C470" s="317" t="s">
        <v>25</v>
      </c>
      <c r="D470" s="321"/>
      <c r="E470" s="321"/>
      <c r="F470" s="321"/>
      <c r="G470" s="321"/>
      <c r="H470" s="321"/>
      <c r="I470" s="321"/>
      <c r="J470" s="321"/>
      <c r="K470" s="321"/>
      <c r="L470" s="321"/>
      <c r="M470" s="321"/>
      <c r="N470" s="321">
        <v>12</v>
      </c>
      <c r="O470" s="321"/>
      <c r="P470" s="321"/>
      <c r="Q470" s="321"/>
      <c r="R470" s="321"/>
      <c r="S470" s="321"/>
      <c r="T470" s="321"/>
      <c r="U470" s="321"/>
      <c r="V470" s="321"/>
      <c r="W470" s="321"/>
      <c r="X470" s="321"/>
      <c r="Y470" s="436"/>
      <c r="Z470" s="441"/>
      <c r="AA470" s="441"/>
      <c r="AB470" s="441"/>
      <c r="AC470" s="441"/>
      <c r="AD470" s="441"/>
      <c r="AE470" s="441"/>
      <c r="AF470" s="441"/>
      <c r="AG470" s="441"/>
      <c r="AH470" s="441"/>
      <c r="AI470" s="441"/>
      <c r="AJ470" s="441"/>
      <c r="AK470" s="441"/>
      <c r="AL470" s="441"/>
      <c r="AM470" s="322">
        <f>SUM(Y470:AL470)</f>
        <v>0</v>
      </c>
    </row>
    <row r="471" spans="1:39" ht="15" outlineLevel="1">
      <c r="B471" s="320" t="s">
        <v>262</v>
      </c>
      <c r="C471" s="317" t="s">
        <v>164</v>
      </c>
      <c r="D471" s="321"/>
      <c r="E471" s="321"/>
      <c r="F471" s="321"/>
      <c r="G471" s="321"/>
      <c r="H471" s="321"/>
      <c r="I471" s="321"/>
      <c r="J471" s="321"/>
      <c r="K471" s="321"/>
      <c r="L471" s="321"/>
      <c r="M471" s="321"/>
      <c r="N471" s="321">
        <f>N470</f>
        <v>12</v>
      </c>
      <c r="O471" s="321"/>
      <c r="P471" s="321"/>
      <c r="Q471" s="321"/>
      <c r="R471" s="321"/>
      <c r="S471" s="321"/>
      <c r="T471" s="321"/>
      <c r="U471" s="321"/>
      <c r="V471" s="321"/>
      <c r="W471" s="321"/>
      <c r="X471" s="321"/>
      <c r="Y471" s="437">
        <f>Y470</f>
        <v>0</v>
      </c>
      <c r="Z471" s="437">
        <f>Z470</f>
        <v>0</v>
      </c>
      <c r="AA471" s="437">
        <f t="shared" ref="AA471:AL471" si="145">AA470</f>
        <v>0</v>
      </c>
      <c r="AB471" s="437">
        <f t="shared" si="145"/>
        <v>0</v>
      </c>
      <c r="AC471" s="437">
        <f t="shared" si="145"/>
        <v>0</v>
      </c>
      <c r="AD471" s="437">
        <f t="shared" si="145"/>
        <v>0</v>
      </c>
      <c r="AE471" s="437">
        <f t="shared" si="145"/>
        <v>0</v>
      </c>
      <c r="AF471" s="437">
        <f t="shared" si="145"/>
        <v>0</v>
      </c>
      <c r="AG471" s="437">
        <f t="shared" si="145"/>
        <v>0</v>
      </c>
      <c r="AH471" s="437">
        <f t="shared" si="145"/>
        <v>0</v>
      </c>
      <c r="AI471" s="437">
        <f t="shared" si="145"/>
        <v>0</v>
      </c>
      <c r="AJ471" s="437">
        <f t="shared" si="145"/>
        <v>0</v>
      </c>
      <c r="AK471" s="437">
        <f t="shared" si="145"/>
        <v>0</v>
      </c>
      <c r="AL471" s="437">
        <f t="shared" si="145"/>
        <v>0</v>
      </c>
      <c r="AM471" s="323"/>
    </row>
    <row r="472" spans="1:39" ht="15" outlineLevel="1">
      <c r="B472" s="341"/>
      <c r="C472" s="331"/>
      <c r="D472" s="317"/>
      <c r="E472" s="317"/>
      <c r="F472" s="317"/>
      <c r="G472" s="317"/>
      <c r="H472" s="317"/>
      <c r="I472" s="317"/>
      <c r="J472" s="317"/>
      <c r="K472" s="317"/>
      <c r="L472" s="317"/>
      <c r="M472" s="317"/>
      <c r="N472" s="317"/>
      <c r="O472" s="317"/>
      <c r="P472" s="317"/>
      <c r="Q472" s="317"/>
      <c r="R472" s="317"/>
      <c r="S472" s="317"/>
      <c r="T472" s="317"/>
      <c r="U472" s="317"/>
      <c r="V472" s="317"/>
      <c r="W472" s="317"/>
      <c r="X472" s="317"/>
      <c r="Y472" s="448"/>
      <c r="Z472" s="438"/>
      <c r="AA472" s="438"/>
      <c r="AB472" s="438"/>
      <c r="AC472" s="438"/>
      <c r="AD472" s="438"/>
      <c r="AE472" s="438"/>
      <c r="AF472" s="438"/>
      <c r="AG472" s="438"/>
      <c r="AH472" s="438"/>
      <c r="AI472" s="438"/>
      <c r="AJ472" s="438"/>
      <c r="AK472" s="438"/>
      <c r="AL472" s="438"/>
      <c r="AM472" s="332"/>
    </row>
    <row r="473" spans="1:39" ht="15" outlineLevel="1">
      <c r="A473" s="544">
        <v>22</v>
      </c>
      <c r="B473" s="341" t="s">
        <v>9</v>
      </c>
      <c r="C473" s="317" t="s">
        <v>25</v>
      </c>
      <c r="D473" s="321"/>
      <c r="E473" s="321"/>
      <c r="F473" s="321"/>
      <c r="G473" s="321"/>
      <c r="H473" s="321"/>
      <c r="I473" s="321"/>
      <c r="J473" s="321"/>
      <c r="K473" s="321"/>
      <c r="L473" s="321"/>
      <c r="M473" s="321"/>
      <c r="N473" s="317"/>
      <c r="O473" s="321">
        <v>17243</v>
      </c>
      <c r="P473" s="321"/>
      <c r="Q473" s="321"/>
      <c r="R473" s="321"/>
      <c r="S473" s="321"/>
      <c r="T473" s="321"/>
      <c r="U473" s="321"/>
      <c r="V473" s="321"/>
      <c r="W473" s="321"/>
      <c r="X473" s="321"/>
      <c r="Y473" s="436"/>
      <c r="Z473" s="441"/>
      <c r="AA473" s="441">
        <v>0.25</v>
      </c>
      <c r="AB473" s="441">
        <v>0.75</v>
      </c>
      <c r="AC473" s="441"/>
      <c r="AD473" s="441"/>
      <c r="AE473" s="441"/>
      <c r="AF473" s="441"/>
      <c r="AG473" s="441"/>
      <c r="AH473" s="441"/>
      <c r="AI473" s="441"/>
      <c r="AJ473" s="441"/>
      <c r="AK473" s="441"/>
      <c r="AL473" s="441"/>
      <c r="AM473" s="322">
        <f>SUM(Y473:AL473)</f>
        <v>1</v>
      </c>
    </row>
    <row r="474" spans="1:39" ht="15" outlineLevel="1">
      <c r="B474" s="320" t="s">
        <v>262</v>
      </c>
      <c r="C474" s="317" t="s">
        <v>164</v>
      </c>
      <c r="D474" s="321"/>
      <c r="E474" s="321"/>
      <c r="F474" s="321"/>
      <c r="G474" s="321"/>
      <c r="H474" s="321"/>
      <c r="I474" s="321"/>
      <c r="J474" s="321"/>
      <c r="K474" s="321"/>
      <c r="L474" s="321"/>
      <c r="M474" s="321"/>
      <c r="N474" s="317"/>
      <c r="O474" s="321"/>
      <c r="P474" s="321"/>
      <c r="Q474" s="321"/>
      <c r="R474" s="321"/>
      <c r="S474" s="321"/>
      <c r="T474" s="321"/>
      <c r="U474" s="321"/>
      <c r="V474" s="321"/>
      <c r="W474" s="321"/>
      <c r="X474" s="321"/>
      <c r="Y474" s="437">
        <f>Y473</f>
        <v>0</v>
      </c>
      <c r="Z474" s="437">
        <f>Z473</f>
        <v>0</v>
      </c>
      <c r="AA474" s="437">
        <f t="shared" ref="AA474:AL474" si="146">AA473</f>
        <v>0.25</v>
      </c>
      <c r="AB474" s="437">
        <f t="shared" si="146"/>
        <v>0.75</v>
      </c>
      <c r="AC474" s="437">
        <f t="shared" si="146"/>
        <v>0</v>
      </c>
      <c r="AD474" s="437">
        <f t="shared" si="146"/>
        <v>0</v>
      </c>
      <c r="AE474" s="437">
        <f t="shared" si="146"/>
        <v>0</v>
      </c>
      <c r="AF474" s="437">
        <f t="shared" si="146"/>
        <v>0</v>
      </c>
      <c r="AG474" s="437">
        <f t="shared" si="146"/>
        <v>0</v>
      </c>
      <c r="AH474" s="437">
        <f t="shared" si="146"/>
        <v>0</v>
      </c>
      <c r="AI474" s="437">
        <f t="shared" si="146"/>
        <v>0</v>
      </c>
      <c r="AJ474" s="437">
        <f t="shared" si="146"/>
        <v>0</v>
      </c>
      <c r="AK474" s="437">
        <f t="shared" si="146"/>
        <v>0</v>
      </c>
      <c r="AL474" s="437">
        <f t="shared" si="146"/>
        <v>0</v>
      </c>
      <c r="AM474" s="332"/>
    </row>
    <row r="475" spans="1:39" ht="15" outlineLevel="1">
      <c r="B475" s="341"/>
      <c r="C475" s="331"/>
      <c r="D475" s="317"/>
      <c r="E475" s="317"/>
      <c r="F475" s="317"/>
      <c r="G475" s="317"/>
      <c r="H475" s="317"/>
      <c r="I475" s="317"/>
      <c r="J475" s="317"/>
      <c r="K475" s="317"/>
      <c r="L475" s="317"/>
      <c r="M475" s="317"/>
      <c r="N475" s="317"/>
      <c r="O475" s="317"/>
      <c r="P475" s="317"/>
      <c r="Q475" s="317"/>
      <c r="R475" s="317"/>
      <c r="S475" s="317"/>
      <c r="T475" s="317"/>
      <c r="U475" s="317"/>
      <c r="V475" s="317"/>
      <c r="W475" s="317"/>
      <c r="X475" s="317"/>
      <c r="Y475" s="438"/>
      <c r="Z475" s="438"/>
      <c r="AA475" s="438"/>
      <c r="AB475" s="438"/>
      <c r="AC475" s="438"/>
      <c r="AD475" s="438"/>
      <c r="AE475" s="438"/>
      <c r="AF475" s="438"/>
      <c r="AG475" s="438"/>
      <c r="AH475" s="438"/>
      <c r="AI475" s="438"/>
      <c r="AJ475" s="438"/>
      <c r="AK475" s="438"/>
      <c r="AL475" s="438"/>
      <c r="AM475" s="332"/>
    </row>
    <row r="476" spans="1:39" ht="15.6" outlineLevel="1">
      <c r="A476" s="545"/>
      <c r="B476" s="314" t="s">
        <v>14</v>
      </c>
      <c r="C476" s="315"/>
      <c r="D476" s="316"/>
      <c r="E476" s="316"/>
      <c r="F476" s="316"/>
      <c r="G476" s="316"/>
      <c r="H476" s="316"/>
      <c r="I476" s="316"/>
      <c r="J476" s="316"/>
      <c r="K476" s="316"/>
      <c r="L476" s="316"/>
      <c r="M476" s="316"/>
      <c r="N476" s="316"/>
      <c r="O476" s="316"/>
      <c r="P476" s="315"/>
      <c r="Q476" s="315"/>
      <c r="R476" s="315"/>
      <c r="S476" s="315"/>
      <c r="T476" s="315"/>
      <c r="U476" s="315"/>
      <c r="V476" s="315"/>
      <c r="W476" s="315"/>
      <c r="X476" s="315"/>
      <c r="Y476" s="440"/>
      <c r="Z476" s="440"/>
      <c r="AA476" s="440"/>
      <c r="AB476" s="440"/>
      <c r="AC476" s="440"/>
      <c r="AD476" s="440"/>
      <c r="AE476" s="440"/>
      <c r="AF476" s="440"/>
      <c r="AG476" s="440"/>
      <c r="AH476" s="440"/>
      <c r="AI476" s="440"/>
      <c r="AJ476" s="440"/>
      <c r="AK476" s="440"/>
      <c r="AL476" s="440"/>
      <c r="AM476" s="318"/>
    </row>
    <row r="477" spans="1:39" ht="15" outlineLevel="1">
      <c r="A477" s="544">
        <v>23</v>
      </c>
      <c r="B477" s="341" t="s">
        <v>14</v>
      </c>
      <c r="C477" s="317" t="s">
        <v>25</v>
      </c>
      <c r="D477" s="321">
        <v>724043</v>
      </c>
      <c r="E477" s="321">
        <f>+'7-d.  2014'!BA46</f>
        <v>720942.1</v>
      </c>
      <c r="F477" s="321">
        <f>+'7-d.  2014'!BB46</f>
        <v>644368.9</v>
      </c>
      <c r="G477" s="321">
        <f>+'7-d.  2014'!BC46</f>
        <v>618486.19999999995</v>
      </c>
      <c r="H477" s="321">
        <f>+'7-d.  2014'!BD46</f>
        <v>589777.5</v>
      </c>
      <c r="I477" s="321">
        <f>+'7-d.  2014'!BE46</f>
        <v>589777.5</v>
      </c>
      <c r="J477" s="321">
        <f>+'7-d.  2014'!BF46</f>
        <v>583221.1</v>
      </c>
      <c r="K477" s="321">
        <f>+'7-d.  2014'!BG46</f>
        <v>580457.9</v>
      </c>
      <c r="L477" s="321">
        <f>+'7-d.  2014'!BH46</f>
        <v>265860.09999999998</v>
      </c>
      <c r="M477" s="321">
        <f>+'7-d.  2014'!BI46</f>
        <v>265372.09999999998</v>
      </c>
      <c r="N477" s="317"/>
      <c r="O477" s="321">
        <v>59</v>
      </c>
      <c r="P477" s="321">
        <f>+'7-d.  2014'!V46</f>
        <v>59.212200000000003</v>
      </c>
      <c r="Q477" s="321">
        <f>+'7-d.  2014'!W46</f>
        <v>55.237490000000001</v>
      </c>
      <c r="R477" s="321">
        <f>+'7-d.  2014'!X46</f>
        <v>53.887079999999997</v>
      </c>
      <c r="S477" s="321">
        <f>+'7-d.  2014'!Y46</f>
        <v>52.459739999999996</v>
      </c>
      <c r="T477" s="321">
        <f>+'7-d.  2014'!Z46</f>
        <v>52.459739999999996</v>
      </c>
      <c r="U477" s="321">
        <f>+'7-d.  2014'!AA46</f>
        <v>52.11797</v>
      </c>
      <c r="V477" s="321">
        <f>+'7-d.  2014'!AB46</f>
        <v>52.11797</v>
      </c>
      <c r="W477" s="321">
        <f>+'7-d.  2014'!AC46</f>
        <v>35.78501</v>
      </c>
      <c r="X477" s="321">
        <f>+'7-d.  2014'!AD46</f>
        <v>35.262610000000002</v>
      </c>
      <c r="Y477" s="496">
        <v>1</v>
      </c>
      <c r="Z477" s="436"/>
      <c r="AA477" s="436"/>
      <c r="AB477" s="436"/>
      <c r="AC477" s="436"/>
      <c r="AD477" s="436"/>
      <c r="AE477" s="436"/>
      <c r="AF477" s="436"/>
      <c r="AG477" s="436"/>
      <c r="AH477" s="436"/>
      <c r="AI477" s="436"/>
      <c r="AJ477" s="436"/>
      <c r="AK477" s="436"/>
      <c r="AL477" s="436"/>
      <c r="AM477" s="322">
        <f>SUM(Y477:AL477)</f>
        <v>1</v>
      </c>
    </row>
    <row r="478" spans="1:39" ht="15" outlineLevel="1">
      <c r="B478" s="320" t="s">
        <v>262</v>
      </c>
      <c r="C478" s="317" t="s">
        <v>164</v>
      </c>
      <c r="D478" s="321"/>
      <c r="E478" s="321"/>
      <c r="F478" s="321"/>
      <c r="G478" s="321"/>
      <c r="H478" s="321"/>
      <c r="I478" s="321"/>
      <c r="J478" s="321"/>
      <c r="K478" s="321"/>
      <c r="L478" s="321"/>
      <c r="M478" s="321"/>
      <c r="N478" s="494"/>
      <c r="O478" s="321"/>
      <c r="P478" s="321"/>
      <c r="Q478" s="321"/>
      <c r="R478" s="321"/>
      <c r="S478" s="321"/>
      <c r="T478" s="321"/>
      <c r="U478" s="321"/>
      <c r="V478" s="321"/>
      <c r="W478" s="321"/>
      <c r="X478" s="321"/>
      <c r="Y478" s="437">
        <f>Y477</f>
        <v>1</v>
      </c>
      <c r="Z478" s="437">
        <f>Z477</f>
        <v>0</v>
      </c>
      <c r="AA478" s="437">
        <f t="shared" ref="AA478:AL478" si="147">AA477</f>
        <v>0</v>
      </c>
      <c r="AB478" s="437">
        <f t="shared" si="147"/>
        <v>0</v>
      </c>
      <c r="AC478" s="437">
        <f t="shared" si="147"/>
        <v>0</v>
      </c>
      <c r="AD478" s="437">
        <f t="shared" si="147"/>
        <v>0</v>
      </c>
      <c r="AE478" s="437">
        <f t="shared" si="147"/>
        <v>0</v>
      </c>
      <c r="AF478" s="437">
        <f t="shared" si="147"/>
        <v>0</v>
      </c>
      <c r="AG478" s="437">
        <f t="shared" si="147"/>
        <v>0</v>
      </c>
      <c r="AH478" s="437">
        <f t="shared" si="147"/>
        <v>0</v>
      </c>
      <c r="AI478" s="437">
        <f t="shared" si="147"/>
        <v>0</v>
      </c>
      <c r="AJ478" s="437">
        <f t="shared" si="147"/>
        <v>0</v>
      </c>
      <c r="AK478" s="437">
        <f t="shared" si="147"/>
        <v>0</v>
      </c>
      <c r="AL478" s="437">
        <f t="shared" si="147"/>
        <v>0</v>
      </c>
      <c r="AM478" s="323"/>
    </row>
    <row r="479" spans="1:39" ht="15" outlineLevel="1">
      <c r="B479" s="341"/>
      <c r="C479" s="331"/>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438"/>
      <c r="Z479" s="438"/>
      <c r="AA479" s="438"/>
      <c r="AB479" s="438"/>
      <c r="AC479" s="438"/>
      <c r="AD479" s="438"/>
      <c r="AE479" s="438"/>
      <c r="AF479" s="438"/>
      <c r="AG479" s="438"/>
      <c r="AH479" s="438"/>
      <c r="AI479" s="438"/>
      <c r="AJ479" s="438"/>
      <c r="AK479" s="438"/>
      <c r="AL479" s="438"/>
      <c r="AM479" s="332"/>
    </row>
    <row r="480" spans="1:39" s="319" customFormat="1" ht="15.6" outlineLevel="1">
      <c r="A480" s="545"/>
      <c r="B480" s="314" t="s">
        <v>501</v>
      </c>
      <c r="C480" s="315"/>
      <c r="D480" s="316"/>
      <c r="E480" s="316"/>
      <c r="F480" s="316"/>
      <c r="G480" s="316"/>
      <c r="H480" s="316"/>
      <c r="I480" s="316"/>
      <c r="J480" s="316"/>
      <c r="K480" s="316"/>
      <c r="L480" s="316"/>
      <c r="M480" s="316"/>
      <c r="N480" s="316"/>
      <c r="O480" s="316"/>
      <c r="P480" s="315"/>
      <c r="Q480" s="315"/>
      <c r="R480" s="315"/>
      <c r="S480" s="315"/>
      <c r="T480" s="315"/>
      <c r="U480" s="315"/>
      <c r="V480" s="315"/>
      <c r="W480" s="315"/>
      <c r="X480" s="315"/>
      <c r="Y480" s="440"/>
      <c r="Z480" s="440"/>
      <c r="AA480" s="440"/>
      <c r="AB480" s="440"/>
      <c r="AC480" s="440"/>
      <c r="AD480" s="440"/>
      <c r="AE480" s="440"/>
      <c r="AF480" s="440"/>
      <c r="AG480" s="440"/>
      <c r="AH480" s="440"/>
      <c r="AI480" s="440"/>
      <c r="AJ480" s="440"/>
      <c r="AK480" s="440"/>
      <c r="AL480" s="440"/>
      <c r="AM480" s="318"/>
    </row>
    <row r="481" spans="1:39" s="309" customFormat="1" ht="15" outlineLevel="1">
      <c r="A481" s="544">
        <v>24</v>
      </c>
      <c r="B481" s="341" t="s">
        <v>14</v>
      </c>
      <c r="C481" s="317" t="s">
        <v>25</v>
      </c>
      <c r="D481" s="321"/>
      <c r="E481" s="321"/>
      <c r="F481" s="321"/>
      <c r="G481" s="321"/>
      <c r="H481" s="321"/>
      <c r="I481" s="321"/>
      <c r="J481" s="321"/>
      <c r="K481" s="321"/>
      <c r="L481" s="321"/>
      <c r="M481" s="321"/>
      <c r="N481" s="317"/>
      <c r="O481" s="321"/>
      <c r="P481" s="321"/>
      <c r="Q481" s="321"/>
      <c r="R481" s="321"/>
      <c r="S481" s="321"/>
      <c r="T481" s="321"/>
      <c r="U481" s="321"/>
      <c r="V481" s="321"/>
      <c r="W481" s="321"/>
      <c r="X481" s="321"/>
      <c r="Y481" s="436"/>
      <c r="Z481" s="436"/>
      <c r="AA481" s="436"/>
      <c r="AB481" s="436"/>
      <c r="AC481" s="436"/>
      <c r="AD481" s="436"/>
      <c r="AE481" s="436"/>
      <c r="AF481" s="436"/>
      <c r="AG481" s="436"/>
      <c r="AH481" s="436"/>
      <c r="AI481" s="436"/>
      <c r="AJ481" s="436"/>
      <c r="AK481" s="436"/>
      <c r="AL481" s="436"/>
      <c r="AM481" s="322">
        <f>SUM(Y481:AL481)</f>
        <v>0</v>
      </c>
    </row>
    <row r="482" spans="1:39" s="309" customFormat="1" ht="15" outlineLevel="1">
      <c r="A482" s="544"/>
      <c r="B482" s="341" t="s">
        <v>262</v>
      </c>
      <c r="C482" s="317" t="s">
        <v>164</v>
      </c>
      <c r="D482" s="321"/>
      <c r="E482" s="321"/>
      <c r="F482" s="321"/>
      <c r="G482" s="321"/>
      <c r="H482" s="321"/>
      <c r="I482" s="321"/>
      <c r="J482" s="321"/>
      <c r="K482" s="321"/>
      <c r="L482" s="321"/>
      <c r="M482" s="321"/>
      <c r="N482" s="494"/>
      <c r="O482" s="321"/>
      <c r="P482" s="321"/>
      <c r="Q482" s="321"/>
      <c r="R482" s="321"/>
      <c r="S482" s="321"/>
      <c r="T482" s="321"/>
      <c r="U482" s="321"/>
      <c r="V482" s="321"/>
      <c r="W482" s="321"/>
      <c r="X482" s="321"/>
      <c r="Y482" s="437">
        <f>Y481</f>
        <v>0</v>
      </c>
      <c r="Z482" s="437">
        <f>Z481</f>
        <v>0</v>
      </c>
      <c r="AA482" s="437">
        <f t="shared" ref="AA482:AL482" si="148">AA481</f>
        <v>0</v>
      </c>
      <c r="AB482" s="437">
        <f t="shared" si="148"/>
        <v>0</v>
      </c>
      <c r="AC482" s="437">
        <f t="shared" si="148"/>
        <v>0</v>
      </c>
      <c r="AD482" s="437">
        <f t="shared" si="148"/>
        <v>0</v>
      </c>
      <c r="AE482" s="437">
        <f t="shared" si="148"/>
        <v>0</v>
      </c>
      <c r="AF482" s="437">
        <f t="shared" si="148"/>
        <v>0</v>
      </c>
      <c r="AG482" s="437">
        <f t="shared" si="148"/>
        <v>0</v>
      </c>
      <c r="AH482" s="437">
        <f t="shared" si="148"/>
        <v>0</v>
      </c>
      <c r="AI482" s="437">
        <f t="shared" si="148"/>
        <v>0</v>
      </c>
      <c r="AJ482" s="437">
        <f t="shared" si="148"/>
        <v>0</v>
      </c>
      <c r="AK482" s="437">
        <f t="shared" si="148"/>
        <v>0</v>
      </c>
      <c r="AL482" s="437">
        <f t="shared" si="148"/>
        <v>0</v>
      </c>
      <c r="AM482" s="323"/>
    </row>
    <row r="483" spans="1:39" s="309" customFormat="1" ht="15" outlineLevel="1">
      <c r="A483" s="544"/>
      <c r="B483" s="341"/>
      <c r="C483" s="331"/>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438"/>
      <c r="Z483" s="438"/>
      <c r="AA483" s="438"/>
      <c r="AB483" s="438"/>
      <c r="AC483" s="438"/>
      <c r="AD483" s="438"/>
      <c r="AE483" s="438"/>
      <c r="AF483" s="438"/>
      <c r="AG483" s="438"/>
      <c r="AH483" s="438"/>
      <c r="AI483" s="438"/>
      <c r="AJ483" s="438"/>
      <c r="AK483" s="438"/>
      <c r="AL483" s="438"/>
      <c r="AM483" s="332"/>
    </row>
    <row r="484" spans="1:39" s="309" customFormat="1" ht="15" outlineLevel="1">
      <c r="A484" s="544">
        <v>25</v>
      </c>
      <c r="B484" s="340" t="s">
        <v>21</v>
      </c>
      <c r="C484" s="317" t="s">
        <v>25</v>
      </c>
      <c r="D484" s="321"/>
      <c r="E484" s="321"/>
      <c r="F484" s="321"/>
      <c r="G484" s="321"/>
      <c r="H484" s="321"/>
      <c r="I484" s="321"/>
      <c r="J484" s="321"/>
      <c r="K484" s="321"/>
      <c r="L484" s="321"/>
      <c r="M484" s="321"/>
      <c r="N484" s="321">
        <v>0</v>
      </c>
      <c r="O484" s="321"/>
      <c r="P484" s="321"/>
      <c r="Q484" s="321"/>
      <c r="R484" s="321"/>
      <c r="S484" s="321"/>
      <c r="T484" s="321"/>
      <c r="U484" s="321"/>
      <c r="V484" s="321"/>
      <c r="W484" s="321"/>
      <c r="X484" s="321"/>
      <c r="Y484" s="441"/>
      <c r="Z484" s="441"/>
      <c r="AA484" s="441"/>
      <c r="AB484" s="441"/>
      <c r="AC484" s="441"/>
      <c r="AD484" s="441"/>
      <c r="AE484" s="441"/>
      <c r="AF484" s="441"/>
      <c r="AG484" s="441"/>
      <c r="AH484" s="441"/>
      <c r="AI484" s="441"/>
      <c r="AJ484" s="441"/>
      <c r="AK484" s="441"/>
      <c r="AL484" s="441"/>
      <c r="AM484" s="322">
        <f>SUM(Y484:AL484)</f>
        <v>0</v>
      </c>
    </row>
    <row r="485" spans="1:39" s="309" customFormat="1" ht="15" outlineLevel="1">
      <c r="A485" s="544"/>
      <c r="B485" s="341" t="s">
        <v>262</v>
      </c>
      <c r="C485" s="317" t="s">
        <v>164</v>
      </c>
      <c r="D485" s="321"/>
      <c r="E485" s="321"/>
      <c r="F485" s="321"/>
      <c r="G485" s="321"/>
      <c r="H485" s="321"/>
      <c r="I485" s="321"/>
      <c r="J485" s="321"/>
      <c r="K485" s="321"/>
      <c r="L485" s="321"/>
      <c r="M485" s="321"/>
      <c r="N485" s="321">
        <f>N484</f>
        <v>0</v>
      </c>
      <c r="O485" s="321"/>
      <c r="P485" s="321"/>
      <c r="Q485" s="321"/>
      <c r="R485" s="321"/>
      <c r="S485" s="321"/>
      <c r="T485" s="321"/>
      <c r="U485" s="321"/>
      <c r="V485" s="321"/>
      <c r="W485" s="321"/>
      <c r="X485" s="321"/>
      <c r="Y485" s="437">
        <f>Y484</f>
        <v>0</v>
      </c>
      <c r="Z485" s="437">
        <f>Z484</f>
        <v>0</v>
      </c>
      <c r="AA485" s="437">
        <f t="shared" ref="AA485:AL485" si="149">AA484</f>
        <v>0</v>
      </c>
      <c r="AB485" s="437">
        <f t="shared" si="149"/>
        <v>0</v>
      </c>
      <c r="AC485" s="437">
        <f t="shared" si="149"/>
        <v>0</v>
      </c>
      <c r="AD485" s="437">
        <f t="shared" si="149"/>
        <v>0</v>
      </c>
      <c r="AE485" s="437">
        <f t="shared" si="149"/>
        <v>0</v>
      </c>
      <c r="AF485" s="437">
        <f t="shared" si="149"/>
        <v>0</v>
      </c>
      <c r="AG485" s="437">
        <f t="shared" si="149"/>
        <v>0</v>
      </c>
      <c r="AH485" s="437">
        <f t="shared" si="149"/>
        <v>0</v>
      </c>
      <c r="AI485" s="437">
        <f t="shared" si="149"/>
        <v>0</v>
      </c>
      <c r="AJ485" s="437">
        <f t="shared" si="149"/>
        <v>0</v>
      </c>
      <c r="AK485" s="437">
        <f t="shared" si="149"/>
        <v>0</v>
      </c>
      <c r="AL485" s="437">
        <f t="shared" si="149"/>
        <v>0</v>
      </c>
      <c r="AM485" s="337"/>
    </row>
    <row r="486" spans="1:39" s="309" customFormat="1" ht="15" outlineLevel="1">
      <c r="A486" s="544"/>
      <c r="B486" s="340"/>
      <c r="C486" s="338"/>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442"/>
      <c r="Z486" s="443"/>
      <c r="AA486" s="442"/>
      <c r="AB486" s="442"/>
      <c r="AC486" s="442"/>
      <c r="AD486" s="442"/>
      <c r="AE486" s="442"/>
      <c r="AF486" s="442"/>
      <c r="AG486" s="442"/>
      <c r="AH486" s="442"/>
      <c r="AI486" s="442"/>
      <c r="AJ486" s="442"/>
      <c r="AK486" s="442"/>
      <c r="AL486" s="442"/>
      <c r="AM486" s="339"/>
    </row>
    <row r="487" spans="1:39" ht="15.6" outlineLevel="1">
      <c r="A487" s="545"/>
      <c r="B487" s="314" t="s">
        <v>15</v>
      </c>
      <c r="C487" s="346"/>
      <c r="D487" s="316"/>
      <c r="E487" s="315"/>
      <c r="F487" s="315"/>
      <c r="G487" s="315"/>
      <c r="H487" s="315"/>
      <c r="I487" s="315"/>
      <c r="J487" s="315"/>
      <c r="K487" s="315"/>
      <c r="L487" s="315"/>
      <c r="M487" s="315"/>
      <c r="N487" s="317"/>
      <c r="O487" s="315"/>
      <c r="P487" s="315"/>
      <c r="Q487" s="315"/>
      <c r="R487" s="315"/>
      <c r="S487" s="315"/>
      <c r="T487" s="315"/>
      <c r="U487" s="315"/>
      <c r="V487" s="315"/>
      <c r="W487" s="315"/>
      <c r="X487" s="315"/>
      <c r="Y487" s="440"/>
      <c r="Z487" s="440"/>
      <c r="AA487" s="440"/>
      <c r="AB487" s="440"/>
      <c r="AC487" s="440"/>
      <c r="AD487" s="440"/>
      <c r="AE487" s="440"/>
      <c r="AF487" s="440"/>
      <c r="AG487" s="440"/>
      <c r="AH487" s="440"/>
      <c r="AI487" s="440"/>
      <c r="AJ487" s="440"/>
      <c r="AK487" s="440"/>
      <c r="AL487" s="440"/>
      <c r="AM487" s="318"/>
    </row>
    <row r="488" spans="1:39" ht="15" outlineLevel="1">
      <c r="A488" s="544">
        <v>26</v>
      </c>
      <c r="B488" s="347" t="s">
        <v>16</v>
      </c>
      <c r="C488" s="317" t="s">
        <v>25</v>
      </c>
      <c r="D488" s="321"/>
      <c r="E488" s="321"/>
      <c r="F488" s="321"/>
      <c r="G488" s="321"/>
      <c r="H488" s="321"/>
      <c r="I488" s="321"/>
      <c r="J488" s="321"/>
      <c r="K488" s="321"/>
      <c r="L488" s="321"/>
      <c r="M488" s="321"/>
      <c r="N488" s="321">
        <v>12</v>
      </c>
      <c r="O488" s="321"/>
      <c r="P488" s="321"/>
      <c r="Q488" s="321"/>
      <c r="R488" s="321"/>
      <c r="S488" s="321"/>
      <c r="T488" s="321"/>
      <c r="U488" s="321"/>
      <c r="V488" s="321"/>
      <c r="W488" s="321"/>
      <c r="X488" s="321"/>
      <c r="Y488" s="452"/>
      <c r="Z488" s="441"/>
      <c r="AA488" s="441"/>
      <c r="AB488" s="441"/>
      <c r="AC488" s="441"/>
      <c r="AD488" s="441"/>
      <c r="AE488" s="441"/>
      <c r="AF488" s="441"/>
      <c r="AG488" s="441"/>
      <c r="AH488" s="441"/>
      <c r="AI488" s="441"/>
      <c r="AJ488" s="441"/>
      <c r="AK488" s="441"/>
      <c r="AL488" s="441"/>
      <c r="AM488" s="322">
        <f>SUM(Y488:AL488)</f>
        <v>0</v>
      </c>
    </row>
    <row r="489" spans="1:39" ht="15" outlineLevel="1">
      <c r="B489" s="320" t="s">
        <v>262</v>
      </c>
      <c r="C489" s="317" t="s">
        <v>164</v>
      </c>
      <c r="D489" s="321"/>
      <c r="E489" s="321"/>
      <c r="F489" s="321"/>
      <c r="G489" s="321"/>
      <c r="H489" s="321"/>
      <c r="I489" s="321"/>
      <c r="J489" s="321"/>
      <c r="K489" s="321"/>
      <c r="L489" s="321"/>
      <c r="M489" s="321"/>
      <c r="N489" s="321">
        <f>N488</f>
        <v>12</v>
      </c>
      <c r="O489" s="321"/>
      <c r="P489" s="321"/>
      <c r="Q489" s="321"/>
      <c r="R489" s="321"/>
      <c r="S489" s="321"/>
      <c r="T489" s="321"/>
      <c r="U489" s="321"/>
      <c r="V489" s="321"/>
      <c r="W489" s="321"/>
      <c r="X489" s="321"/>
      <c r="Y489" s="437">
        <f>Y488</f>
        <v>0</v>
      </c>
      <c r="Z489" s="437">
        <f>Z488</f>
        <v>0</v>
      </c>
      <c r="AA489" s="437">
        <f t="shared" ref="AA489:AL489" si="150">AA488</f>
        <v>0</v>
      </c>
      <c r="AB489" s="437">
        <f t="shared" si="150"/>
        <v>0</v>
      </c>
      <c r="AC489" s="437">
        <f t="shared" si="150"/>
        <v>0</v>
      </c>
      <c r="AD489" s="437">
        <f t="shared" si="150"/>
        <v>0</v>
      </c>
      <c r="AE489" s="437">
        <f t="shared" si="150"/>
        <v>0</v>
      </c>
      <c r="AF489" s="437">
        <f t="shared" si="150"/>
        <v>0</v>
      </c>
      <c r="AG489" s="437">
        <f t="shared" si="150"/>
        <v>0</v>
      </c>
      <c r="AH489" s="437">
        <f t="shared" si="150"/>
        <v>0</v>
      </c>
      <c r="AI489" s="437">
        <f t="shared" si="150"/>
        <v>0</v>
      </c>
      <c r="AJ489" s="437">
        <f t="shared" si="150"/>
        <v>0</v>
      </c>
      <c r="AK489" s="437">
        <f t="shared" si="150"/>
        <v>0</v>
      </c>
      <c r="AL489" s="437">
        <f t="shared" si="150"/>
        <v>0</v>
      </c>
      <c r="AM489" s="332"/>
    </row>
    <row r="490" spans="1:39" ht="15" outlineLevel="1">
      <c r="A490" s="547"/>
      <c r="B490" s="348"/>
      <c r="C490" s="317"/>
      <c r="D490" s="317"/>
      <c r="E490" s="317"/>
      <c r="F490" s="317"/>
      <c r="G490" s="317"/>
      <c r="H490" s="317"/>
      <c r="I490" s="317"/>
      <c r="J490" s="317"/>
      <c r="K490" s="317"/>
      <c r="L490" s="317"/>
      <c r="M490" s="317"/>
      <c r="N490" s="317"/>
      <c r="O490" s="317"/>
      <c r="P490" s="317"/>
      <c r="Q490" s="317"/>
      <c r="R490" s="317"/>
      <c r="S490" s="317"/>
      <c r="T490" s="317"/>
      <c r="U490" s="317"/>
      <c r="V490" s="317"/>
      <c r="W490" s="317"/>
      <c r="X490" s="317"/>
      <c r="Y490" s="449"/>
      <c r="Z490" s="450"/>
      <c r="AA490" s="450"/>
      <c r="AB490" s="450"/>
      <c r="AC490" s="450"/>
      <c r="AD490" s="450"/>
      <c r="AE490" s="450"/>
      <c r="AF490" s="450"/>
      <c r="AG490" s="450"/>
      <c r="AH490" s="450"/>
      <c r="AI490" s="450"/>
      <c r="AJ490" s="450"/>
      <c r="AK490" s="450"/>
      <c r="AL490" s="450"/>
      <c r="AM490" s="323"/>
    </row>
    <row r="491" spans="1:39" ht="15" outlineLevel="1">
      <c r="A491" s="544">
        <v>27</v>
      </c>
      <c r="B491" s="347" t="s">
        <v>17</v>
      </c>
      <c r="C491" s="317" t="s">
        <v>25</v>
      </c>
      <c r="D491" s="321"/>
      <c r="E491" s="321"/>
      <c r="F491" s="321"/>
      <c r="G491" s="321"/>
      <c r="H491" s="321"/>
      <c r="I491" s="321"/>
      <c r="J491" s="321"/>
      <c r="K491" s="321"/>
      <c r="L491" s="321"/>
      <c r="M491" s="321"/>
      <c r="N491" s="321">
        <v>12</v>
      </c>
      <c r="O491" s="321"/>
      <c r="P491" s="321"/>
      <c r="Q491" s="321"/>
      <c r="R491" s="321"/>
      <c r="S491" s="321"/>
      <c r="T491" s="321"/>
      <c r="U491" s="321"/>
      <c r="V491" s="321"/>
      <c r="W491" s="321"/>
      <c r="X491" s="321"/>
      <c r="Y491" s="452"/>
      <c r="Z491" s="441"/>
      <c r="AA491" s="441"/>
      <c r="AB491" s="441"/>
      <c r="AC491" s="441"/>
      <c r="AD491" s="441"/>
      <c r="AE491" s="441"/>
      <c r="AF491" s="441"/>
      <c r="AG491" s="441"/>
      <c r="AH491" s="441"/>
      <c r="AI491" s="441"/>
      <c r="AJ491" s="441"/>
      <c r="AK491" s="441"/>
      <c r="AL491" s="441"/>
      <c r="AM491" s="322">
        <f>SUM(Y491:AL491)</f>
        <v>0</v>
      </c>
    </row>
    <row r="492" spans="1:39" ht="15" outlineLevel="1">
      <c r="B492" s="320" t="s">
        <v>262</v>
      </c>
      <c r="C492" s="317" t="s">
        <v>164</v>
      </c>
      <c r="D492" s="321"/>
      <c r="E492" s="321"/>
      <c r="F492" s="321"/>
      <c r="G492" s="321"/>
      <c r="H492" s="321"/>
      <c r="I492" s="321"/>
      <c r="J492" s="321"/>
      <c r="K492" s="321"/>
      <c r="L492" s="321"/>
      <c r="M492" s="321"/>
      <c r="N492" s="321">
        <f>N491</f>
        <v>12</v>
      </c>
      <c r="O492" s="321"/>
      <c r="P492" s="321"/>
      <c r="Q492" s="321"/>
      <c r="R492" s="321"/>
      <c r="S492" s="321"/>
      <c r="T492" s="321"/>
      <c r="U492" s="321"/>
      <c r="V492" s="321"/>
      <c r="W492" s="321"/>
      <c r="X492" s="321"/>
      <c r="Y492" s="437">
        <f>Y491</f>
        <v>0</v>
      </c>
      <c r="Z492" s="437">
        <f>Z491</f>
        <v>0</v>
      </c>
      <c r="AA492" s="437">
        <f t="shared" ref="AA492:AL492" si="151">AA491</f>
        <v>0</v>
      </c>
      <c r="AB492" s="437">
        <f t="shared" si="151"/>
        <v>0</v>
      </c>
      <c r="AC492" s="437">
        <f t="shared" si="151"/>
        <v>0</v>
      </c>
      <c r="AD492" s="437">
        <f t="shared" si="151"/>
        <v>0</v>
      </c>
      <c r="AE492" s="437">
        <f t="shared" si="151"/>
        <v>0</v>
      </c>
      <c r="AF492" s="437">
        <f t="shared" si="151"/>
        <v>0</v>
      </c>
      <c r="AG492" s="437">
        <f t="shared" si="151"/>
        <v>0</v>
      </c>
      <c r="AH492" s="437">
        <f t="shared" si="151"/>
        <v>0</v>
      </c>
      <c r="AI492" s="437">
        <f t="shared" si="151"/>
        <v>0</v>
      </c>
      <c r="AJ492" s="437">
        <f t="shared" si="151"/>
        <v>0</v>
      </c>
      <c r="AK492" s="437">
        <f t="shared" si="151"/>
        <v>0</v>
      </c>
      <c r="AL492" s="437">
        <f t="shared" si="151"/>
        <v>0</v>
      </c>
      <c r="AM492" s="332"/>
    </row>
    <row r="493" spans="1:39" ht="15.6" outlineLevel="1">
      <c r="A493" s="547"/>
      <c r="B493" s="349"/>
      <c r="C493" s="326"/>
      <c r="D493" s="317"/>
      <c r="E493" s="317"/>
      <c r="F493" s="317"/>
      <c r="G493" s="317"/>
      <c r="H493" s="317"/>
      <c r="I493" s="317"/>
      <c r="J493" s="317"/>
      <c r="K493" s="317"/>
      <c r="L493" s="317"/>
      <c r="M493" s="317"/>
      <c r="N493" s="326"/>
      <c r="O493" s="317"/>
      <c r="P493" s="317"/>
      <c r="Q493" s="317"/>
      <c r="R493" s="317"/>
      <c r="S493" s="317"/>
      <c r="T493" s="317"/>
      <c r="U493" s="317"/>
      <c r="V493" s="317"/>
      <c r="W493" s="317"/>
      <c r="X493" s="317"/>
      <c r="Y493" s="438"/>
      <c r="Z493" s="438"/>
      <c r="AA493" s="438"/>
      <c r="AB493" s="438"/>
      <c r="AC493" s="438"/>
      <c r="AD493" s="438"/>
      <c r="AE493" s="438"/>
      <c r="AF493" s="438"/>
      <c r="AG493" s="438"/>
      <c r="AH493" s="438"/>
      <c r="AI493" s="438"/>
      <c r="AJ493" s="438"/>
      <c r="AK493" s="438"/>
      <c r="AL493" s="438"/>
      <c r="AM493" s="332"/>
    </row>
    <row r="494" spans="1:39" ht="15" outlineLevel="1">
      <c r="A494" s="544">
        <v>28</v>
      </c>
      <c r="B494" s="347" t="s">
        <v>18</v>
      </c>
      <c r="C494" s="317" t="s">
        <v>25</v>
      </c>
      <c r="D494" s="321"/>
      <c r="E494" s="321"/>
      <c r="F494" s="321"/>
      <c r="G494" s="321"/>
      <c r="H494" s="321"/>
      <c r="I494" s="321"/>
      <c r="J494" s="321"/>
      <c r="K494" s="321"/>
      <c r="L494" s="321"/>
      <c r="M494" s="321"/>
      <c r="N494" s="321">
        <v>0</v>
      </c>
      <c r="O494" s="321"/>
      <c r="P494" s="321"/>
      <c r="Q494" s="321"/>
      <c r="R494" s="321"/>
      <c r="S494" s="321"/>
      <c r="T494" s="321"/>
      <c r="U494" s="321"/>
      <c r="V494" s="321"/>
      <c r="W494" s="321"/>
      <c r="X494" s="321"/>
      <c r="Y494" s="452"/>
      <c r="Z494" s="441"/>
      <c r="AA494" s="441"/>
      <c r="AB494" s="441"/>
      <c r="AC494" s="441"/>
      <c r="AD494" s="441"/>
      <c r="AE494" s="441"/>
      <c r="AF494" s="441"/>
      <c r="AG494" s="441"/>
      <c r="AH494" s="441"/>
      <c r="AI494" s="441"/>
      <c r="AJ494" s="441"/>
      <c r="AK494" s="441"/>
      <c r="AL494" s="441"/>
      <c r="AM494" s="322">
        <f>SUM(Y494:AL494)</f>
        <v>0</v>
      </c>
    </row>
    <row r="495" spans="1:39" ht="15" outlineLevel="1">
      <c r="B495" s="320" t="s">
        <v>262</v>
      </c>
      <c r="C495" s="317" t="s">
        <v>164</v>
      </c>
      <c r="D495" s="321"/>
      <c r="E495" s="321"/>
      <c r="F495" s="321"/>
      <c r="G495" s="321"/>
      <c r="H495" s="321"/>
      <c r="I495" s="321"/>
      <c r="J495" s="321"/>
      <c r="K495" s="321"/>
      <c r="L495" s="321"/>
      <c r="M495" s="321"/>
      <c r="N495" s="321">
        <f>N494</f>
        <v>0</v>
      </c>
      <c r="O495" s="321"/>
      <c r="P495" s="321"/>
      <c r="Q495" s="321"/>
      <c r="R495" s="321"/>
      <c r="S495" s="321"/>
      <c r="T495" s="321"/>
      <c r="U495" s="321"/>
      <c r="V495" s="321"/>
      <c r="W495" s="321"/>
      <c r="X495" s="321"/>
      <c r="Y495" s="437">
        <f>Y494</f>
        <v>0</v>
      </c>
      <c r="Z495" s="437">
        <f>Z494</f>
        <v>0</v>
      </c>
      <c r="AA495" s="437">
        <f t="shared" ref="AA495:AL495" si="152">AA494</f>
        <v>0</v>
      </c>
      <c r="AB495" s="437">
        <f t="shared" si="152"/>
        <v>0</v>
      </c>
      <c r="AC495" s="437">
        <f t="shared" si="152"/>
        <v>0</v>
      </c>
      <c r="AD495" s="437">
        <f t="shared" si="152"/>
        <v>0</v>
      </c>
      <c r="AE495" s="437">
        <f t="shared" si="152"/>
        <v>0</v>
      </c>
      <c r="AF495" s="437">
        <f t="shared" si="152"/>
        <v>0</v>
      </c>
      <c r="AG495" s="437">
        <f t="shared" si="152"/>
        <v>0</v>
      </c>
      <c r="AH495" s="437">
        <f t="shared" si="152"/>
        <v>0</v>
      </c>
      <c r="AI495" s="437">
        <f t="shared" si="152"/>
        <v>0</v>
      </c>
      <c r="AJ495" s="437">
        <f t="shared" si="152"/>
        <v>0</v>
      </c>
      <c r="AK495" s="437">
        <f t="shared" si="152"/>
        <v>0</v>
      </c>
      <c r="AL495" s="437">
        <f t="shared" si="152"/>
        <v>0</v>
      </c>
      <c r="AM495" s="323"/>
    </row>
    <row r="496" spans="1:39" ht="15" outlineLevel="1">
      <c r="A496" s="547"/>
      <c r="B496" s="348"/>
      <c r="C496" s="317"/>
      <c r="D496" s="317"/>
      <c r="E496" s="317"/>
      <c r="F496" s="317"/>
      <c r="G496" s="317"/>
      <c r="H496" s="317"/>
      <c r="I496" s="317"/>
      <c r="J496" s="317"/>
      <c r="K496" s="317"/>
      <c r="L496" s="317"/>
      <c r="M496" s="317"/>
      <c r="N496" s="317"/>
      <c r="O496" s="317"/>
      <c r="P496" s="317"/>
      <c r="Q496" s="317"/>
      <c r="R496" s="317"/>
      <c r="S496" s="317"/>
      <c r="T496" s="317"/>
      <c r="U496" s="317"/>
      <c r="V496" s="317"/>
      <c r="W496" s="317"/>
      <c r="X496" s="317"/>
      <c r="Y496" s="438"/>
      <c r="Z496" s="438"/>
      <c r="AA496" s="438"/>
      <c r="AB496" s="438"/>
      <c r="AC496" s="438"/>
      <c r="AD496" s="438"/>
      <c r="AE496" s="438"/>
      <c r="AF496" s="438"/>
      <c r="AG496" s="438"/>
      <c r="AH496" s="438"/>
      <c r="AI496" s="438"/>
      <c r="AJ496" s="438"/>
      <c r="AK496" s="438"/>
      <c r="AL496" s="438"/>
      <c r="AM496" s="332"/>
    </row>
    <row r="497" spans="1:39" ht="15" outlineLevel="1">
      <c r="A497" s="544">
        <v>29</v>
      </c>
      <c r="B497" s="350" t="s">
        <v>19</v>
      </c>
      <c r="C497" s="317" t="s">
        <v>25</v>
      </c>
      <c r="D497" s="321"/>
      <c r="E497" s="321"/>
      <c r="F497" s="321"/>
      <c r="G497" s="321"/>
      <c r="H497" s="321"/>
      <c r="I497" s="321"/>
      <c r="J497" s="321"/>
      <c r="K497" s="321"/>
      <c r="L497" s="321"/>
      <c r="M497" s="321"/>
      <c r="N497" s="321">
        <v>0</v>
      </c>
      <c r="O497" s="321"/>
      <c r="P497" s="321"/>
      <c r="Q497" s="321"/>
      <c r="R497" s="321"/>
      <c r="S497" s="321"/>
      <c r="T497" s="321"/>
      <c r="U497" s="321"/>
      <c r="V497" s="321"/>
      <c r="W497" s="321"/>
      <c r="X497" s="321"/>
      <c r="Y497" s="452"/>
      <c r="Z497" s="441"/>
      <c r="AA497" s="441"/>
      <c r="AB497" s="441"/>
      <c r="AC497" s="441"/>
      <c r="AD497" s="441"/>
      <c r="AE497" s="441"/>
      <c r="AF497" s="441"/>
      <c r="AG497" s="441"/>
      <c r="AH497" s="441"/>
      <c r="AI497" s="441"/>
      <c r="AJ497" s="441"/>
      <c r="AK497" s="441"/>
      <c r="AL497" s="441"/>
      <c r="AM497" s="322">
        <f>SUM(Y497:AL497)</f>
        <v>0</v>
      </c>
    </row>
    <row r="498" spans="1:39" ht="15" outlineLevel="1">
      <c r="B498" s="350" t="s">
        <v>262</v>
      </c>
      <c r="C498" s="317" t="s">
        <v>164</v>
      </c>
      <c r="D498" s="321"/>
      <c r="E498" s="321"/>
      <c r="F498" s="321"/>
      <c r="G498" s="321"/>
      <c r="H498" s="321"/>
      <c r="I498" s="321"/>
      <c r="J498" s="321"/>
      <c r="K498" s="321"/>
      <c r="L498" s="321"/>
      <c r="M498" s="321"/>
      <c r="N498" s="321">
        <f>N497</f>
        <v>0</v>
      </c>
      <c r="O498" s="321"/>
      <c r="P498" s="321"/>
      <c r="Q498" s="321"/>
      <c r="R498" s="321"/>
      <c r="S498" s="321"/>
      <c r="T498" s="321"/>
      <c r="U498" s="321"/>
      <c r="V498" s="321"/>
      <c r="W498" s="321"/>
      <c r="X498" s="321"/>
      <c r="Y498" s="437">
        <f>Y497</f>
        <v>0</v>
      </c>
      <c r="Z498" s="437">
        <f t="shared" ref="Z498:AL498" si="153">Z497</f>
        <v>0</v>
      </c>
      <c r="AA498" s="437">
        <f t="shared" si="153"/>
        <v>0</v>
      </c>
      <c r="AB498" s="437">
        <f t="shared" si="153"/>
        <v>0</v>
      </c>
      <c r="AC498" s="437">
        <f t="shared" si="153"/>
        <v>0</v>
      </c>
      <c r="AD498" s="437">
        <f t="shared" si="153"/>
        <v>0</v>
      </c>
      <c r="AE498" s="437">
        <f t="shared" si="153"/>
        <v>0</v>
      </c>
      <c r="AF498" s="437">
        <f t="shared" si="153"/>
        <v>0</v>
      </c>
      <c r="AG498" s="437">
        <f t="shared" si="153"/>
        <v>0</v>
      </c>
      <c r="AH498" s="437">
        <f t="shared" si="153"/>
        <v>0</v>
      </c>
      <c r="AI498" s="437">
        <f t="shared" si="153"/>
        <v>0</v>
      </c>
      <c r="AJ498" s="437">
        <f t="shared" si="153"/>
        <v>0</v>
      </c>
      <c r="AK498" s="437">
        <f t="shared" si="153"/>
        <v>0</v>
      </c>
      <c r="AL498" s="437">
        <f t="shared" si="153"/>
        <v>0</v>
      </c>
      <c r="AM498" s="323"/>
    </row>
    <row r="499" spans="1:39" ht="15" outlineLevel="1">
      <c r="B499" s="350"/>
      <c r="C499" s="317"/>
      <c r="D499" s="317"/>
      <c r="E499" s="317"/>
      <c r="F499" s="317"/>
      <c r="G499" s="317"/>
      <c r="H499" s="317"/>
      <c r="I499" s="317"/>
      <c r="J499" s="317"/>
      <c r="K499" s="317"/>
      <c r="L499" s="317"/>
      <c r="M499" s="317"/>
      <c r="N499" s="317"/>
      <c r="O499" s="317"/>
      <c r="P499" s="317"/>
      <c r="Q499" s="317"/>
      <c r="R499" s="317"/>
      <c r="S499" s="317"/>
      <c r="T499" s="317"/>
      <c r="U499" s="317"/>
      <c r="V499" s="317"/>
      <c r="W499" s="317"/>
      <c r="X499" s="317"/>
      <c r="Y499" s="449"/>
      <c r="Z499" s="449"/>
      <c r="AA499" s="449"/>
      <c r="AB499" s="449"/>
      <c r="AC499" s="449"/>
      <c r="AD499" s="449"/>
      <c r="AE499" s="449"/>
      <c r="AF499" s="449"/>
      <c r="AG499" s="449"/>
      <c r="AH499" s="449"/>
      <c r="AI499" s="449"/>
      <c r="AJ499" s="449"/>
      <c r="AK499" s="449"/>
      <c r="AL499" s="449"/>
      <c r="AM499" s="339"/>
    </row>
    <row r="500" spans="1:39" s="309" customFormat="1" ht="15" outlineLevel="1">
      <c r="A500" s="544">
        <v>30</v>
      </c>
      <c r="B500" s="340" t="s">
        <v>502</v>
      </c>
      <c r="C500" s="317" t="s">
        <v>25</v>
      </c>
      <c r="D500" s="321"/>
      <c r="E500" s="321"/>
      <c r="F500" s="321"/>
      <c r="G500" s="321"/>
      <c r="H500" s="321"/>
      <c r="I500" s="321"/>
      <c r="J500" s="321"/>
      <c r="K500" s="321"/>
      <c r="L500" s="321"/>
      <c r="M500" s="321"/>
      <c r="N500" s="321">
        <v>0</v>
      </c>
      <c r="O500" s="321"/>
      <c r="P500" s="321"/>
      <c r="Q500" s="321"/>
      <c r="R500" s="321"/>
      <c r="S500" s="321"/>
      <c r="T500" s="321"/>
      <c r="U500" s="321"/>
      <c r="V500" s="321"/>
      <c r="W500" s="321"/>
      <c r="X500" s="321"/>
      <c r="Y500" s="436"/>
      <c r="Z500" s="436"/>
      <c r="AA500" s="436"/>
      <c r="AB500" s="436"/>
      <c r="AC500" s="436"/>
      <c r="AD500" s="436"/>
      <c r="AE500" s="436"/>
      <c r="AF500" s="436"/>
      <c r="AG500" s="436"/>
      <c r="AH500" s="436"/>
      <c r="AI500" s="436"/>
      <c r="AJ500" s="436"/>
      <c r="AK500" s="436"/>
      <c r="AL500" s="436"/>
      <c r="AM500" s="322">
        <f>SUM(Y500:AL500)</f>
        <v>0</v>
      </c>
    </row>
    <row r="501" spans="1:39" s="309" customFormat="1" ht="15" outlineLevel="1">
      <c r="A501" s="544"/>
      <c r="B501" s="350" t="s">
        <v>262</v>
      </c>
      <c r="C501" s="317" t="s">
        <v>164</v>
      </c>
      <c r="D501" s="321"/>
      <c r="E501" s="321"/>
      <c r="F501" s="321"/>
      <c r="G501" s="321"/>
      <c r="H501" s="321"/>
      <c r="I501" s="321"/>
      <c r="J501" s="321"/>
      <c r="K501" s="321"/>
      <c r="L501" s="321"/>
      <c r="M501" s="321"/>
      <c r="N501" s="321">
        <f>N500</f>
        <v>0</v>
      </c>
      <c r="O501" s="321"/>
      <c r="P501" s="321"/>
      <c r="Q501" s="321"/>
      <c r="R501" s="321"/>
      <c r="S501" s="321"/>
      <c r="T501" s="321"/>
      <c r="U501" s="321"/>
      <c r="V501" s="321"/>
      <c r="W501" s="321"/>
      <c r="X501" s="321"/>
      <c r="Y501" s="437">
        <f>Y500</f>
        <v>0</v>
      </c>
      <c r="Z501" s="437">
        <f t="shared" ref="Z501:AL501" si="154">Z500</f>
        <v>0</v>
      </c>
      <c r="AA501" s="437">
        <f t="shared" si="154"/>
        <v>0</v>
      </c>
      <c r="AB501" s="437">
        <f t="shared" si="154"/>
        <v>0</v>
      </c>
      <c r="AC501" s="437">
        <f t="shared" si="154"/>
        <v>0</v>
      </c>
      <c r="AD501" s="437">
        <f t="shared" si="154"/>
        <v>0</v>
      </c>
      <c r="AE501" s="437">
        <f t="shared" si="154"/>
        <v>0</v>
      </c>
      <c r="AF501" s="437">
        <f t="shared" si="154"/>
        <v>0</v>
      </c>
      <c r="AG501" s="437">
        <f t="shared" si="154"/>
        <v>0</v>
      </c>
      <c r="AH501" s="437">
        <f t="shared" si="154"/>
        <v>0</v>
      </c>
      <c r="AI501" s="437">
        <f t="shared" si="154"/>
        <v>0</v>
      </c>
      <c r="AJ501" s="437">
        <f t="shared" si="154"/>
        <v>0</v>
      </c>
      <c r="AK501" s="437">
        <f t="shared" si="154"/>
        <v>0</v>
      </c>
      <c r="AL501" s="437">
        <f t="shared" si="154"/>
        <v>0</v>
      </c>
      <c r="AM501" s="323"/>
    </row>
    <row r="502" spans="1:39" s="309" customFormat="1" ht="15" outlineLevel="1">
      <c r="A502" s="544"/>
      <c r="B502" s="350"/>
      <c r="C502" s="317"/>
      <c r="D502" s="317"/>
      <c r="E502" s="317"/>
      <c r="F502" s="317"/>
      <c r="G502" s="317"/>
      <c r="H502" s="317"/>
      <c r="I502" s="317"/>
      <c r="J502" s="317"/>
      <c r="K502" s="317"/>
      <c r="L502" s="317"/>
      <c r="M502" s="317"/>
      <c r="N502" s="317"/>
      <c r="O502" s="317"/>
      <c r="P502" s="317"/>
      <c r="Q502" s="317"/>
      <c r="R502" s="317"/>
      <c r="S502" s="317"/>
      <c r="T502" s="317"/>
      <c r="U502" s="317"/>
      <c r="V502" s="317"/>
      <c r="W502" s="317"/>
      <c r="X502" s="317"/>
      <c r="Y502" s="438"/>
      <c r="Z502" s="438"/>
      <c r="AA502" s="438"/>
      <c r="AB502" s="438"/>
      <c r="AC502" s="438"/>
      <c r="AD502" s="438"/>
      <c r="AE502" s="438"/>
      <c r="AF502" s="438"/>
      <c r="AG502" s="438"/>
      <c r="AH502" s="438"/>
      <c r="AI502" s="438"/>
      <c r="AJ502" s="438"/>
      <c r="AK502" s="438"/>
      <c r="AL502" s="438"/>
      <c r="AM502" s="339"/>
    </row>
    <row r="503" spans="1:39" s="309" customFormat="1" ht="15.6" outlineLevel="1">
      <c r="A503" s="544"/>
      <c r="B503" s="314" t="s">
        <v>503</v>
      </c>
      <c r="C503" s="317"/>
      <c r="D503" s="317"/>
      <c r="E503" s="317"/>
      <c r="F503" s="317"/>
      <c r="G503" s="317"/>
      <c r="H503" s="317"/>
      <c r="I503" s="317"/>
      <c r="J503" s="317"/>
      <c r="K503" s="317"/>
      <c r="L503" s="317"/>
      <c r="M503" s="317"/>
      <c r="N503" s="317"/>
      <c r="O503" s="317"/>
      <c r="P503" s="317"/>
      <c r="Q503" s="317"/>
      <c r="R503" s="317"/>
      <c r="S503" s="317"/>
      <c r="T503" s="317"/>
      <c r="U503" s="317"/>
      <c r="V503" s="317"/>
      <c r="W503" s="317"/>
      <c r="X503" s="317"/>
      <c r="Y503" s="438"/>
      <c r="Z503" s="438"/>
      <c r="AA503" s="438"/>
      <c r="AB503" s="438"/>
      <c r="AC503" s="438"/>
      <c r="AD503" s="438"/>
      <c r="AE503" s="438"/>
      <c r="AF503" s="438"/>
      <c r="AG503" s="438"/>
      <c r="AH503" s="438"/>
      <c r="AI503" s="438"/>
      <c r="AJ503" s="438"/>
      <c r="AK503" s="438"/>
      <c r="AL503" s="438"/>
      <c r="AM503" s="339"/>
    </row>
    <row r="504" spans="1:39" s="309" customFormat="1" ht="15" outlineLevel="1">
      <c r="A504" s="544">
        <v>31</v>
      </c>
      <c r="B504" s="350" t="s">
        <v>667</v>
      </c>
      <c r="C504" s="317" t="s">
        <v>25</v>
      </c>
      <c r="D504" s="321"/>
      <c r="E504" s="321"/>
      <c r="F504" s="321"/>
      <c r="G504" s="321"/>
      <c r="H504" s="321"/>
      <c r="I504" s="321"/>
      <c r="J504" s="321"/>
      <c r="K504" s="321"/>
      <c r="L504" s="321"/>
      <c r="M504" s="321"/>
      <c r="N504" s="321">
        <v>12</v>
      </c>
      <c r="O504" s="321"/>
      <c r="P504" s="321"/>
      <c r="Q504" s="321"/>
      <c r="R504" s="321"/>
      <c r="S504" s="321"/>
      <c r="T504" s="321"/>
      <c r="U504" s="321"/>
      <c r="V504" s="321"/>
      <c r="W504" s="321"/>
      <c r="X504" s="321"/>
      <c r="Y504" s="436"/>
      <c r="Z504" s="436"/>
      <c r="AA504" s="436"/>
      <c r="AB504" s="436"/>
      <c r="AC504" s="436"/>
      <c r="AD504" s="436"/>
      <c r="AE504" s="436"/>
      <c r="AF504" s="436"/>
      <c r="AG504" s="436"/>
      <c r="AH504" s="436"/>
      <c r="AI504" s="436"/>
      <c r="AJ504" s="436"/>
      <c r="AK504" s="436"/>
      <c r="AL504" s="436"/>
      <c r="AM504" s="322">
        <f>SUM(Y504:AL504)</f>
        <v>0</v>
      </c>
    </row>
    <row r="505" spans="1:39" s="309" customFormat="1" ht="15" outlineLevel="1">
      <c r="A505" s="544"/>
      <c r="B505" s="350" t="s">
        <v>262</v>
      </c>
      <c r="C505" s="317" t="s">
        <v>164</v>
      </c>
      <c r="D505" s="321"/>
      <c r="E505" s="321"/>
      <c r="F505" s="321"/>
      <c r="G505" s="321"/>
      <c r="H505" s="321"/>
      <c r="I505" s="321"/>
      <c r="J505" s="321"/>
      <c r="K505" s="321"/>
      <c r="L505" s="321"/>
      <c r="M505" s="321"/>
      <c r="N505" s="321">
        <f>N504</f>
        <v>12</v>
      </c>
      <c r="O505" s="321"/>
      <c r="P505" s="321"/>
      <c r="Q505" s="321"/>
      <c r="R505" s="321"/>
      <c r="S505" s="321"/>
      <c r="T505" s="321"/>
      <c r="U505" s="321"/>
      <c r="V505" s="321"/>
      <c r="W505" s="321"/>
      <c r="X505" s="321"/>
      <c r="Y505" s="437">
        <f>Y504</f>
        <v>0</v>
      </c>
      <c r="Z505" s="437">
        <f t="shared" ref="Z505:AL505" si="155">Z504</f>
        <v>0</v>
      </c>
      <c r="AA505" s="437">
        <f t="shared" si="155"/>
        <v>0</v>
      </c>
      <c r="AB505" s="437">
        <f t="shared" si="155"/>
        <v>0</v>
      </c>
      <c r="AC505" s="437">
        <f t="shared" si="155"/>
        <v>0</v>
      </c>
      <c r="AD505" s="437">
        <f t="shared" si="155"/>
        <v>0</v>
      </c>
      <c r="AE505" s="437">
        <f t="shared" si="155"/>
        <v>0</v>
      </c>
      <c r="AF505" s="437">
        <f t="shared" si="155"/>
        <v>0</v>
      </c>
      <c r="AG505" s="437">
        <f t="shared" si="155"/>
        <v>0</v>
      </c>
      <c r="AH505" s="437">
        <f t="shared" si="155"/>
        <v>0</v>
      </c>
      <c r="AI505" s="437">
        <f t="shared" si="155"/>
        <v>0</v>
      </c>
      <c r="AJ505" s="437">
        <f t="shared" si="155"/>
        <v>0</v>
      </c>
      <c r="AK505" s="437">
        <f t="shared" si="155"/>
        <v>0</v>
      </c>
      <c r="AL505" s="437">
        <f t="shared" si="155"/>
        <v>0</v>
      </c>
      <c r="AM505" s="323"/>
    </row>
    <row r="506" spans="1:39" s="309" customFormat="1" ht="15" outlineLevel="1">
      <c r="A506" s="544"/>
      <c r="B506" s="350"/>
      <c r="C506" s="317"/>
      <c r="D506" s="317"/>
      <c r="E506" s="317"/>
      <c r="F506" s="317"/>
      <c r="G506" s="317"/>
      <c r="H506" s="317"/>
      <c r="I506" s="317"/>
      <c r="J506" s="317"/>
      <c r="K506" s="317"/>
      <c r="L506" s="317"/>
      <c r="M506" s="317"/>
      <c r="N506" s="317"/>
      <c r="O506" s="317"/>
      <c r="P506" s="317"/>
      <c r="Q506" s="317"/>
      <c r="R506" s="317"/>
      <c r="S506" s="317"/>
      <c r="T506" s="317"/>
      <c r="U506" s="317"/>
      <c r="V506" s="317"/>
      <c r="W506" s="317"/>
      <c r="X506" s="317"/>
      <c r="Y506" s="438"/>
      <c r="Z506" s="438"/>
      <c r="AA506" s="438"/>
      <c r="AB506" s="438"/>
      <c r="AC506" s="438"/>
      <c r="AD506" s="438"/>
      <c r="AE506" s="438"/>
      <c r="AF506" s="438"/>
      <c r="AG506" s="438"/>
      <c r="AH506" s="438"/>
      <c r="AI506" s="438"/>
      <c r="AJ506" s="438"/>
      <c r="AK506" s="438"/>
      <c r="AL506" s="438"/>
      <c r="AM506" s="339"/>
    </row>
    <row r="507" spans="1:39" s="309" customFormat="1" ht="15" outlineLevel="1">
      <c r="A507" s="544">
        <v>32</v>
      </c>
      <c r="B507" s="350" t="s">
        <v>505</v>
      </c>
      <c r="C507" s="317" t="s">
        <v>25</v>
      </c>
      <c r="D507" s="321"/>
      <c r="E507" s="321"/>
      <c r="F507" s="321"/>
      <c r="G507" s="321"/>
      <c r="H507" s="321"/>
      <c r="I507" s="321"/>
      <c r="J507" s="321"/>
      <c r="K507" s="321"/>
      <c r="L507" s="321"/>
      <c r="M507" s="321"/>
      <c r="N507" s="321">
        <v>0</v>
      </c>
      <c r="O507" s="321">
        <v>3831</v>
      </c>
      <c r="P507" s="321">
        <f>+'7-d.  2014'!V52</f>
        <v>0</v>
      </c>
      <c r="Q507" s="321">
        <f>+'7-d.  2014'!W52</f>
        <v>0</v>
      </c>
      <c r="R507" s="321">
        <f>+'7-d.  2014'!X52</f>
        <v>0</v>
      </c>
      <c r="S507" s="321">
        <f>+'7-d.  2014'!Y52</f>
        <v>0</v>
      </c>
      <c r="T507" s="321">
        <f>+'7-d.  2014'!Z52</f>
        <v>0</v>
      </c>
      <c r="U507" s="321">
        <f>+'7-d.  2014'!AA52</f>
        <v>0</v>
      </c>
      <c r="V507" s="321">
        <f>+'7-d.  2014'!AB52</f>
        <v>0</v>
      </c>
      <c r="W507" s="321">
        <f>+'7-d.  2014'!AC52</f>
        <v>0</v>
      </c>
      <c r="X507" s="321">
        <f>+'7-d.  2014'!AD52</f>
        <v>0</v>
      </c>
      <c r="Y507" s="436">
        <v>1</v>
      </c>
      <c r="Z507" s="436"/>
      <c r="AA507" s="436"/>
      <c r="AB507" s="436"/>
      <c r="AC507" s="436"/>
      <c r="AD507" s="436"/>
      <c r="AE507" s="436"/>
      <c r="AF507" s="436"/>
      <c r="AG507" s="436"/>
      <c r="AH507" s="436"/>
      <c r="AI507" s="436"/>
      <c r="AJ507" s="436"/>
      <c r="AK507" s="436"/>
      <c r="AL507" s="436"/>
      <c r="AM507" s="322">
        <f>SUM(Y507:AL507)</f>
        <v>1</v>
      </c>
    </row>
    <row r="508" spans="1:39" s="309" customFormat="1" ht="15" outlineLevel="1">
      <c r="A508" s="544"/>
      <c r="B508" s="350" t="s">
        <v>262</v>
      </c>
      <c r="C508" s="317" t="s">
        <v>164</v>
      </c>
      <c r="D508" s="321"/>
      <c r="E508" s="321"/>
      <c r="F508" s="321"/>
      <c r="G508" s="321"/>
      <c r="H508" s="321"/>
      <c r="I508" s="321"/>
      <c r="J508" s="321"/>
      <c r="K508" s="321"/>
      <c r="L508" s="321"/>
      <c r="M508" s="321"/>
      <c r="N508" s="321">
        <f>N507</f>
        <v>0</v>
      </c>
      <c r="O508" s="321"/>
      <c r="P508" s="321"/>
      <c r="Q508" s="321"/>
      <c r="R508" s="321"/>
      <c r="S508" s="321"/>
      <c r="T508" s="321"/>
      <c r="U508" s="321"/>
      <c r="V508" s="321"/>
      <c r="W508" s="321"/>
      <c r="X508" s="321"/>
      <c r="Y508" s="437">
        <f>Y507</f>
        <v>1</v>
      </c>
      <c r="Z508" s="437">
        <f t="shared" ref="Z508:AL508" si="156">Z507</f>
        <v>0</v>
      </c>
      <c r="AA508" s="437">
        <f t="shared" si="156"/>
        <v>0</v>
      </c>
      <c r="AB508" s="437">
        <f t="shared" si="156"/>
        <v>0</v>
      </c>
      <c r="AC508" s="437">
        <f t="shared" si="156"/>
        <v>0</v>
      </c>
      <c r="AD508" s="437">
        <f t="shared" si="156"/>
        <v>0</v>
      </c>
      <c r="AE508" s="437">
        <f t="shared" si="156"/>
        <v>0</v>
      </c>
      <c r="AF508" s="437">
        <f t="shared" si="156"/>
        <v>0</v>
      </c>
      <c r="AG508" s="437">
        <f t="shared" si="156"/>
        <v>0</v>
      </c>
      <c r="AH508" s="437">
        <f t="shared" si="156"/>
        <v>0</v>
      </c>
      <c r="AI508" s="437">
        <f t="shared" si="156"/>
        <v>0</v>
      </c>
      <c r="AJ508" s="437">
        <f t="shared" si="156"/>
        <v>0</v>
      </c>
      <c r="AK508" s="437">
        <f t="shared" si="156"/>
        <v>0</v>
      </c>
      <c r="AL508" s="437">
        <f t="shared" si="156"/>
        <v>0</v>
      </c>
      <c r="AM508" s="323"/>
    </row>
    <row r="509" spans="1:39" s="309" customFormat="1" ht="15" outlineLevel="1">
      <c r="A509" s="544"/>
      <c r="B509" s="350"/>
      <c r="C509" s="317"/>
      <c r="D509" s="317"/>
      <c r="E509" s="317"/>
      <c r="F509" s="317"/>
      <c r="G509" s="317"/>
      <c r="H509" s="317"/>
      <c r="I509" s="317"/>
      <c r="J509" s="317"/>
      <c r="K509" s="317"/>
      <c r="L509" s="317"/>
      <c r="M509" s="317"/>
      <c r="N509" s="317"/>
      <c r="O509" s="317"/>
      <c r="P509" s="317"/>
      <c r="Q509" s="317"/>
      <c r="R509" s="317"/>
      <c r="S509" s="317"/>
      <c r="T509" s="317"/>
      <c r="U509" s="317"/>
      <c r="V509" s="317"/>
      <c r="W509" s="317"/>
      <c r="X509" s="317"/>
      <c r="Y509" s="438"/>
      <c r="Z509" s="438"/>
      <c r="AA509" s="438"/>
      <c r="AB509" s="438"/>
      <c r="AC509" s="438"/>
      <c r="AD509" s="438"/>
      <c r="AE509" s="438"/>
      <c r="AF509" s="438"/>
      <c r="AG509" s="438"/>
      <c r="AH509" s="438"/>
      <c r="AI509" s="438"/>
      <c r="AJ509" s="438"/>
      <c r="AK509" s="438"/>
      <c r="AL509" s="438"/>
      <c r="AM509" s="339"/>
    </row>
    <row r="510" spans="1:39" s="309" customFormat="1" ht="15" outlineLevel="1">
      <c r="A510" s="544">
        <v>33</v>
      </c>
      <c r="B510" s="350" t="s">
        <v>506</v>
      </c>
      <c r="C510" s="317" t="s">
        <v>25</v>
      </c>
      <c r="D510" s="321">
        <v>184241</v>
      </c>
      <c r="E510" s="321">
        <f>+'7-d.  2014'!BA51</f>
        <v>0</v>
      </c>
      <c r="F510" s="321">
        <f>+'7-d.  2014'!BB51</f>
        <v>0</v>
      </c>
      <c r="G510" s="321">
        <f>+'7-d.  2014'!BC51</f>
        <v>0</v>
      </c>
      <c r="H510" s="321">
        <f>+'7-d.  2014'!BD51</f>
        <v>0</v>
      </c>
      <c r="I510" s="321">
        <f>+'7-d.  2014'!BE51</f>
        <v>0</v>
      </c>
      <c r="J510" s="321">
        <f>+'7-d.  2014'!BF51</f>
        <v>0</v>
      </c>
      <c r="K510" s="321">
        <f>+'7-d.  2014'!BG51</f>
        <v>0</v>
      </c>
      <c r="L510" s="321">
        <f>+'7-d.  2014'!BH51</f>
        <v>0</v>
      </c>
      <c r="M510" s="321">
        <f>+'7-d.  2014'!BI51</f>
        <v>0</v>
      </c>
      <c r="N510" s="321">
        <v>12</v>
      </c>
      <c r="O510" s="321">
        <v>24</v>
      </c>
      <c r="P510" s="321">
        <f>+'7-d.  2014'!V51</f>
        <v>0</v>
      </c>
      <c r="Q510" s="321">
        <f>+'7-d.  2014'!W51</f>
        <v>0</v>
      </c>
      <c r="R510" s="321">
        <f>+'7-d.  2014'!X51</f>
        <v>0</v>
      </c>
      <c r="S510" s="321">
        <f>+'7-d.  2014'!Y51</f>
        <v>0</v>
      </c>
      <c r="T510" s="321">
        <f>+'7-d.  2014'!Z51</f>
        <v>0</v>
      </c>
      <c r="U510" s="321">
        <f>+'7-d.  2014'!AA51</f>
        <v>0</v>
      </c>
      <c r="V510" s="321">
        <f>+'7-d.  2014'!AB51</f>
        <v>0</v>
      </c>
      <c r="W510" s="321">
        <f>+'7-d.  2014'!AC51</f>
        <v>0</v>
      </c>
      <c r="X510" s="321">
        <f>+'7-d.  2014'!AD51</f>
        <v>0</v>
      </c>
      <c r="Y510" s="436"/>
      <c r="Z510" s="436"/>
      <c r="AA510" s="436"/>
      <c r="AB510" s="436">
        <v>1</v>
      </c>
      <c r="AC510" s="436"/>
      <c r="AD510" s="436"/>
      <c r="AE510" s="436"/>
      <c r="AF510" s="436"/>
      <c r="AG510" s="436"/>
      <c r="AH510" s="436"/>
      <c r="AI510" s="436"/>
      <c r="AJ510" s="436"/>
      <c r="AK510" s="436"/>
      <c r="AL510" s="436"/>
      <c r="AM510" s="322">
        <f>SUM(Y510:AL510)</f>
        <v>1</v>
      </c>
    </row>
    <row r="511" spans="1:39" s="309" customFormat="1" ht="15" outlineLevel="1">
      <c r="A511" s="544"/>
      <c r="B511" s="350" t="s">
        <v>262</v>
      </c>
      <c r="C511" s="317" t="s">
        <v>164</v>
      </c>
      <c r="D511" s="321"/>
      <c r="E511" s="321"/>
      <c r="F511" s="321"/>
      <c r="G511" s="321"/>
      <c r="H511" s="321"/>
      <c r="I511" s="321"/>
      <c r="J511" s="321"/>
      <c r="K511" s="321"/>
      <c r="L511" s="321"/>
      <c r="M511" s="321"/>
      <c r="N511" s="321">
        <f>N510</f>
        <v>12</v>
      </c>
      <c r="O511" s="321"/>
      <c r="P511" s="321"/>
      <c r="Q511" s="321"/>
      <c r="R511" s="321"/>
      <c r="S511" s="321"/>
      <c r="T511" s="321"/>
      <c r="U511" s="321"/>
      <c r="V511" s="321"/>
      <c r="W511" s="321"/>
      <c r="X511" s="321"/>
      <c r="Y511" s="437">
        <f>Y510</f>
        <v>0</v>
      </c>
      <c r="Z511" s="437">
        <f t="shared" ref="Z511:AK511" si="157">Z510</f>
        <v>0</v>
      </c>
      <c r="AA511" s="437">
        <f t="shared" si="157"/>
        <v>0</v>
      </c>
      <c r="AB511" s="437">
        <f t="shared" si="157"/>
        <v>1</v>
      </c>
      <c r="AC511" s="437">
        <f t="shared" si="157"/>
        <v>0</v>
      </c>
      <c r="AD511" s="437">
        <f t="shared" si="157"/>
        <v>0</v>
      </c>
      <c r="AE511" s="437">
        <f t="shared" si="157"/>
        <v>0</v>
      </c>
      <c r="AF511" s="437">
        <f t="shared" si="157"/>
        <v>0</v>
      </c>
      <c r="AG511" s="437">
        <f t="shared" si="157"/>
        <v>0</v>
      </c>
      <c r="AH511" s="437">
        <f t="shared" si="157"/>
        <v>0</v>
      </c>
      <c r="AI511" s="437">
        <f t="shared" si="157"/>
        <v>0</v>
      </c>
      <c r="AJ511" s="437">
        <f t="shared" si="157"/>
        <v>0</v>
      </c>
      <c r="AK511" s="437">
        <f t="shared" si="157"/>
        <v>0</v>
      </c>
      <c r="AL511" s="437">
        <f>AL510</f>
        <v>0</v>
      </c>
      <c r="AM511" s="323"/>
    </row>
    <row r="512" spans="1:39" ht="15" outlineLevel="1">
      <c r="B512" s="341"/>
      <c r="C512" s="351"/>
      <c r="D512" s="317"/>
      <c r="E512" s="317"/>
      <c r="F512" s="317"/>
      <c r="G512" s="317"/>
      <c r="H512" s="317"/>
      <c r="I512" s="317"/>
      <c r="J512" s="317"/>
      <c r="K512" s="317"/>
      <c r="L512" s="317"/>
      <c r="M512" s="317"/>
      <c r="N512" s="326"/>
      <c r="O512" s="317"/>
      <c r="P512" s="352"/>
      <c r="Q512" s="352"/>
      <c r="R512" s="352"/>
      <c r="S512" s="352"/>
      <c r="T512" s="352"/>
      <c r="U512" s="352"/>
      <c r="V512" s="352"/>
      <c r="W512" s="352"/>
      <c r="X512" s="352"/>
      <c r="Y512" s="327"/>
      <c r="Z512" s="327"/>
      <c r="AA512" s="327"/>
      <c r="AB512" s="327"/>
      <c r="AC512" s="327"/>
      <c r="AD512" s="327"/>
      <c r="AE512" s="327"/>
      <c r="AF512" s="327"/>
      <c r="AG512" s="327"/>
      <c r="AH512" s="327"/>
      <c r="AI512" s="327"/>
      <c r="AJ512" s="327"/>
      <c r="AK512" s="327"/>
      <c r="AL512" s="327"/>
      <c r="AM512" s="332"/>
    </row>
    <row r="513" spans="2:41" ht="15.6">
      <c r="B513" s="353" t="s">
        <v>263</v>
      </c>
      <c r="C513" s="355"/>
      <c r="D513" s="355">
        <f>SUM(D408:D511)</f>
        <v>64513431</v>
      </c>
      <c r="E513" s="355">
        <f t="shared" ref="E513:M513" si="158">SUM(E408:E511)</f>
        <v>62262784.919799998</v>
      </c>
      <c r="F513" s="355">
        <f t="shared" si="158"/>
        <v>61382183.719799995</v>
      </c>
      <c r="G513" s="355">
        <f t="shared" si="158"/>
        <v>59059420.387600005</v>
      </c>
      <c r="H513" s="355">
        <f t="shared" si="158"/>
        <v>54731959.200000003</v>
      </c>
      <c r="I513" s="355">
        <f t="shared" si="158"/>
        <v>54501405.200000003</v>
      </c>
      <c r="J513" s="355">
        <f t="shared" si="158"/>
        <v>52384069.800000004</v>
      </c>
      <c r="K513" s="355">
        <f t="shared" si="158"/>
        <v>52377707.600000001</v>
      </c>
      <c r="L513" s="355">
        <f t="shared" si="158"/>
        <v>50217529.700000003</v>
      </c>
      <c r="M513" s="355">
        <f t="shared" si="158"/>
        <v>40571753.600000001</v>
      </c>
      <c r="N513" s="355"/>
      <c r="O513" s="355">
        <f>SUM(O408:O511)</f>
        <v>40579</v>
      </c>
      <c r="P513" s="355">
        <f t="shared" ref="P513:X513" si="159">SUM(P408:P511)</f>
        <v>10547.649657</v>
      </c>
      <c r="Q513" s="355">
        <f t="shared" si="159"/>
        <v>10390.884977</v>
      </c>
      <c r="R513" s="355">
        <f t="shared" si="159"/>
        <v>9687.4326500000006</v>
      </c>
      <c r="S513" s="355">
        <f t="shared" si="159"/>
        <v>8793.6760900000008</v>
      </c>
      <c r="T513" s="355">
        <f t="shared" si="159"/>
        <v>8746.0482400000001</v>
      </c>
      <c r="U513" s="355">
        <f t="shared" si="159"/>
        <v>8473.2654700000003</v>
      </c>
      <c r="V513" s="355">
        <f t="shared" si="159"/>
        <v>8472.8546699999988</v>
      </c>
      <c r="W513" s="355">
        <f t="shared" si="159"/>
        <v>8145.5041099999989</v>
      </c>
      <c r="X513" s="355">
        <f t="shared" si="159"/>
        <v>6964.8321899999992</v>
      </c>
      <c r="Y513" s="355">
        <f>IF(Y407="kWh",SUMPRODUCT(D408:D511,Y408:Y511))</f>
        <v>9552202</v>
      </c>
      <c r="Z513" s="355">
        <f>IF(Z407="kWh",SUMPRODUCT(D408:D511,Z408:Z511))</f>
        <v>9805170.2199999988</v>
      </c>
      <c r="AA513" s="355">
        <f>IF(AA407="kW",SUMPRODUCT(N408:N511,O408:O511,AA408:AA511),SUMPRODUCT(D408:D511,AA408:AA511))</f>
        <v>54570.48</v>
      </c>
      <c r="AB513" s="355">
        <f>IF(AB407="kW",SUMPRODUCT(N408:N511,O408:O511,AB408:AB511),SUMPRODUCT(D408:D511,AB408:AB511))</f>
        <v>21417.239999999998</v>
      </c>
      <c r="AC513" s="355">
        <f>IF(AC407="kW",SUMPRODUCT(N408:N511,O408:O511,AC408:AC511),SUMPRODUCT(D408:D511,AC408:AC511))</f>
        <v>6337.44</v>
      </c>
      <c r="AD513" s="355">
        <f>IF(AD407="kW",SUMPRODUCT(N408:N511,O408:O511,AD408:AD511),SUMPRODUCT(D408:D511,AD408:AD511))</f>
        <v>0</v>
      </c>
      <c r="AE513" s="355">
        <f>IF(AE407="kW",SUMPRODUCT(N408:N511,O408:O511,AE408:AE511),SUMPRODUCT(D408:D511,AE408:AE511))</f>
        <v>0</v>
      </c>
      <c r="AF513" s="355">
        <f>IF(AF407="kW",SUMPRODUCT(N408:N511,O408:O511,AF408:AF511),SUMPRODUCT(D408:D511,AF408:AF511))</f>
        <v>0</v>
      </c>
      <c r="AG513" s="355">
        <f>IF(AG407="kW",SUMPRODUCT(N408:N511,O408:O511,AG408:AG511),SUMPRODUCT(D408:D511,AG408:AG511))</f>
        <v>0</v>
      </c>
      <c r="AH513" s="355">
        <f>IF(AH407="kW",SUMPRODUCT(N408:N511,O408:O511,AH408:AH511),SUMPRODUCT(D408:D511,AH408:AH511))</f>
        <v>0</v>
      </c>
      <c r="AI513" s="355">
        <f>IF(AI407="kW",SUMPRODUCT(N408:N511,O408:O511,AI408:AI511),SUMPRODUCT(D408:D511,AI408:AI511))</f>
        <v>0</v>
      </c>
      <c r="AJ513" s="355">
        <f>IF(AJ407="kW",SUMPRODUCT(N408:N511,O408:O511,AJ408:AJ511),SUMPRODUCT(D408:D511,AJ408:AJ511))</f>
        <v>0</v>
      </c>
      <c r="AK513" s="355">
        <f>IF(AK407="kW",SUMPRODUCT(N408:N511,O408:O511,AK408:AK511),SUMPRODUCT(D408:D511,AK408:AK511))</f>
        <v>0</v>
      </c>
      <c r="AL513" s="355">
        <f>IF(AL407="kW",SUMPRODUCT(N408:N511,O408:O511,AL408:AL511),SUMPRODUCT(D408:D511,AL408:AL511))</f>
        <v>0</v>
      </c>
      <c r="AM513" s="356"/>
    </row>
    <row r="514" spans="2:41" ht="15.6">
      <c r="B514" s="417" t="s">
        <v>264</v>
      </c>
      <c r="C514" s="418"/>
      <c r="D514" s="418"/>
      <c r="E514" s="418"/>
      <c r="F514" s="418"/>
      <c r="G514" s="418"/>
      <c r="H514" s="418"/>
      <c r="I514" s="418"/>
      <c r="J514" s="418"/>
      <c r="K514" s="418"/>
      <c r="L514" s="418"/>
      <c r="M514" s="418"/>
      <c r="N514" s="418"/>
      <c r="O514" s="418"/>
      <c r="P514" s="418"/>
      <c r="Q514" s="418"/>
      <c r="R514" s="418"/>
      <c r="S514" s="418"/>
      <c r="T514" s="418"/>
      <c r="U514" s="418"/>
      <c r="V514" s="418"/>
      <c r="W514" s="418"/>
      <c r="X514" s="418"/>
      <c r="Y514" s="354">
        <f>HLOOKUP(Y406,'2. LRAMVA Threshold'!$B$42:$Q$53,6,FALSE)</f>
        <v>35842920</v>
      </c>
      <c r="Z514" s="354">
        <f>HLOOKUP(Z406,'2. LRAMVA Threshold'!$B$42:$Q$53,6,FALSE)</f>
        <v>39519293</v>
      </c>
      <c r="AA514" s="354">
        <f>HLOOKUP(AA406,'2. LRAMVA Threshold'!$B$42:$Q$53,6,FALSE)</f>
        <v>19284</v>
      </c>
      <c r="AB514" s="354">
        <f>HLOOKUP(AB406,'2. LRAMVA Threshold'!$B$42:$Q$53,6,FALSE)</f>
        <v>16135</v>
      </c>
      <c r="AC514" s="354">
        <f>HLOOKUP(AC406,'2. LRAMVA Threshold'!$B$42:$Q$53,6,FALSE)</f>
        <v>15417</v>
      </c>
      <c r="AD514" s="354">
        <f>HLOOKUP(AD406,'2. LRAMVA Threshold'!$B$42:$Q$53,6,FALSE)</f>
        <v>61001</v>
      </c>
      <c r="AE514" s="354">
        <f>HLOOKUP(AE406,'2. LRAMVA Threshold'!$B$42:$Q$53,6,FALSE)</f>
        <v>0</v>
      </c>
      <c r="AF514" s="354">
        <f>HLOOKUP(AF406,'2. LRAMVA Threshold'!$B$42:$Q$53,6,FALSE)</f>
        <v>0</v>
      </c>
      <c r="AG514" s="354">
        <f>HLOOKUP(AG406,'2. LRAMVA Threshold'!$B$42:$Q$53,6,FALSE)</f>
        <v>0</v>
      </c>
      <c r="AH514" s="354">
        <f>HLOOKUP(AH406,'2. LRAMVA Threshold'!$B$42:$Q$53,6,FALSE)</f>
        <v>0</v>
      </c>
      <c r="AI514" s="354">
        <f>HLOOKUP(AI406,'2. LRAMVA Threshold'!$B$42:$Q$53,6,FALSE)</f>
        <v>0</v>
      </c>
      <c r="AJ514" s="354">
        <f>HLOOKUP(AJ406,'2. LRAMVA Threshold'!$B$42:$Q$53,6,FALSE)</f>
        <v>0</v>
      </c>
      <c r="AK514" s="354">
        <f>HLOOKUP(AK406,'2. LRAMVA Threshold'!$B$42:$Q$53,6,FALSE)</f>
        <v>0</v>
      </c>
      <c r="AL514" s="354">
        <f>HLOOKUP(AL406,'2. LRAMVA Threshold'!$B$42:$Q$53,6,FALSE)</f>
        <v>0</v>
      </c>
      <c r="AM514" s="419"/>
    </row>
    <row r="515" spans="2:41" ht="15">
      <c r="B515" s="420"/>
      <c r="C515" s="421"/>
      <c r="D515" s="422"/>
      <c r="E515" s="422"/>
      <c r="F515" s="422"/>
      <c r="G515" s="422"/>
      <c r="H515" s="422"/>
      <c r="I515" s="422"/>
      <c r="J515" s="422"/>
      <c r="K515" s="422"/>
      <c r="L515" s="422"/>
      <c r="M515" s="422"/>
      <c r="N515" s="422"/>
      <c r="O515" s="423"/>
      <c r="P515" s="422"/>
      <c r="Q515" s="422"/>
      <c r="R515" s="422"/>
      <c r="S515" s="424"/>
      <c r="T515" s="424"/>
      <c r="U515" s="424"/>
      <c r="V515" s="424"/>
      <c r="W515" s="422"/>
      <c r="X515" s="422"/>
      <c r="Y515" s="425"/>
      <c r="Z515" s="425"/>
      <c r="AA515" s="425"/>
      <c r="AB515" s="425"/>
      <c r="AC515" s="425"/>
      <c r="AD515" s="425"/>
      <c r="AE515" s="425"/>
      <c r="AF515" s="425"/>
      <c r="AG515" s="425"/>
      <c r="AH515" s="425"/>
      <c r="AI515" s="425"/>
      <c r="AJ515" s="425"/>
      <c r="AK515" s="425"/>
      <c r="AL515" s="425"/>
      <c r="AM515" s="426"/>
    </row>
    <row r="516" spans="2:41" ht="15">
      <c r="B516" s="350" t="s">
        <v>168</v>
      </c>
      <c r="C516" s="364"/>
      <c r="D516" s="364"/>
      <c r="E516" s="402"/>
      <c r="F516" s="402"/>
      <c r="G516" s="402"/>
      <c r="H516" s="402"/>
      <c r="I516" s="402"/>
      <c r="J516" s="402"/>
      <c r="K516" s="402"/>
      <c r="L516" s="402"/>
      <c r="M516" s="402"/>
      <c r="N516" s="402"/>
      <c r="O516" s="317"/>
      <c r="P516" s="366"/>
      <c r="Q516" s="366"/>
      <c r="R516" s="366"/>
      <c r="S516" s="365"/>
      <c r="T516" s="365"/>
      <c r="U516" s="365"/>
      <c r="V516" s="365"/>
      <c r="W516" s="366"/>
      <c r="X516" s="366"/>
      <c r="Y516" s="367">
        <f>HLOOKUP(Y$20,'3.  Distribution Rates'!$C$122:$P$133,6,FALSE)</f>
        <v>1.3100000000000001E-2</v>
      </c>
      <c r="Z516" s="367">
        <f>HLOOKUP(Z$20,'3.  Distribution Rates'!$C$122:$P$133,6,FALSE)</f>
        <v>1.17E-2</v>
      </c>
      <c r="AA516" s="367">
        <f>HLOOKUP(AA$20,'3.  Distribution Rates'!$C$122:$P$133,6,FALSE)</f>
        <v>4.2502000000000004</v>
      </c>
      <c r="AB516" s="367">
        <f>HLOOKUP(AB$20,'3.  Distribution Rates'!$C$122:$P$133,6,FALSE)</f>
        <v>2.1869999999999998</v>
      </c>
      <c r="AC516" s="367">
        <f>HLOOKUP(AC$20,'3.  Distribution Rates'!$C$122:$P$133,6,FALSE)</f>
        <v>2.7145000000000001</v>
      </c>
      <c r="AD516" s="367">
        <f>HLOOKUP(AD$20,'3.  Distribution Rates'!$C$122:$P$133,6,FALSE)</f>
        <v>10.619199999999999</v>
      </c>
      <c r="AE516" s="367">
        <f>HLOOKUP(AE$20,'3.  Distribution Rates'!$C$122:$P$133,6,FALSE)</f>
        <v>0</v>
      </c>
      <c r="AF516" s="367">
        <f>HLOOKUP(AF$20,'3.  Distribution Rates'!$C$122:$P$133,6,FALSE)</f>
        <v>0</v>
      </c>
      <c r="AG516" s="367">
        <f>HLOOKUP(AG$20,'3.  Distribution Rates'!$C$122:$P$133,6,FALSE)</f>
        <v>0</v>
      </c>
      <c r="AH516" s="367">
        <f>HLOOKUP(AH$20,'3.  Distribution Rates'!$C$122:$P$133,6,FALSE)</f>
        <v>0</v>
      </c>
      <c r="AI516" s="367">
        <f>HLOOKUP(AI$20,'3.  Distribution Rates'!$C$122:$P$133,6,FALSE)</f>
        <v>0</v>
      </c>
      <c r="AJ516" s="367">
        <f>HLOOKUP(AJ$20,'3.  Distribution Rates'!$C$122:$P$133,6,FALSE)</f>
        <v>0</v>
      </c>
      <c r="AK516" s="367">
        <f>HLOOKUP(AK$20,'3.  Distribution Rates'!$C$122:$P$133,6,FALSE)</f>
        <v>0</v>
      </c>
      <c r="AL516" s="367">
        <f>HLOOKUP(AL$20,'3.  Distribution Rates'!$C$122:$P$133,6,FALSE)</f>
        <v>0</v>
      </c>
      <c r="AM516" s="427"/>
    </row>
    <row r="517" spans="2:41" ht="15">
      <c r="B517" s="350" t="s">
        <v>160</v>
      </c>
      <c r="C517" s="371"/>
      <c r="D517" s="335"/>
      <c r="E517" s="305"/>
      <c r="F517" s="305"/>
      <c r="G517" s="305"/>
      <c r="H517" s="305"/>
      <c r="I517" s="305"/>
      <c r="J517" s="305"/>
      <c r="K517" s="305"/>
      <c r="L517" s="305"/>
      <c r="M517" s="305"/>
      <c r="N517" s="305"/>
      <c r="O517" s="317"/>
      <c r="P517" s="305"/>
      <c r="Q517" s="305"/>
      <c r="R517" s="305"/>
      <c r="S517" s="335"/>
      <c r="T517" s="335"/>
      <c r="U517" s="335"/>
      <c r="V517" s="335"/>
      <c r="W517" s="305"/>
      <c r="X517" s="305"/>
      <c r="Y517" s="404">
        <f t="shared" ref="Y517:AL517" si="160">Y137*Y516</f>
        <v>76667.317062200309</v>
      </c>
      <c r="Z517" s="404">
        <f t="shared" si="160"/>
        <v>146170.47847422035</v>
      </c>
      <c r="AA517" s="404">
        <f t="shared" si="160"/>
        <v>167862.29864919031</v>
      </c>
      <c r="AB517" s="404">
        <f t="shared" si="160"/>
        <v>39676.511044258201</v>
      </c>
      <c r="AC517" s="404">
        <f t="shared" si="160"/>
        <v>1016.8203876996</v>
      </c>
      <c r="AD517" s="404">
        <f t="shared" si="160"/>
        <v>0</v>
      </c>
      <c r="AE517" s="404">
        <f t="shared" si="160"/>
        <v>0</v>
      </c>
      <c r="AF517" s="404">
        <f t="shared" si="160"/>
        <v>0</v>
      </c>
      <c r="AG517" s="404">
        <f t="shared" si="160"/>
        <v>0</v>
      </c>
      <c r="AH517" s="404">
        <f t="shared" si="160"/>
        <v>0</v>
      </c>
      <c r="AI517" s="404">
        <f t="shared" si="160"/>
        <v>0</v>
      </c>
      <c r="AJ517" s="404">
        <f t="shared" si="160"/>
        <v>0</v>
      </c>
      <c r="AK517" s="404">
        <f t="shared" si="160"/>
        <v>0</v>
      </c>
      <c r="AL517" s="404">
        <f t="shared" si="160"/>
        <v>0</v>
      </c>
      <c r="AM517" s="403">
        <f t="shared" ref="AM517:AM519" si="161">SUM(Y517:AL517)</f>
        <v>431393.42561756878</v>
      </c>
      <c r="AO517" s="309"/>
    </row>
    <row r="518" spans="2:41" ht="15">
      <c r="B518" s="350" t="s">
        <v>161</v>
      </c>
      <c r="C518" s="371"/>
      <c r="D518" s="335"/>
      <c r="E518" s="305"/>
      <c r="F518" s="305"/>
      <c r="G518" s="305"/>
      <c r="H518" s="305"/>
      <c r="I518" s="305"/>
      <c r="J518" s="305"/>
      <c r="K518" s="305"/>
      <c r="L518" s="305"/>
      <c r="M518" s="305"/>
      <c r="N518" s="305"/>
      <c r="O518" s="317"/>
      <c r="P518" s="305"/>
      <c r="Q518" s="305"/>
      <c r="R518" s="305"/>
      <c r="S518" s="335"/>
      <c r="T518" s="335"/>
      <c r="U518" s="335"/>
      <c r="V518" s="335"/>
      <c r="W518" s="305"/>
      <c r="X518" s="305"/>
      <c r="Y518" s="404">
        <f t="shared" ref="Y518:AL518" si="162">Y266*Y516</f>
        <v>51704.970396574208</v>
      </c>
      <c r="Z518" s="404">
        <f t="shared" si="162"/>
        <v>100080.08505444691</v>
      </c>
      <c r="AA518" s="404">
        <f t="shared" si="162"/>
        <v>188656.43286985694</v>
      </c>
      <c r="AB518" s="404">
        <f t="shared" si="162"/>
        <v>44030.858242791597</v>
      </c>
      <c r="AC518" s="404">
        <f t="shared" si="162"/>
        <v>5099.5035836928</v>
      </c>
      <c r="AD518" s="404">
        <f t="shared" si="162"/>
        <v>0</v>
      </c>
      <c r="AE518" s="404">
        <f t="shared" si="162"/>
        <v>0</v>
      </c>
      <c r="AF518" s="404">
        <f t="shared" si="162"/>
        <v>0</v>
      </c>
      <c r="AG518" s="404">
        <f t="shared" si="162"/>
        <v>0</v>
      </c>
      <c r="AH518" s="404">
        <f t="shared" si="162"/>
        <v>0</v>
      </c>
      <c r="AI518" s="404">
        <f t="shared" si="162"/>
        <v>0</v>
      </c>
      <c r="AJ518" s="404">
        <f t="shared" si="162"/>
        <v>0</v>
      </c>
      <c r="AK518" s="404">
        <f t="shared" si="162"/>
        <v>0</v>
      </c>
      <c r="AL518" s="404">
        <f t="shared" si="162"/>
        <v>0</v>
      </c>
      <c r="AM518" s="403">
        <f t="shared" si="161"/>
        <v>389571.85014736245</v>
      </c>
    </row>
    <row r="519" spans="2:41" ht="15">
      <c r="B519" s="350" t="s">
        <v>162</v>
      </c>
      <c r="C519" s="371"/>
      <c r="D519" s="335"/>
      <c r="E519" s="305"/>
      <c r="F519" s="305"/>
      <c r="G519" s="305"/>
      <c r="H519" s="305"/>
      <c r="I519" s="305"/>
      <c r="J519" s="305"/>
      <c r="K519" s="305"/>
      <c r="L519" s="305"/>
      <c r="M519" s="305"/>
      <c r="N519" s="305"/>
      <c r="O519" s="317"/>
      <c r="P519" s="305"/>
      <c r="Q519" s="305"/>
      <c r="R519" s="305"/>
      <c r="S519" s="335"/>
      <c r="T519" s="335"/>
      <c r="U519" s="335"/>
      <c r="V519" s="335"/>
      <c r="W519" s="305"/>
      <c r="X519" s="305"/>
      <c r="Y519" s="404">
        <f t="shared" ref="Y519:AL519" si="163">Y395*Y516</f>
        <v>52951.909040619612</v>
      </c>
      <c r="Z519" s="404">
        <f t="shared" si="163"/>
        <v>74287.065621599992</v>
      </c>
      <c r="AA519" s="404">
        <f t="shared" si="163"/>
        <v>169093.11124175935</v>
      </c>
      <c r="AB519" s="404">
        <f t="shared" si="163"/>
        <v>50058.902633422171</v>
      </c>
      <c r="AC519" s="404">
        <f t="shared" si="163"/>
        <v>58672.924835819678</v>
      </c>
      <c r="AD519" s="404">
        <f t="shared" si="163"/>
        <v>0</v>
      </c>
      <c r="AE519" s="404">
        <f t="shared" si="163"/>
        <v>0</v>
      </c>
      <c r="AF519" s="404">
        <f t="shared" si="163"/>
        <v>0</v>
      </c>
      <c r="AG519" s="404">
        <f t="shared" si="163"/>
        <v>0</v>
      </c>
      <c r="AH519" s="404">
        <f t="shared" si="163"/>
        <v>0</v>
      </c>
      <c r="AI519" s="404">
        <f t="shared" si="163"/>
        <v>0</v>
      </c>
      <c r="AJ519" s="404">
        <f t="shared" si="163"/>
        <v>0</v>
      </c>
      <c r="AK519" s="404">
        <f t="shared" si="163"/>
        <v>0</v>
      </c>
      <c r="AL519" s="404">
        <f t="shared" si="163"/>
        <v>0</v>
      </c>
      <c r="AM519" s="403">
        <f t="shared" si="161"/>
        <v>405063.91337322083</v>
      </c>
    </row>
    <row r="520" spans="2:41" ht="15">
      <c r="B520" s="350" t="s">
        <v>163</v>
      </c>
      <c r="C520" s="371"/>
      <c r="D520" s="335"/>
      <c r="E520" s="305"/>
      <c r="F520" s="305"/>
      <c r="G520" s="305"/>
      <c r="H520" s="305"/>
      <c r="I520" s="305"/>
      <c r="J520" s="305"/>
      <c r="K520" s="305"/>
      <c r="L520" s="305"/>
      <c r="M520" s="305"/>
      <c r="N520" s="305"/>
      <c r="O520" s="317"/>
      <c r="P520" s="305"/>
      <c r="Q520" s="305"/>
      <c r="R520" s="305"/>
      <c r="S520" s="335"/>
      <c r="T520" s="335"/>
      <c r="U520" s="335"/>
      <c r="V520" s="335"/>
      <c r="W520" s="305"/>
      <c r="X520" s="305"/>
      <c r="Y520" s="404">
        <f>+Y516*Y513</f>
        <v>125133.8462</v>
      </c>
      <c r="Z520" s="404">
        <f t="shared" ref="Z520:AL520" si="164">+Z516*Z513</f>
        <v>114720.49157399999</v>
      </c>
      <c r="AA520" s="404">
        <f t="shared" si="164"/>
        <v>231935.45409600003</v>
      </c>
      <c r="AB520" s="404">
        <f t="shared" si="164"/>
        <v>46839.503879999989</v>
      </c>
      <c r="AC520" s="404">
        <f t="shared" si="164"/>
        <v>17202.980879999999</v>
      </c>
      <c r="AD520" s="404">
        <f>+AD516*AD513</f>
        <v>0</v>
      </c>
      <c r="AE520" s="404">
        <f t="shared" si="164"/>
        <v>0</v>
      </c>
      <c r="AF520" s="404">
        <f t="shared" si="164"/>
        <v>0</v>
      </c>
      <c r="AG520" s="404">
        <f t="shared" si="164"/>
        <v>0</v>
      </c>
      <c r="AH520" s="404">
        <f t="shared" si="164"/>
        <v>0</v>
      </c>
      <c r="AI520" s="404">
        <f t="shared" si="164"/>
        <v>0</v>
      </c>
      <c r="AJ520" s="404">
        <f t="shared" si="164"/>
        <v>0</v>
      </c>
      <c r="AK520" s="404">
        <f t="shared" si="164"/>
        <v>0</v>
      </c>
      <c r="AL520" s="404">
        <f t="shared" si="164"/>
        <v>0</v>
      </c>
      <c r="AM520" s="403">
        <f>SUM(Y520:AL520)</f>
        <v>535832.27662999998</v>
      </c>
    </row>
    <row r="521" spans="2:41" ht="15.6">
      <c r="B521" s="375" t="s">
        <v>265</v>
      </c>
      <c r="C521" s="371"/>
      <c r="D521" s="362"/>
      <c r="E521" s="360"/>
      <c r="F521" s="360"/>
      <c r="G521" s="360"/>
      <c r="H521" s="360"/>
      <c r="I521" s="360"/>
      <c r="J521" s="360"/>
      <c r="K521" s="360"/>
      <c r="L521" s="360"/>
      <c r="M521" s="360"/>
      <c r="N521" s="360"/>
      <c r="O521" s="326"/>
      <c r="P521" s="360"/>
      <c r="Q521" s="360"/>
      <c r="R521" s="360"/>
      <c r="S521" s="362"/>
      <c r="T521" s="362"/>
      <c r="U521" s="362"/>
      <c r="V521" s="362"/>
      <c r="W521" s="360"/>
      <c r="X521" s="360"/>
      <c r="Y521" s="372">
        <f>SUM(Y517:Y520)</f>
        <v>306458.04269939417</v>
      </c>
      <c r="Z521" s="372">
        <f t="shared" ref="Z521:AK521" si="165">SUM(Z517:Z520)</f>
        <v>435258.12072426721</v>
      </c>
      <c r="AA521" s="372">
        <f t="shared" si="165"/>
        <v>757547.29685680673</v>
      </c>
      <c r="AB521" s="372">
        <f t="shared" si="165"/>
        <v>180605.77580047195</v>
      </c>
      <c r="AC521" s="372">
        <f t="shared" si="165"/>
        <v>81992.229687212079</v>
      </c>
      <c r="AD521" s="372">
        <f t="shared" si="165"/>
        <v>0</v>
      </c>
      <c r="AE521" s="372">
        <f t="shared" si="165"/>
        <v>0</v>
      </c>
      <c r="AF521" s="372">
        <f t="shared" si="165"/>
        <v>0</v>
      </c>
      <c r="AG521" s="372">
        <f t="shared" si="165"/>
        <v>0</v>
      </c>
      <c r="AH521" s="372">
        <f t="shared" si="165"/>
        <v>0</v>
      </c>
      <c r="AI521" s="372">
        <f t="shared" si="165"/>
        <v>0</v>
      </c>
      <c r="AJ521" s="372">
        <f t="shared" si="165"/>
        <v>0</v>
      </c>
      <c r="AK521" s="372">
        <f t="shared" si="165"/>
        <v>0</v>
      </c>
      <c r="AL521" s="372">
        <f>SUM(AL517:AL520)</f>
        <v>0</v>
      </c>
      <c r="AM521" s="374">
        <f>SUM(AM517:AM520)</f>
        <v>1761861.4657681521</v>
      </c>
    </row>
    <row r="522" spans="2:41" ht="15.6">
      <c r="B522" s="375" t="s">
        <v>266</v>
      </c>
      <c r="C522" s="371"/>
      <c r="D522" s="376"/>
      <c r="E522" s="360"/>
      <c r="F522" s="360"/>
      <c r="G522" s="360"/>
      <c r="H522" s="360"/>
      <c r="I522" s="360"/>
      <c r="J522" s="360"/>
      <c r="K522" s="360"/>
      <c r="L522" s="360"/>
      <c r="M522" s="360"/>
      <c r="N522" s="360"/>
      <c r="O522" s="326"/>
      <c r="P522" s="360"/>
      <c r="Q522" s="360"/>
      <c r="R522" s="360"/>
      <c r="S522" s="362"/>
      <c r="T522" s="362"/>
      <c r="U522" s="362"/>
      <c r="V522" s="362"/>
      <c r="W522" s="360"/>
      <c r="X522" s="360"/>
      <c r="Y522" s="373">
        <f t="shared" ref="Y522" si="166">Y514*Y516</f>
        <v>469542.25200000004</v>
      </c>
      <c r="Z522" s="373">
        <f t="shared" ref="Z522:AJ522" si="167">Z514*Z516</f>
        <v>462375.72810000001</v>
      </c>
      <c r="AA522" s="373">
        <f t="shared" si="167"/>
        <v>81960.856800000009</v>
      </c>
      <c r="AB522" s="373">
        <f t="shared" si="167"/>
        <v>35287.244999999995</v>
      </c>
      <c r="AC522" s="373">
        <f t="shared" si="167"/>
        <v>41849.446500000005</v>
      </c>
      <c r="AD522" s="373">
        <f>AD514*AD516</f>
        <v>647781.81919999991</v>
      </c>
      <c r="AE522" s="373">
        <f t="shared" si="167"/>
        <v>0</v>
      </c>
      <c r="AF522" s="373">
        <f t="shared" si="167"/>
        <v>0</v>
      </c>
      <c r="AG522" s="373">
        <f t="shared" si="167"/>
        <v>0</v>
      </c>
      <c r="AH522" s="373">
        <f t="shared" si="167"/>
        <v>0</v>
      </c>
      <c r="AI522" s="373">
        <f t="shared" si="167"/>
        <v>0</v>
      </c>
      <c r="AJ522" s="373">
        <f t="shared" si="167"/>
        <v>0</v>
      </c>
      <c r="AK522" s="373">
        <f>AK514*AK516</f>
        <v>0</v>
      </c>
      <c r="AL522" s="373">
        <f>AL514*AL516</f>
        <v>0</v>
      </c>
      <c r="AM522" s="374">
        <f>SUM(Y522:AL522)</f>
        <v>1738797.3476</v>
      </c>
    </row>
    <row r="523" spans="2:41" ht="15.6">
      <c r="B523" s="375" t="s">
        <v>268</v>
      </c>
      <c r="C523" s="371"/>
      <c r="D523" s="376"/>
      <c r="E523" s="360"/>
      <c r="F523" s="360"/>
      <c r="G523" s="360"/>
      <c r="H523" s="360"/>
      <c r="I523" s="360"/>
      <c r="J523" s="360"/>
      <c r="K523" s="360"/>
      <c r="L523" s="360"/>
      <c r="M523" s="360"/>
      <c r="N523" s="360"/>
      <c r="O523" s="326"/>
      <c r="P523" s="360"/>
      <c r="Q523" s="360"/>
      <c r="R523" s="360"/>
      <c r="S523" s="376"/>
      <c r="T523" s="376"/>
      <c r="U523" s="376"/>
      <c r="V523" s="376"/>
      <c r="W523" s="360"/>
      <c r="X523" s="360"/>
      <c r="Y523" s="377"/>
      <c r="Z523" s="377"/>
      <c r="AA523" s="377"/>
      <c r="AB523" s="377"/>
      <c r="AC523" s="377"/>
      <c r="AD523" s="377"/>
      <c r="AE523" s="377"/>
      <c r="AF523" s="377"/>
      <c r="AG523" s="377"/>
      <c r="AH523" s="377"/>
      <c r="AI523" s="377"/>
      <c r="AJ523" s="377"/>
      <c r="AK523" s="377"/>
      <c r="AL523" s="377"/>
      <c r="AM523" s="374">
        <f>AM521-AM522</f>
        <v>23064.11816815217</v>
      </c>
    </row>
    <row r="524" spans="2:41" ht="15.6">
      <c r="B524" s="375"/>
      <c r="C524" s="371"/>
      <c r="D524" s="376"/>
      <c r="E524" s="360"/>
      <c r="F524" s="360"/>
      <c r="G524" s="360"/>
      <c r="H524" s="360"/>
      <c r="I524" s="360"/>
      <c r="J524" s="360"/>
      <c r="K524" s="360"/>
      <c r="L524" s="360"/>
      <c r="M524" s="360"/>
      <c r="N524" s="360"/>
      <c r="O524" s="326"/>
      <c r="P524" s="360"/>
      <c r="Q524" s="360"/>
      <c r="R524" s="360"/>
      <c r="S524" s="376"/>
      <c r="T524" s="376"/>
      <c r="U524" s="376"/>
      <c r="V524" s="376"/>
      <c r="W524" s="360"/>
      <c r="X524" s="360"/>
      <c r="Y524" s="377"/>
      <c r="Z524" s="377"/>
      <c r="AA524" s="377"/>
      <c r="AB524" s="377"/>
      <c r="AC524" s="377"/>
      <c r="AD524" s="377"/>
      <c r="AE524" s="377"/>
      <c r="AF524" s="377"/>
      <c r="AG524" s="377"/>
      <c r="AH524" s="377"/>
      <c r="AI524" s="377"/>
      <c r="AJ524" s="377"/>
      <c r="AK524" s="377"/>
      <c r="AL524" s="377"/>
      <c r="AM524" s="433"/>
    </row>
    <row r="525" spans="2:41" ht="15.6">
      <c r="B525" s="375"/>
      <c r="C525" s="371"/>
      <c r="D525" s="376"/>
      <c r="E525" s="360"/>
      <c r="F525" s="360"/>
      <c r="G525" s="360"/>
      <c r="H525" s="360"/>
      <c r="I525" s="360"/>
      <c r="J525" s="360"/>
      <c r="K525" s="360"/>
      <c r="L525" s="360"/>
      <c r="M525" s="360"/>
      <c r="N525" s="360"/>
      <c r="O525" s="326"/>
      <c r="P525" s="360"/>
      <c r="Q525" s="360"/>
      <c r="R525" s="360"/>
      <c r="S525" s="376"/>
      <c r="T525" s="376"/>
      <c r="U525" s="376"/>
      <c r="V525" s="376"/>
      <c r="W525" s="360"/>
      <c r="X525" s="360"/>
      <c r="Y525" s="377"/>
      <c r="Z525" s="377"/>
      <c r="AA525" s="377"/>
      <c r="AB525" s="377"/>
      <c r="AC525" s="377"/>
      <c r="AD525" s="377"/>
      <c r="AE525" s="377"/>
      <c r="AF525" s="377"/>
      <c r="AG525" s="377"/>
      <c r="AH525" s="377"/>
      <c r="AI525" s="377"/>
      <c r="AJ525" s="377"/>
      <c r="AK525" s="377"/>
      <c r="AL525" s="377"/>
      <c r="AM525" s="434"/>
    </row>
    <row r="526" spans="2:41" ht="15">
      <c r="B526" s="350" t="s">
        <v>202</v>
      </c>
      <c r="C526" s="376"/>
      <c r="D526" s="376"/>
      <c r="E526" s="360"/>
      <c r="F526" s="360"/>
      <c r="G526" s="360"/>
      <c r="H526" s="360"/>
      <c r="I526" s="360"/>
      <c r="J526" s="360"/>
      <c r="K526" s="360"/>
      <c r="L526" s="360"/>
      <c r="M526" s="360"/>
      <c r="N526" s="360"/>
      <c r="O526" s="326"/>
      <c r="P526" s="360"/>
      <c r="Q526" s="360"/>
      <c r="R526" s="360"/>
      <c r="S526" s="376"/>
      <c r="T526" s="371"/>
      <c r="U526" s="376"/>
      <c r="V526" s="376"/>
      <c r="W526" s="360"/>
      <c r="X526" s="360"/>
      <c r="Y526" s="317">
        <f>SUMPRODUCT(E408:E511,Y408:Y511)</f>
        <v>8831912.3197999988</v>
      </c>
      <c r="Z526" s="317">
        <f>SUMPRODUCT(E408:E511,Z408:Z511)</f>
        <v>9702044.9279999994</v>
      </c>
      <c r="AA526" s="317">
        <f>IF(AA407="kW",SUMPRODUCT(N408:N511,P408:P511,AA408:AA511),SUMPRODUCT(E408:E511,AA408:AA511))</f>
        <v>54506.923308000005</v>
      </c>
      <c r="AB526" s="317">
        <f>IF(AB407="kW",SUMPRODUCT(N408:N511,P408:P511,AB408:AB511),SUMPRODUCT(E408:E511,AB408:AB511))</f>
        <v>20640.653328000004</v>
      </c>
      <c r="AC526" s="317">
        <f>IF(AC407="kW",SUMPRODUCT(N408:N511,P408:P511,AC408:AC511),SUMPRODUCT(E408:E511,AC408:AC511))</f>
        <v>5689.2249960000008</v>
      </c>
      <c r="AD526" s="317">
        <f>IF(AD407="kW",SUMPRODUCT(N408:N511,P408:P511,AD408:AD511),SUMPRODUCT(E408:E511, AD408:AD511))</f>
        <v>0</v>
      </c>
      <c r="AE526" s="317">
        <f>IF(AE407="kW",SUMPRODUCT(N408:N511,P408:P511,AE408:AE511),SUMPRODUCT(E408:E511,AE408:AE511))</f>
        <v>0</v>
      </c>
      <c r="AF526" s="317">
        <f>IF(AF407="kW",SUMPRODUCT(N408:N511,P408:P511,AF408:AF511),SUMPRODUCT(E408:E511,AF408:AF511))</f>
        <v>0</v>
      </c>
      <c r="AG526" s="317">
        <f>IF(AG407="kW",SUMPRODUCT(N408:N511,P408:P511,AG408:AG511),SUMPRODUCT(E408:E511,AG408:AG511))</f>
        <v>0</v>
      </c>
      <c r="AH526" s="317">
        <f>IF(AH407="kW",SUMPRODUCT(N408:N511,P408:P511,AH408:AH511),SUMPRODUCT(E408:E511,AH408:AH511))</f>
        <v>0</v>
      </c>
      <c r="AI526" s="317">
        <f>IF(AI407="kW",SUMPRODUCT(N408:N511,P408:P511,AI408:AI511),SUMPRODUCT(E408:E511,AI408:AI511))</f>
        <v>0</v>
      </c>
      <c r="AJ526" s="317">
        <f>IF(AJ407="kW",SUMPRODUCT(N408:N511,P408:P511,AJ408:AJ511),SUMPRODUCT(E408:E511,AJ408:AJ511))</f>
        <v>0</v>
      </c>
      <c r="AK526" s="317">
        <f>IF(AK407="kW",SUMPRODUCT(N408:N511,P408:P511,AK408:AK511),SUMPRODUCT(E408:E511,AK408:AK511))</f>
        <v>0</v>
      </c>
      <c r="AL526" s="317">
        <f>IF(AL407="kW",SUMPRODUCT(N408:N511,P408:P511,AL408:AL511),SUMPRODUCT(E408:E511,AL408:AL511))</f>
        <v>0</v>
      </c>
      <c r="AM526" s="379"/>
    </row>
    <row r="527" spans="2:41" ht="15">
      <c r="B527" s="350" t="s">
        <v>203</v>
      </c>
      <c r="C527" s="382"/>
      <c r="D527" s="305"/>
      <c r="E527" s="305"/>
      <c r="F527" s="305"/>
      <c r="G527" s="305"/>
      <c r="H527" s="305"/>
      <c r="I527" s="305"/>
      <c r="J527" s="305"/>
      <c r="K527" s="305"/>
      <c r="L527" s="305"/>
      <c r="M527" s="305"/>
      <c r="N527" s="305"/>
      <c r="O527" s="383"/>
      <c r="P527" s="305"/>
      <c r="Q527" s="305"/>
      <c r="R527" s="305"/>
      <c r="S527" s="330"/>
      <c r="T527" s="335"/>
      <c r="U527" s="335"/>
      <c r="V527" s="305"/>
      <c r="W527" s="305"/>
      <c r="X527" s="335"/>
      <c r="Y527" s="317">
        <f>SUMPRODUCT(F408:F511,Y408:Y511)</f>
        <v>8384989.1197999995</v>
      </c>
      <c r="Z527" s="317">
        <f>SUMPRODUCT(F408:F511,Z408:Z511)</f>
        <v>9572405.9279999994</v>
      </c>
      <c r="AA527" s="317">
        <f>IF(AA407="kW",SUMPRODUCT(N408:N511,Q408:Q511,AA408:AA511),SUMPRODUCT(F408:F511,AA408:AA511))</f>
        <v>54506.923308000005</v>
      </c>
      <c r="AB527" s="317">
        <f>IF(AB407="kW",SUMPRODUCT(N408:N511,Q408:Q511,AB408:AB511),SUMPRODUCT(F408:F511,AB408:AB511))</f>
        <v>20157.375792000003</v>
      </c>
      <c r="AC527" s="317">
        <f>IF(AC407="kW",SUMPRODUCT(N408:N511,Q408:Q511,AC408:AC511),SUMPRODUCT(F408:F511, AC408:AC511))</f>
        <v>5021.8417320000008</v>
      </c>
      <c r="AD527" s="317">
        <f>IF(AD407="kW",SUMPRODUCT(N408:N511,Q408:Q511,AD408:AD511),SUMPRODUCT(F408:F511, AD408:AD511))</f>
        <v>0</v>
      </c>
      <c r="AE527" s="317">
        <f>IF(AE407="kW",SUMPRODUCT(N408:N511,Q408:Q511,AE408:AE511),SUMPRODUCT(F408:F511,AE408:AE511))</f>
        <v>0</v>
      </c>
      <c r="AF527" s="317">
        <f>IF(AF407="kW",SUMPRODUCT(N408:N511,Q408:Q511,AF408:AF511),SUMPRODUCT(F408:F511,AF408:AF511))</f>
        <v>0</v>
      </c>
      <c r="AG527" s="317">
        <f>IF(AG407="kW",SUMPRODUCT(N408:N511,Q408:Q511,AG408:AG511),SUMPRODUCT(F408:F511,AG408:AG511))</f>
        <v>0</v>
      </c>
      <c r="AH527" s="317">
        <f>IF(AH407="kW",SUMPRODUCT(N408:N511,Q408:Q511,AH408:AH511),SUMPRODUCT(F408:F511,AH408:AH511))</f>
        <v>0</v>
      </c>
      <c r="AI527" s="317">
        <f>IF(AI407="kW",SUMPRODUCT(N408:N511,Q408:Q511,AI408:AI511),SUMPRODUCT(F408:F511,AI408:AI511))</f>
        <v>0</v>
      </c>
      <c r="AJ527" s="317">
        <f>IF(AJ407="kW",SUMPRODUCT(N408:N511,Q408:Q511,AJ408:AJ511),SUMPRODUCT(F408:F511,AJ408:AJ511))</f>
        <v>0</v>
      </c>
      <c r="AK527" s="317">
        <f>IF(AK407="kW",SUMPRODUCT(N408:N511,Q408:Q511,AK408:AK511),SUMPRODUCT(F408:F511,AK408:AK511))</f>
        <v>0</v>
      </c>
      <c r="AL527" s="317">
        <f>IF(AL407="kW",SUMPRODUCT(N408:N511,Q408:Q511,AL408:AL511),SUMPRODUCT(F408:F511,AL408:AL511))</f>
        <v>0</v>
      </c>
      <c r="AM527" s="363"/>
    </row>
    <row r="528" spans="2:41" ht="15">
      <c r="B528" s="350" t="s">
        <v>204</v>
      </c>
      <c r="C528" s="382"/>
      <c r="D528" s="305"/>
      <c r="E528" s="305"/>
      <c r="F528" s="305"/>
      <c r="G528" s="305"/>
      <c r="H528" s="305"/>
      <c r="I528" s="305"/>
      <c r="J528" s="305"/>
      <c r="K528" s="305"/>
      <c r="L528" s="305"/>
      <c r="M528" s="305"/>
      <c r="N528" s="305"/>
      <c r="O528" s="383"/>
      <c r="P528" s="305"/>
      <c r="Q528" s="305"/>
      <c r="R528" s="305"/>
      <c r="S528" s="330"/>
      <c r="T528" s="335"/>
      <c r="U528" s="335"/>
      <c r="V528" s="305"/>
      <c r="W528" s="305"/>
      <c r="X528" s="335"/>
      <c r="Y528" s="317">
        <f>SUMPRODUCT(G408:G511,Y408:Y511)</f>
        <v>8358688.7876000004</v>
      </c>
      <c r="Z528" s="317">
        <f>SUMPRODUCT(G408:G511,Z408:Z511)</f>
        <v>7772541.3279999997</v>
      </c>
      <c r="AA528" s="317">
        <f>IF(AA407="kW",SUMPRODUCT(N408:N511,R408:R511,AA408:AA511),SUMPRODUCT(G408:G511,AA408:AA511))</f>
        <v>53243.678508000005</v>
      </c>
      <c r="AB528" s="317">
        <f>IF(AB407="kW",SUMPRODUCT(N408:N511,R408:R511,AB408:AB511),SUMPRODUCT(G408:G511,AB408:AB511))</f>
        <v>19723.724592000002</v>
      </c>
      <c r="AC528" s="317">
        <f>IF(AC407="kW",SUMPRODUCT(N408:N511,R408:R511,AC408:AC511),SUMPRODUCT(G408:G511, AC408:AC511))</f>
        <v>4946.4241320000001</v>
      </c>
      <c r="AD528" s="317">
        <f>IF(AD407="kW",SUMPRODUCT(N408:N511,R408:R511,AD408:AD511),SUMPRODUCT(G408:G511, AD408:AD511))</f>
        <v>0</v>
      </c>
      <c r="AE528" s="317">
        <f>IF(AE407="kW",SUMPRODUCT(N408:N511,R408:R511,AE408:AE511),SUMPRODUCT(G408:G511,AE408:AE511))</f>
        <v>0</v>
      </c>
      <c r="AF528" s="317">
        <f>IF(AF407="kW",SUMPRODUCT(N408:N511,R408:R511,AF408:AF511),SUMPRODUCT(G408:G511,AF408:AF511))</f>
        <v>0</v>
      </c>
      <c r="AG528" s="317">
        <f>IF(AG407="kW",SUMPRODUCT(N408:N511,R408:R511,AG408:AG511),SUMPRODUCT(G408:G511,AG408:AG511))</f>
        <v>0</v>
      </c>
      <c r="AH528" s="317">
        <f>IF(AH407="kW",SUMPRODUCT(N408:N511,R408:R511,AH408:AH511),SUMPRODUCT(G408:G511,AH408:AH511))</f>
        <v>0</v>
      </c>
      <c r="AI528" s="317">
        <f>IF(AI407="kW",SUMPRODUCT(N408:N511,R408:R511,AI408:AI511),SUMPRODUCT(G408:G511,AI408:AI511))</f>
        <v>0</v>
      </c>
      <c r="AJ528" s="317">
        <f>IF(AJ407="kW",SUMPRODUCT(N408:N511,R408:R511,AJ408:AJ511),SUMPRODUCT(G408:G511,AJ408:AJ511))</f>
        <v>0</v>
      </c>
      <c r="AK528" s="317">
        <f>IF(AK407="kW",SUMPRODUCT(N408:N511,R408:R511,AK408:AK511),SUMPRODUCT(G408:G511,AK408:AK511))</f>
        <v>0</v>
      </c>
      <c r="AL528" s="317">
        <f>IF(AL407="kW",SUMPRODUCT(N408:N511,R408:R511,AL408:AL511),SUMPRODUCT(G408:G511,AL408:AL511))</f>
        <v>0</v>
      </c>
      <c r="AM528" s="363"/>
    </row>
    <row r="529" spans="2:39" ht="15">
      <c r="B529" s="350" t="s">
        <v>205</v>
      </c>
      <c r="C529" s="382"/>
      <c r="D529" s="305"/>
      <c r="E529" s="305"/>
      <c r="F529" s="305"/>
      <c r="G529" s="305"/>
      <c r="H529" s="305"/>
      <c r="I529" s="305"/>
      <c r="J529" s="305"/>
      <c r="K529" s="305"/>
      <c r="L529" s="305"/>
      <c r="M529" s="305"/>
      <c r="N529" s="305"/>
      <c r="O529" s="383"/>
      <c r="P529" s="305"/>
      <c r="Q529" s="305"/>
      <c r="R529" s="305"/>
      <c r="S529" s="330"/>
      <c r="T529" s="335"/>
      <c r="U529" s="335"/>
      <c r="V529" s="305"/>
      <c r="W529" s="305"/>
      <c r="X529" s="335"/>
      <c r="Y529" s="317">
        <f>SUMPRODUCT(H408:H511,Y408:Y511)</f>
        <v>8208735.5999999996</v>
      </c>
      <c r="Z529" s="317">
        <f>SUMPRODUCT(H408:H511,Z408:Z511)</f>
        <v>6978814.8080000002</v>
      </c>
      <c r="AA529" s="317">
        <f>IF(AA407="kW",SUMPRODUCT(N408:N511,S408:S511,AA408:AA511),SUMPRODUCT(H408:H511,AA408:AA511))</f>
        <v>47084.196588000006</v>
      </c>
      <c r="AB529" s="317">
        <f>IF(AB407="kW",SUMPRODUCT(N408:N511,S408:S511,AB408:AB511),SUMPRODUCT(H408:H511,AB408:AB511))</f>
        <v>17567.905920000001</v>
      </c>
      <c r="AC529" s="317">
        <f>IF(AC407="kW",SUMPRODUCT(N408:N511,S408:S511,AC408:AC511),SUMPRODUCT(H408:H511, AC408:AC511))</f>
        <v>4946.4241320000001</v>
      </c>
      <c r="AD529" s="317">
        <f>IF(AD407="kW",SUMPRODUCT(N408:N511,S408:S511,AD408:AD511),SUMPRODUCT(H408:H511, AD408:AD511))</f>
        <v>0</v>
      </c>
      <c r="AE529" s="317">
        <f>IF(AE407="kW",SUMPRODUCT(N408:N511,S408:S511,AE408:AE511),SUMPRODUCT(H408:H511,AE408:AE511))</f>
        <v>0</v>
      </c>
      <c r="AF529" s="317">
        <f>IF(AF407="kW",SUMPRODUCT(N408:N511,S408:S511,AF408:AF511),SUMPRODUCT(H408:H511,AF408:AF511))</f>
        <v>0</v>
      </c>
      <c r="AG529" s="317">
        <f>IF(AG407="kW",SUMPRODUCT(N408:N511,S408:S511,AG408:AG511),SUMPRODUCT(H408:H511,AG408:AG511))</f>
        <v>0</v>
      </c>
      <c r="AH529" s="317">
        <f>IF(AH407="kW",SUMPRODUCT(N408:N511,S408:S511,AH408:AH511),SUMPRODUCT(H408:H511,AH408:AH511))</f>
        <v>0</v>
      </c>
      <c r="AI529" s="317">
        <f>IF(AI407="kW",SUMPRODUCT(N408:N511,S408:S511,AI408:AI511),SUMPRODUCT(H408:H511,AI408:AI511))</f>
        <v>0</v>
      </c>
      <c r="AJ529" s="317">
        <f>IF(AJ407="kW",SUMPRODUCT(N408:N511,S408:S511,AJ408:AJ511),SUMPRODUCT(H408:H511,AJ408:AJ511))</f>
        <v>0</v>
      </c>
      <c r="AK529" s="317">
        <f>IF(AK407="kW",SUMPRODUCT(N408:N511,S408:S511,AK408:AK511),SUMPRODUCT(H408:H511,AK408:AK511))</f>
        <v>0</v>
      </c>
      <c r="AL529" s="317">
        <f>IF(AL407="kW",SUMPRODUCT(N408:N511,S408:S511,AL408:AL511),SUMPRODUCT(H408:H511,AL408:AL511))</f>
        <v>0</v>
      </c>
      <c r="AM529" s="363"/>
    </row>
    <row r="530" spans="2:39" ht="15">
      <c r="B530" s="350" t="s">
        <v>206</v>
      </c>
      <c r="C530" s="382"/>
      <c r="D530" s="305"/>
      <c r="E530" s="305"/>
      <c r="F530" s="305"/>
      <c r="G530" s="305"/>
      <c r="H530" s="305"/>
      <c r="I530" s="305"/>
      <c r="J530" s="305"/>
      <c r="K530" s="305"/>
      <c r="L530" s="305"/>
      <c r="M530" s="305"/>
      <c r="N530" s="305"/>
      <c r="O530" s="383"/>
      <c r="P530" s="305"/>
      <c r="Q530" s="305"/>
      <c r="R530" s="305"/>
      <c r="S530" s="330"/>
      <c r="T530" s="335"/>
      <c r="U530" s="335"/>
      <c r="V530" s="305"/>
      <c r="W530" s="305"/>
      <c r="X530" s="335"/>
      <c r="Y530" s="317">
        <f>SUMPRODUCT(I408:I511,Y408:Y511)</f>
        <v>8077949.5999999996</v>
      </c>
      <c r="Z530" s="317">
        <f>SUMPRODUCT(I408:I511,Z408:Z511)</f>
        <v>6968838.0080000004</v>
      </c>
      <c r="AA530" s="317">
        <f>IF(AA407="kW",SUMPRODUCT(N408:N511,T408:T511,AA408:AA511),SUMPRODUCT(I408:I511,AA408:AA511))</f>
        <v>46855.804307999999</v>
      </c>
      <c r="AB530" s="317">
        <f>IF(AB407="kW",SUMPRODUCT(N408:N511,T408:T511,AB408:AB511),SUMPRODUCT(I408:I511,AB408:AB511))</f>
        <v>17489.5026</v>
      </c>
      <c r="AC530" s="317">
        <f>IF(AC407="kW",SUMPRODUCT(N408:N511,T408:T511,AC408:AC511),SUMPRODUCT(I408:I511, AC408:AC511))</f>
        <v>4932.7887719999999</v>
      </c>
      <c r="AD530" s="317">
        <f>IF(AD407="kW",SUMPRODUCT(N408:N511,T408:T511,AD408:AD511),SUMPRODUCT(I408:I511, AD408:AD511))</f>
        <v>0</v>
      </c>
      <c r="AE530" s="317">
        <f>IF(AE407="kW",SUMPRODUCT(N408:N511,T408:T511,AE408:AE511),SUMPRODUCT(I408:I511,AE408:AE511))</f>
        <v>0</v>
      </c>
      <c r="AF530" s="317">
        <f>IF(AF407="kW",SUMPRODUCT(N408:N511,T408:T511,AF408:AF511),SUMPRODUCT(I408:I511,AF408:AF511))</f>
        <v>0</v>
      </c>
      <c r="AG530" s="317">
        <f>IF(AG407="kW",SUMPRODUCT(N408:N511,T408:T511,AG408:AG511),SUMPRODUCT(I408:I511,AG408:AG511))</f>
        <v>0</v>
      </c>
      <c r="AH530" s="317">
        <f>IF(AH407="kW",SUMPRODUCT(N408:N511,T408:T511,AH408:AH511),SUMPRODUCT(I408:I511,AH408:AH511))</f>
        <v>0</v>
      </c>
      <c r="AI530" s="317">
        <f>IF(AI407="kW",SUMPRODUCT(N408:N511,T408:T511,AI408:AI511),SUMPRODUCT(I408:I511,AI408:AI511))</f>
        <v>0</v>
      </c>
      <c r="AJ530" s="317">
        <f>IF(AJ407="kW",SUMPRODUCT(N408:N511,T408:T511,AJ408:AJ511),SUMPRODUCT(I408:I511,AJ408:AJ511))</f>
        <v>0</v>
      </c>
      <c r="AK530" s="317">
        <f>IF(AK407="kW",SUMPRODUCT(N408:N511,T408:T511,AK408:AK511),SUMPRODUCT(I408:I511,AK408:AK511))</f>
        <v>0</v>
      </c>
      <c r="AL530" s="317">
        <f>IF(AL407="kW",SUMPRODUCT(N408:N511,T408:T511,AL408:AL511),SUMPRODUCT(I408:I511,AL408:AL511))</f>
        <v>0</v>
      </c>
      <c r="AM530" s="363"/>
    </row>
    <row r="531" spans="2:39" ht="15">
      <c r="B531" s="407" t="s">
        <v>207</v>
      </c>
      <c r="C531" s="385"/>
      <c r="D531" s="410"/>
      <c r="E531" s="410"/>
      <c r="F531" s="410"/>
      <c r="G531" s="410"/>
      <c r="H531" s="410"/>
      <c r="I531" s="410"/>
      <c r="J531" s="410"/>
      <c r="K531" s="410"/>
      <c r="L531" s="410"/>
      <c r="M531" s="410"/>
      <c r="N531" s="410"/>
      <c r="O531" s="409"/>
      <c r="P531" s="410"/>
      <c r="Q531" s="410"/>
      <c r="R531" s="410"/>
      <c r="S531" s="390"/>
      <c r="T531" s="411"/>
      <c r="U531" s="411"/>
      <c r="V531" s="410"/>
      <c r="W531" s="410"/>
      <c r="X531" s="411"/>
      <c r="Y531" s="352">
        <f>SUMPRODUCT(J408:J511,Y408:Y511)</f>
        <v>8071393.1999999993</v>
      </c>
      <c r="Z531" s="352">
        <f>SUMPRODUCT(J408:J511,Z408:Z511)</f>
        <v>6757760.1080000009</v>
      </c>
      <c r="AA531" s="352">
        <f>IF(AA407="kW",SUMPRODUCT(N408:N511,U408:U511,AA408:AA511),SUMPRODUCT(J408:J511,AA408:AA511))</f>
        <v>44665.378668000012</v>
      </c>
      <c r="AB531" s="352">
        <f>IF(AB407="kW",SUMPRODUCT(N408:N511,U408:U511,AB408:AB511),SUMPRODUCT(J408:J511,AB408:AB511))</f>
        <v>16737.565440000006</v>
      </c>
      <c r="AC531" s="352">
        <f>IF(AC407="kW",SUMPRODUCT(N408:N511,U408:U511,AC408:AC511),SUMPRODUCT(J408:J511, AC408:AC511))</f>
        <v>4802.017092000001</v>
      </c>
      <c r="AD531" s="352">
        <f>IF(AD407="kW",SUMPRODUCT(N408:N511,U408:U511,AD408:AD511),SUMPRODUCT(J408:J511, AD408:AD511))</f>
        <v>0</v>
      </c>
      <c r="AE531" s="352">
        <f>IF(AE407="kW",SUMPRODUCT(N408:N511,U408:U511,AE408:AE511),SUMPRODUCT(J408:J511,AE408:AE511))</f>
        <v>0</v>
      </c>
      <c r="AF531" s="352">
        <f>IF(AF407="kW",SUMPRODUCT(N408:N511,U408:U511,AF408:AF511),SUMPRODUCT(J408:J511,AF408:AF511))</f>
        <v>0</v>
      </c>
      <c r="AG531" s="352">
        <f>IF(AG407="kW",SUMPRODUCT(N408:N511,U408:U511,AG408:AG511),SUMPRODUCT(J408:J511,AG408:AG511))</f>
        <v>0</v>
      </c>
      <c r="AH531" s="352">
        <f>IF(AH407="kW",SUMPRODUCT(N408:N511,U408:U511,AH408:AH511),SUMPRODUCT(J408:J511,AH408:AH511))</f>
        <v>0</v>
      </c>
      <c r="AI531" s="352">
        <f>IF(AI407="kW",SUMPRODUCT(N408:N511,U408:U511,AI408:AI511),SUMPRODUCT(J408:J511,AI408:AI511))</f>
        <v>0</v>
      </c>
      <c r="AJ531" s="352">
        <f>IF(AJ407="kW",SUMPRODUCT(N408:N511,U408:U511,AJ408:AJ511),SUMPRODUCT(J408:J511,AJ408:AJ511))</f>
        <v>0</v>
      </c>
      <c r="AK531" s="352">
        <f>IF(AK407="kW",SUMPRODUCT(N408:N511,U408:U511,AK408:AK511),SUMPRODUCT(J408:J511,AK408:AK511))</f>
        <v>0</v>
      </c>
      <c r="AL531" s="352">
        <f>IF(AL407="kW",SUMPRODUCT(N408:N511,U408:U511,AL408:AL511),SUMPRODUCT(J408:J511,AL408:AL511))</f>
        <v>0</v>
      </c>
      <c r="AM531" s="412"/>
    </row>
    <row r="532" spans="2:39" ht="22.5" customHeight="1">
      <c r="B532" s="394" t="s">
        <v>226</v>
      </c>
      <c r="C532" s="413"/>
      <c r="D532" s="414"/>
      <c r="E532" s="414"/>
      <c r="F532" s="414"/>
      <c r="G532" s="414"/>
      <c r="H532" s="414"/>
      <c r="I532" s="414"/>
      <c r="J532" s="414"/>
      <c r="K532" s="414"/>
      <c r="L532" s="414"/>
      <c r="M532" s="414"/>
      <c r="N532" s="414"/>
      <c r="O532" s="414"/>
      <c r="P532" s="414"/>
      <c r="Q532" s="414"/>
      <c r="R532" s="414"/>
      <c r="S532" s="397"/>
      <c r="T532" s="398"/>
      <c r="U532" s="414"/>
      <c r="V532" s="414"/>
      <c r="W532" s="414"/>
      <c r="X532" s="414"/>
      <c r="Y532" s="435"/>
      <c r="Z532" s="435"/>
      <c r="AA532" s="435"/>
      <c r="AB532" s="435"/>
      <c r="AC532" s="435"/>
      <c r="AD532" s="435"/>
      <c r="AE532" s="435"/>
      <c r="AF532" s="435"/>
      <c r="AG532" s="435"/>
      <c r="AH532" s="435"/>
      <c r="AI532" s="435"/>
      <c r="AJ532" s="435"/>
      <c r="AK532" s="435"/>
      <c r="AL532" s="435"/>
      <c r="AM532" s="415"/>
    </row>
    <row r="534" spans="2:39" ht="14.4">
      <c r="B534" s="631" t="s">
        <v>588</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1" right="0.23622047244094491" top="0.47244094488188981" bottom="0.47244094488188981" header="0.15748031496062992" footer="0.15748031496062992"/>
  <pageSetup scale="24" fitToHeight="0" orientation="landscape" cellComments="asDisplayed" r:id="rId1"/>
  <headerFooter>
    <oddHeader>&amp;L&amp;G</oddHeader>
    <oddFooter>&amp;R&amp;P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180" zoomScale="90" zoomScaleNormal="90" workbookViewId="0">
      <pane xSplit="2" topLeftCell="M1" activePane="topRight" state="frozen"/>
      <selection pane="topRight" activeCell="S205" sqref="S205"/>
    </sheetView>
  </sheetViews>
  <sheetFormatPr defaultColWidth="9.109375" defaultRowHeight="14.4" outlineLevelRow="1" outlineLevelCol="1"/>
  <cols>
    <col min="1" max="1" width="4.5546875" style="557" customWidth="1"/>
    <col min="2" max="2" width="44.109375" style="453" customWidth="1"/>
    <col min="3" max="3" width="13.44140625" style="453" customWidth="1"/>
    <col min="4" max="4" width="17" style="453" customWidth="1"/>
    <col min="5" max="5" width="11.33203125" style="453" customWidth="1" outlineLevel="1"/>
    <col min="6" max="6" width="13.6640625" style="453" customWidth="1" outlineLevel="1"/>
    <col min="7" max="13" width="11.33203125" style="453" customWidth="1" outlineLevel="1"/>
    <col min="14" max="14" width="12" style="453" customWidth="1" outlineLevel="1"/>
    <col min="15" max="15" width="15.6640625" style="453" customWidth="1"/>
    <col min="16" max="24" width="9.109375" style="453" customWidth="1" outlineLevel="1"/>
    <col min="25" max="25" width="16.5546875" style="453" customWidth="1"/>
    <col min="26" max="27" width="15" style="453" customWidth="1"/>
    <col min="28" max="28" width="17.6640625" style="453" customWidth="1"/>
    <col min="29" max="29" width="19.6640625" style="453" customWidth="1"/>
    <col min="30" max="30" width="18.6640625" style="453" customWidth="1"/>
    <col min="31" max="35" width="14.88671875" style="453" customWidth="1"/>
    <col min="36" max="38" width="17.33203125" style="453" customWidth="1"/>
    <col min="39" max="39" width="14.5546875" style="453" customWidth="1"/>
    <col min="40" max="40" width="11.6640625" style="453" customWidth="1"/>
    <col min="41" max="16384" width="9.109375" style="453"/>
  </cols>
  <sheetData>
    <row r="13" spans="2:39" ht="15" thickBot="1"/>
    <row r="14" spans="2:39" ht="26.25" customHeight="1" thickBot="1">
      <c r="B14" s="804" t="s">
        <v>172</v>
      </c>
      <c r="C14" s="283" t="s">
        <v>176</v>
      </c>
      <c r="D14" s="54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1"/>
      <c r="AL14" s="291"/>
      <c r="AM14" s="291"/>
    </row>
    <row r="15" spans="2:39" ht="26.25" customHeight="1" thickBot="1">
      <c r="B15" s="804"/>
      <c r="C15" s="287" t="s">
        <v>173</v>
      </c>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row>
    <row r="16" spans="2:39" ht="28.5" customHeight="1" thickBot="1">
      <c r="B16" s="804"/>
      <c r="C16" s="787" t="s">
        <v>624</v>
      </c>
      <c r="D16" s="788"/>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row>
    <row r="17" spans="2:39" ht="15.6">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291"/>
      <c r="AL17" s="291"/>
      <c r="AM17" s="291"/>
    </row>
    <row r="18" spans="2:39" ht="66" customHeight="1">
      <c r="B18" s="804" t="s">
        <v>519</v>
      </c>
      <c r="C18" s="803" t="s">
        <v>651</v>
      </c>
      <c r="D18" s="803"/>
      <c r="E18" s="803"/>
      <c r="F18" s="803"/>
      <c r="G18" s="803"/>
      <c r="H18" s="803"/>
      <c r="I18" s="803"/>
      <c r="J18" s="803"/>
      <c r="K18" s="803"/>
      <c r="L18" s="803"/>
      <c r="M18" s="803"/>
      <c r="N18" s="803"/>
      <c r="O18" s="803"/>
      <c r="P18" s="803"/>
      <c r="Q18" s="803"/>
      <c r="R18" s="803"/>
      <c r="S18" s="803"/>
      <c r="T18" s="803"/>
      <c r="U18" s="803"/>
      <c r="V18" s="803"/>
      <c r="W18" s="803"/>
      <c r="X18" s="803"/>
      <c r="Y18" s="650"/>
      <c r="Z18" s="650"/>
      <c r="AA18" s="650"/>
      <c r="AB18" s="650"/>
      <c r="AC18" s="650"/>
      <c r="AD18" s="650"/>
      <c r="AE18" s="296"/>
      <c r="AF18" s="291"/>
      <c r="AG18" s="291"/>
      <c r="AH18" s="291"/>
      <c r="AI18" s="291"/>
      <c r="AJ18" s="291"/>
      <c r="AK18" s="291"/>
      <c r="AL18" s="291"/>
      <c r="AM18" s="291"/>
    </row>
    <row r="19" spans="2:39" ht="56.25" customHeight="1">
      <c r="B19" s="804"/>
      <c r="C19" s="803" t="s">
        <v>648</v>
      </c>
      <c r="D19" s="803"/>
      <c r="E19" s="803"/>
      <c r="F19" s="803"/>
      <c r="G19" s="803"/>
      <c r="H19" s="803"/>
      <c r="I19" s="803"/>
      <c r="J19" s="803"/>
      <c r="K19" s="803"/>
      <c r="L19" s="803"/>
      <c r="M19" s="803"/>
      <c r="N19" s="803"/>
      <c r="O19" s="803"/>
      <c r="P19" s="803"/>
      <c r="Q19" s="803"/>
      <c r="R19" s="803"/>
      <c r="S19" s="803"/>
      <c r="T19" s="803"/>
      <c r="U19" s="803"/>
      <c r="V19" s="803"/>
      <c r="W19" s="803"/>
      <c r="X19" s="803"/>
      <c r="Y19" s="650"/>
      <c r="Z19" s="650"/>
      <c r="AA19" s="650"/>
      <c r="AB19" s="650"/>
      <c r="AC19" s="650"/>
      <c r="AD19" s="650"/>
      <c r="AE19" s="296"/>
      <c r="AF19" s="291"/>
      <c r="AG19" s="291"/>
      <c r="AH19" s="291"/>
      <c r="AI19" s="291"/>
      <c r="AJ19" s="291"/>
      <c r="AK19" s="291"/>
      <c r="AL19" s="291"/>
      <c r="AM19" s="291"/>
    </row>
    <row r="20" spans="2:39" ht="62.25" customHeight="1">
      <c r="B20" s="299"/>
      <c r="C20" s="803" t="s">
        <v>652</v>
      </c>
      <c r="D20" s="803"/>
      <c r="E20" s="803"/>
      <c r="F20" s="803"/>
      <c r="G20" s="803"/>
      <c r="H20" s="803"/>
      <c r="I20" s="803"/>
      <c r="J20" s="803"/>
      <c r="K20" s="803"/>
      <c r="L20" s="803"/>
      <c r="M20" s="803"/>
      <c r="N20" s="803"/>
      <c r="O20" s="803"/>
      <c r="P20" s="803"/>
      <c r="Q20" s="803"/>
      <c r="R20" s="803"/>
      <c r="S20" s="803"/>
      <c r="T20" s="803"/>
      <c r="U20" s="803"/>
      <c r="V20" s="803"/>
      <c r="W20" s="803"/>
      <c r="X20" s="803"/>
      <c r="Y20" s="650"/>
      <c r="Z20" s="650"/>
      <c r="AA20" s="650"/>
      <c r="AB20" s="650"/>
      <c r="AC20" s="650"/>
      <c r="AD20" s="650"/>
      <c r="AE20" s="454"/>
      <c r="AF20" s="291"/>
      <c r="AG20" s="291"/>
      <c r="AH20" s="291"/>
      <c r="AI20" s="291"/>
      <c r="AJ20" s="291"/>
      <c r="AK20" s="291"/>
      <c r="AL20" s="291"/>
      <c r="AM20" s="291"/>
    </row>
    <row r="21" spans="2:39" ht="51" customHeight="1">
      <c r="B21" s="299"/>
      <c r="C21" s="803" t="s">
        <v>653</v>
      </c>
      <c r="D21" s="803"/>
      <c r="E21" s="803"/>
      <c r="F21" s="803"/>
      <c r="G21" s="803"/>
      <c r="H21" s="803"/>
      <c r="I21" s="803"/>
      <c r="J21" s="803"/>
      <c r="K21" s="803"/>
      <c r="L21" s="803"/>
      <c r="M21" s="803"/>
      <c r="N21" s="803"/>
      <c r="O21" s="803"/>
      <c r="P21" s="803"/>
      <c r="Q21" s="803"/>
      <c r="R21" s="803"/>
      <c r="S21" s="803"/>
      <c r="T21" s="803"/>
      <c r="U21" s="803"/>
      <c r="V21" s="803"/>
      <c r="W21" s="803"/>
      <c r="X21" s="803"/>
      <c r="Y21" s="650"/>
      <c r="Z21" s="650"/>
      <c r="AA21" s="650"/>
      <c r="AB21" s="650"/>
      <c r="AC21" s="650"/>
      <c r="AD21" s="650"/>
      <c r="AE21" s="302"/>
      <c r="AF21" s="291"/>
      <c r="AG21" s="291"/>
      <c r="AH21" s="291"/>
      <c r="AI21" s="291"/>
      <c r="AJ21" s="291"/>
      <c r="AK21" s="291"/>
      <c r="AL21" s="291"/>
      <c r="AM21" s="291"/>
    </row>
    <row r="22" spans="2:39" ht="72.75" customHeight="1">
      <c r="B22" s="299"/>
      <c r="C22" s="803" t="s">
        <v>665</v>
      </c>
      <c r="D22" s="803"/>
      <c r="E22" s="803"/>
      <c r="F22" s="803"/>
      <c r="G22" s="803"/>
      <c r="H22" s="803"/>
      <c r="I22" s="803"/>
      <c r="J22" s="803"/>
      <c r="K22" s="803"/>
      <c r="L22" s="803"/>
      <c r="M22" s="803"/>
      <c r="N22" s="803"/>
      <c r="O22" s="803"/>
      <c r="P22" s="803"/>
      <c r="Q22" s="803"/>
      <c r="R22" s="803"/>
      <c r="S22" s="803"/>
      <c r="T22" s="803"/>
      <c r="U22" s="803"/>
      <c r="V22" s="803"/>
      <c r="W22" s="803"/>
      <c r="X22" s="803"/>
      <c r="Y22" s="650"/>
      <c r="Z22" s="650"/>
      <c r="AA22" s="650"/>
      <c r="AB22" s="650"/>
      <c r="AC22" s="650"/>
      <c r="AD22" s="650"/>
      <c r="AE22" s="454"/>
      <c r="AF22" s="291"/>
      <c r="AG22" s="291"/>
      <c r="AH22" s="291"/>
      <c r="AI22" s="291"/>
      <c r="AJ22" s="291"/>
      <c r="AK22" s="291"/>
      <c r="AL22" s="291"/>
      <c r="AM22" s="291"/>
    </row>
    <row r="23" spans="2:39" ht="15.6">
      <c r="B23" s="299"/>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291"/>
      <c r="AG23" s="291"/>
      <c r="AH23" s="291"/>
      <c r="AI23" s="291"/>
      <c r="AJ23" s="291"/>
      <c r="AK23" s="291"/>
      <c r="AL23" s="291"/>
      <c r="AM23" s="291"/>
    </row>
    <row r="24" spans="2:39" ht="15.6">
      <c r="B24" s="804" t="s">
        <v>589</v>
      </c>
      <c r="C24" s="632" t="s">
        <v>591</v>
      </c>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291"/>
      <c r="AG24" s="291"/>
      <c r="AH24" s="291"/>
      <c r="AI24" s="291"/>
      <c r="AJ24" s="291"/>
      <c r="AK24" s="291"/>
      <c r="AL24" s="291"/>
      <c r="AM24" s="291"/>
    </row>
    <row r="25" spans="2:39" ht="15.6">
      <c r="B25" s="804"/>
      <c r="C25" s="632" t="s">
        <v>592</v>
      </c>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291"/>
      <c r="AG25" s="291"/>
      <c r="AH25" s="291"/>
      <c r="AI25" s="291"/>
      <c r="AJ25" s="291"/>
      <c r="AK25" s="291"/>
      <c r="AL25" s="291"/>
      <c r="AM25" s="291"/>
    </row>
    <row r="26" spans="2:39" ht="15.6">
      <c r="B26" s="574"/>
      <c r="C26" s="632" t="s">
        <v>593</v>
      </c>
      <c r="D26" s="302"/>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291"/>
      <c r="AG26" s="291"/>
      <c r="AH26" s="291"/>
      <c r="AI26" s="291"/>
      <c r="AJ26" s="291"/>
      <c r="AK26" s="291"/>
      <c r="AL26" s="291"/>
      <c r="AM26" s="291"/>
    </row>
    <row r="27" spans="2:39" ht="15.6">
      <c r="B27" s="574"/>
      <c r="C27" s="632" t="s">
        <v>594</v>
      </c>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291"/>
      <c r="AG27" s="291"/>
      <c r="AH27" s="291"/>
      <c r="AI27" s="291"/>
      <c r="AJ27" s="291"/>
      <c r="AK27" s="291"/>
      <c r="AL27" s="291"/>
      <c r="AM27" s="291"/>
    </row>
    <row r="28" spans="2:39" ht="15.6">
      <c r="B28" s="574"/>
      <c r="C28" s="632" t="s">
        <v>595</v>
      </c>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291"/>
      <c r="AG28" s="291"/>
      <c r="AH28" s="291"/>
      <c r="AI28" s="291"/>
      <c r="AJ28" s="291"/>
      <c r="AK28" s="291"/>
      <c r="AL28" s="291"/>
      <c r="AM28" s="291"/>
    </row>
    <row r="29" spans="2:39" ht="15.6">
      <c r="B29" s="574"/>
      <c r="C29" s="632" t="s">
        <v>596</v>
      </c>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291"/>
      <c r="AG29" s="291"/>
      <c r="AH29" s="291"/>
      <c r="AI29" s="291"/>
      <c r="AJ29" s="291"/>
      <c r="AK29" s="291"/>
      <c r="AL29" s="291"/>
      <c r="AM29" s="291"/>
    </row>
    <row r="30" spans="2:39" ht="15.6">
      <c r="B30" s="574"/>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291"/>
      <c r="AG30" s="291"/>
      <c r="AH30" s="291"/>
      <c r="AI30" s="291"/>
      <c r="AJ30" s="291"/>
      <c r="AK30" s="291"/>
      <c r="AL30" s="291"/>
      <c r="AM30" s="291"/>
    </row>
    <row r="31" spans="2:39" ht="15.6">
      <c r="B31" s="574"/>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291"/>
      <c r="AG31" s="291"/>
      <c r="AH31" s="291"/>
      <c r="AI31" s="291"/>
      <c r="AJ31" s="291"/>
      <c r="AK31" s="291"/>
      <c r="AL31" s="291"/>
      <c r="AM31" s="291"/>
    </row>
    <row r="32" spans="2:39">
      <c r="C32" s="279"/>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row>
    <row r="33" spans="1:39" ht="15.6">
      <c r="B33" s="306" t="s">
        <v>269</v>
      </c>
      <c r="C33" s="307"/>
      <c r="D33" s="626" t="s">
        <v>599</v>
      </c>
      <c r="E33" s="279"/>
      <c r="F33" s="279"/>
      <c r="G33" s="279"/>
      <c r="H33" s="279"/>
      <c r="I33" s="279"/>
      <c r="J33" s="279"/>
      <c r="K33" s="279"/>
      <c r="L33" s="279"/>
      <c r="M33" s="279"/>
      <c r="N33" s="279"/>
      <c r="O33" s="307"/>
      <c r="P33" s="279"/>
      <c r="Q33" s="279"/>
      <c r="R33" s="279"/>
      <c r="S33" s="279"/>
      <c r="T33" s="279"/>
      <c r="U33" s="279"/>
      <c r="V33" s="279"/>
      <c r="W33" s="279"/>
      <c r="X33" s="279"/>
      <c r="Y33" s="296"/>
      <c r="Z33" s="293"/>
      <c r="AA33" s="293"/>
      <c r="AB33" s="293"/>
      <c r="AC33" s="293"/>
      <c r="AD33" s="293"/>
      <c r="AE33" s="293"/>
      <c r="AF33" s="293"/>
      <c r="AG33" s="293"/>
      <c r="AH33" s="293"/>
      <c r="AI33" s="293"/>
      <c r="AJ33" s="293"/>
      <c r="AK33" s="293"/>
      <c r="AL33" s="293"/>
      <c r="AM33" s="308"/>
    </row>
    <row r="34" spans="1:39" ht="36.75" customHeight="1">
      <c r="B34" s="794" t="s">
        <v>213</v>
      </c>
      <c r="C34" s="796" t="s">
        <v>33</v>
      </c>
      <c r="D34" s="310" t="s">
        <v>426</v>
      </c>
      <c r="E34" s="798" t="s">
        <v>211</v>
      </c>
      <c r="F34" s="799"/>
      <c r="G34" s="799"/>
      <c r="H34" s="799"/>
      <c r="I34" s="799"/>
      <c r="J34" s="799"/>
      <c r="K34" s="799"/>
      <c r="L34" s="799"/>
      <c r="M34" s="800"/>
      <c r="N34" s="801" t="s">
        <v>215</v>
      </c>
      <c r="O34" s="310" t="s">
        <v>427</v>
      </c>
      <c r="P34" s="798" t="s">
        <v>214</v>
      </c>
      <c r="Q34" s="799"/>
      <c r="R34" s="799"/>
      <c r="S34" s="799"/>
      <c r="T34" s="799"/>
      <c r="U34" s="799"/>
      <c r="V34" s="799"/>
      <c r="W34" s="799"/>
      <c r="X34" s="800"/>
      <c r="Y34" s="791" t="s">
        <v>246</v>
      </c>
      <c r="Z34" s="792"/>
      <c r="AA34" s="792"/>
      <c r="AB34" s="792"/>
      <c r="AC34" s="792"/>
      <c r="AD34" s="792"/>
      <c r="AE34" s="792"/>
      <c r="AF34" s="792"/>
      <c r="AG34" s="792"/>
      <c r="AH34" s="792"/>
      <c r="AI34" s="792"/>
      <c r="AJ34" s="792"/>
      <c r="AK34" s="792"/>
      <c r="AL34" s="792"/>
      <c r="AM34" s="793"/>
    </row>
    <row r="35" spans="1:39" ht="65.25" customHeight="1">
      <c r="B35" s="795"/>
      <c r="C35" s="797"/>
      <c r="D35" s="311">
        <v>2015</v>
      </c>
      <c r="E35" s="311">
        <v>2016</v>
      </c>
      <c r="F35" s="311">
        <v>2017</v>
      </c>
      <c r="G35" s="311">
        <v>2018</v>
      </c>
      <c r="H35" s="311">
        <v>2019</v>
      </c>
      <c r="I35" s="311">
        <v>2020</v>
      </c>
      <c r="J35" s="311">
        <v>2021</v>
      </c>
      <c r="K35" s="311">
        <v>2022</v>
      </c>
      <c r="L35" s="311">
        <v>2023</v>
      </c>
      <c r="M35" s="455">
        <v>2024</v>
      </c>
      <c r="N35" s="802"/>
      <c r="O35" s="311">
        <v>2015</v>
      </c>
      <c r="P35" s="311">
        <v>2016</v>
      </c>
      <c r="Q35" s="311">
        <v>2017</v>
      </c>
      <c r="R35" s="311">
        <v>2018</v>
      </c>
      <c r="S35" s="311">
        <v>2019</v>
      </c>
      <c r="T35" s="311">
        <v>2020</v>
      </c>
      <c r="U35" s="311">
        <v>2021</v>
      </c>
      <c r="V35" s="311">
        <v>2022</v>
      </c>
      <c r="W35" s="311">
        <v>2023</v>
      </c>
      <c r="X35" s="455">
        <v>2024</v>
      </c>
      <c r="Y35" s="311" t="str">
        <f>'1.  LRAMVA Summary'!D51</f>
        <v>Residential</v>
      </c>
      <c r="Z35" s="311" t="str">
        <f>'1.  LRAMVA Summary'!E51</f>
        <v>GS&lt;50 kW</v>
      </c>
      <c r="AA35" s="311" t="str">
        <f>'1.  LRAMVA Summary'!F51</f>
        <v>General Service 50 to 499 kW</v>
      </c>
      <c r="AB35" s="311" t="str">
        <f>'1.  LRAMVA Summary'!G51</f>
        <v>General Service 500 to 4,999 kW</v>
      </c>
      <c r="AC35" s="311" t="str">
        <f>'1.  LRAMVA Summary'!H51</f>
        <v>Large Use</v>
      </c>
      <c r="AD35" s="311" t="str">
        <f>'1.  LRAMVA Summary'!I51</f>
        <v>Street Lighting</v>
      </c>
      <c r="AE35" s="311" t="str">
        <f>'1.  LRAMVA Summary'!J51</f>
        <v/>
      </c>
      <c r="AF35" s="311" t="str">
        <f>'1.  LRAMVA Summary'!K51</f>
        <v/>
      </c>
      <c r="AG35" s="311" t="str">
        <f>'1.  LRAMVA Summary'!L51</f>
        <v/>
      </c>
      <c r="AH35" s="311" t="str">
        <f>'1.  LRAMVA Summary'!M51</f>
        <v/>
      </c>
      <c r="AI35" s="311" t="str">
        <f>'1.  LRAMVA Summary'!N51</f>
        <v/>
      </c>
      <c r="AJ35" s="311" t="str">
        <f>'1.  LRAMVA Summary'!O51</f>
        <v/>
      </c>
      <c r="AK35" s="311" t="str">
        <f>'1.  LRAMVA Summary'!P51</f>
        <v/>
      </c>
      <c r="AL35" s="311" t="str">
        <f>'1.  LRAMVA Summary'!Q51</f>
        <v/>
      </c>
      <c r="AM35" s="313" t="str">
        <f>'1.  LRAMVA Summary'!R51</f>
        <v>Total</v>
      </c>
    </row>
    <row r="36" spans="1:39" ht="16.5" customHeight="1">
      <c r="B36" s="553" t="s">
        <v>517</v>
      </c>
      <c r="C36" s="315"/>
      <c r="D36" s="315"/>
      <c r="E36" s="315"/>
      <c r="F36" s="315"/>
      <c r="G36" s="315"/>
      <c r="H36" s="315"/>
      <c r="I36" s="315"/>
      <c r="J36" s="315"/>
      <c r="K36" s="315"/>
      <c r="L36" s="315"/>
      <c r="M36" s="315"/>
      <c r="N36" s="316"/>
      <c r="O36" s="315"/>
      <c r="P36" s="315"/>
      <c r="Q36" s="315"/>
      <c r="R36" s="315"/>
      <c r="S36" s="315"/>
      <c r="T36" s="315"/>
      <c r="U36" s="315"/>
      <c r="V36" s="315"/>
      <c r="W36" s="315"/>
      <c r="X36" s="315"/>
      <c r="Y36" s="317" t="str">
        <f>'1.  LRAMVA Summary'!D52</f>
        <v>kWh</v>
      </c>
      <c r="Z36" s="317" t="str">
        <f>'1.  LRAMVA Summary'!E52</f>
        <v>kWh</v>
      </c>
      <c r="AA36" s="317" t="str">
        <f>'1.  LRAMVA Summary'!F52</f>
        <v>kW</v>
      </c>
      <c r="AB36" s="317" t="str">
        <f>'1.  LRAMVA Summary'!G52</f>
        <v>kW</v>
      </c>
      <c r="AC36" s="317" t="str">
        <f>'1.  LRAMVA Summary'!H52</f>
        <v>kW</v>
      </c>
      <c r="AD36" s="317" t="str">
        <f>'1.  LRAMVA Summary'!I52</f>
        <v>kW</v>
      </c>
      <c r="AE36" s="317" t="str">
        <f>'1.  LRAMVA Summary'!J52</f>
        <v/>
      </c>
      <c r="AF36" s="317" t="str">
        <f>'1.  LRAMVA Summary'!K52</f>
        <v/>
      </c>
      <c r="AG36" s="317" t="str">
        <f>'1.  LRAMVA Summary'!L52</f>
        <v/>
      </c>
      <c r="AH36" s="317" t="str">
        <f>'1.  LRAMVA Summary'!M52</f>
        <v/>
      </c>
      <c r="AI36" s="317" t="str">
        <f>'1.  LRAMVA Summary'!N52</f>
        <v/>
      </c>
      <c r="AJ36" s="317" t="str">
        <f>'1.  LRAMVA Summary'!O52</f>
        <v/>
      </c>
      <c r="AK36" s="317" t="str">
        <f>'1.  LRAMVA Summary'!P52</f>
        <v/>
      </c>
      <c r="AL36" s="317" t="str">
        <f>'1.  LRAMVA Summary'!Q52</f>
        <v/>
      </c>
      <c r="AM36" s="318"/>
    </row>
    <row r="37" spans="1:39" ht="16.5" customHeight="1" outlineLevel="1">
      <c r="B37" s="314" t="s">
        <v>510</v>
      </c>
      <c r="C37" s="315"/>
      <c r="D37" s="315"/>
      <c r="E37" s="315"/>
      <c r="F37" s="315"/>
      <c r="G37" s="315"/>
      <c r="H37" s="315"/>
      <c r="I37" s="315"/>
      <c r="J37" s="315"/>
      <c r="K37" s="315"/>
      <c r="L37" s="315"/>
      <c r="M37" s="315"/>
      <c r="N37" s="316"/>
      <c r="O37" s="315"/>
      <c r="P37" s="315"/>
      <c r="Q37" s="315"/>
      <c r="R37" s="315"/>
      <c r="S37" s="315"/>
      <c r="T37" s="315"/>
      <c r="U37" s="315"/>
      <c r="V37" s="315"/>
      <c r="W37" s="315"/>
      <c r="X37" s="315"/>
      <c r="Y37" s="317"/>
      <c r="Z37" s="317"/>
      <c r="AA37" s="317"/>
      <c r="AB37" s="317"/>
      <c r="AC37" s="317"/>
      <c r="AD37" s="317"/>
      <c r="AE37" s="317"/>
      <c r="AF37" s="317"/>
      <c r="AG37" s="317"/>
      <c r="AH37" s="317"/>
      <c r="AI37" s="317"/>
      <c r="AJ37" s="317"/>
      <c r="AK37" s="317"/>
      <c r="AL37" s="317"/>
      <c r="AM37" s="318"/>
    </row>
    <row r="38" spans="1:39" ht="15" outlineLevel="1">
      <c r="A38" s="557">
        <v>1</v>
      </c>
      <c r="B38" s="555" t="s">
        <v>95</v>
      </c>
      <c r="C38" s="317" t="s">
        <v>25</v>
      </c>
      <c r="D38" s="321">
        <v>2173737</v>
      </c>
      <c r="E38" s="321">
        <f>+'7-e.  2015'!BB24</f>
        <v>2154375</v>
      </c>
      <c r="F38" s="321">
        <f>+'7-e.  2015'!BC24</f>
        <v>2154375</v>
      </c>
      <c r="G38" s="321">
        <f>+'7-e.  2015'!BD24</f>
        <v>2154375</v>
      </c>
      <c r="H38" s="321">
        <f>+'7-e.  2015'!BE24</f>
        <v>2154375</v>
      </c>
      <c r="I38" s="321">
        <f>+'7-e.  2015'!BF24</f>
        <v>2154375</v>
      </c>
      <c r="J38" s="321">
        <f>+'7-e.  2015'!BG24</f>
        <v>2154375</v>
      </c>
      <c r="K38" s="321">
        <f>+'7-e.  2015'!BH24</f>
        <v>2153946</v>
      </c>
      <c r="L38" s="321">
        <f>+'7-e.  2015'!BI24</f>
        <v>2153946</v>
      </c>
      <c r="M38" s="321">
        <f>+'7-e.  2015'!BJ24</f>
        <v>2153946</v>
      </c>
      <c r="N38" s="317"/>
      <c r="O38" s="321">
        <v>141</v>
      </c>
      <c r="P38" s="321">
        <f>+'7-e.  2015'!W24</f>
        <v>140</v>
      </c>
      <c r="Q38" s="321">
        <f>+'7-e.  2015'!X24</f>
        <v>140</v>
      </c>
      <c r="R38" s="321">
        <f>+'7-e.  2015'!Y24</f>
        <v>140</v>
      </c>
      <c r="S38" s="321">
        <f>+'7-e.  2015'!Z24</f>
        <v>140</v>
      </c>
      <c r="T38" s="321">
        <f>+'7-e.  2015'!AA24</f>
        <v>140</v>
      </c>
      <c r="U38" s="321">
        <f>+'7-e.  2015'!AB24</f>
        <v>140</v>
      </c>
      <c r="V38" s="321">
        <f>+'7-e.  2015'!AC24</f>
        <v>140</v>
      </c>
      <c r="W38" s="321">
        <f>+'7-e.  2015'!AD24</f>
        <v>140</v>
      </c>
      <c r="X38" s="321">
        <f>+'7-e.  2015'!AE24</f>
        <v>140</v>
      </c>
      <c r="Y38" s="436">
        <v>1</v>
      </c>
      <c r="Z38" s="436"/>
      <c r="AA38" s="436"/>
      <c r="AB38" s="436"/>
      <c r="AC38" s="436"/>
      <c r="AD38" s="436"/>
      <c r="AE38" s="436"/>
      <c r="AF38" s="436"/>
      <c r="AG38" s="436"/>
      <c r="AH38" s="436"/>
      <c r="AI38" s="436"/>
      <c r="AJ38" s="436"/>
      <c r="AK38" s="436"/>
      <c r="AL38" s="436"/>
      <c r="AM38" s="322">
        <f>SUM(Y38:AL38)</f>
        <v>1</v>
      </c>
    </row>
    <row r="39" spans="1:39" ht="15" outlineLevel="1">
      <c r="B39" s="320" t="s">
        <v>270</v>
      </c>
      <c r="C39" s="317" t="s">
        <v>164</v>
      </c>
      <c r="D39" s="321">
        <v>502885</v>
      </c>
      <c r="E39" s="321">
        <f>+'7-f.  2016'!BB27</f>
        <v>497119</v>
      </c>
      <c r="F39" s="321">
        <f>+'7-f.  2016'!BC27</f>
        <v>497119</v>
      </c>
      <c r="G39" s="321">
        <f>+'7-f.  2016'!BD27</f>
        <v>497119</v>
      </c>
      <c r="H39" s="321">
        <f>+'7-f.  2016'!BE27</f>
        <v>497119</v>
      </c>
      <c r="I39" s="321">
        <f>+'7-f.  2016'!BF27</f>
        <v>497119</v>
      </c>
      <c r="J39" s="321">
        <f>+'7-f.  2016'!BG27</f>
        <v>497119</v>
      </c>
      <c r="K39" s="321">
        <f>+'7-f.  2016'!BH27</f>
        <v>496860</v>
      </c>
      <c r="L39" s="321">
        <f>+'7-f.  2016'!BI27</f>
        <v>496860</v>
      </c>
      <c r="M39" s="321">
        <f>+'7-f.  2016'!BJ27</f>
        <v>496860</v>
      </c>
      <c r="N39" s="494"/>
      <c r="O39" s="321">
        <v>32</v>
      </c>
      <c r="P39" s="321">
        <f>+'7-f.  2016'!W27</f>
        <v>32</v>
      </c>
      <c r="Q39" s="321">
        <f>+'7-f.  2016'!X27</f>
        <v>32</v>
      </c>
      <c r="R39" s="321">
        <f>+'7-f.  2016'!Y27</f>
        <v>32</v>
      </c>
      <c r="S39" s="321">
        <f>+'7-f.  2016'!Z27</f>
        <v>32</v>
      </c>
      <c r="T39" s="321">
        <f>+'7-f.  2016'!AA27</f>
        <v>32</v>
      </c>
      <c r="U39" s="321">
        <f>+'7-f.  2016'!AB27</f>
        <v>32</v>
      </c>
      <c r="V39" s="321">
        <f>+'7-f.  2016'!AC27</f>
        <v>32</v>
      </c>
      <c r="W39" s="321">
        <f>+'7-f.  2016'!AD27</f>
        <v>32</v>
      </c>
      <c r="X39" s="321">
        <f>+'7-f.  2016'!AE27</f>
        <v>32</v>
      </c>
      <c r="Y39" s="437">
        <f>Y38</f>
        <v>1</v>
      </c>
      <c r="Z39" s="437">
        <f t="shared" ref="Z39:AL39" si="0">Z38</f>
        <v>0</v>
      </c>
      <c r="AA39" s="437">
        <f t="shared" si="0"/>
        <v>0</v>
      </c>
      <c r="AB39" s="437">
        <f t="shared" si="0"/>
        <v>0</v>
      </c>
      <c r="AC39" s="437">
        <f t="shared" si="0"/>
        <v>0</v>
      </c>
      <c r="AD39" s="437">
        <f t="shared" si="0"/>
        <v>0</v>
      </c>
      <c r="AE39" s="437">
        <f t="shared" si="0"/>
        <v>0</v>
      </c>
      <c r="AF39" s="437">
        <f t="shared" si="0"/>
        <v>0</v>
      </c>
      <c r="AG39" s="437">
        <f t="shared" si="0"/>
        <v>0</v>
      </c>
      <c r="AH39" s="437">
        <f t="shared" si="0"/>
        <v>0</v>
      </c>
      <c r="AI39" s="437">
        <f t="shared" si="0"/>
        <v>0</v>
      </c>
      <c r="AJ39" s="437">
        <f t="shared" si="0"/>
        <v>0</v>
      </c>
      <c r="AK39" s="437">
        <f t="shared" si="0"/>
        <v>0</v>
      </c>
      <c r="AL39" s="437">
        <f t="shared" si="0"/>
        <v>0</v>
      </c>
      <c r="AM39" s="323"/>
    </row>
    <row r="40" spans="1:39" ht="15.6" outlineLevel="1">
      <c r="B40" s="324"/>
      <c r="C40" s="325"/>
      <c r="D40" s="325"/>
      <c r="E40" s="325"/>
      <c r="F40" s="325"/>
      <c r="G40" s="325"/>
      <c r="H40" s="325"/>
      <c r="I40" s="325"/>
      <c r="J40" s="325"/>
      <c r="K40" s="325"/>
      <c r="L40" s="325"/>
      <c r="M40" s="325"/>
      <c r="N40" s="326"/>
      <c r="O40" s="325"/>
      <c r="P40" s="325"/>
      <c r="Q40" s="325"/>
      <c r="R40" s="325"/>
      <c r="S40" s="325"/>
      <c r="T40" s="325"/>
      <c r="U40" s="325"/>
      <c r="V40" s="325"/>
      <c r="W40" s="325"/>
      <c r="X40" s="325"/>
      <c r="Y40" s="438"/>
      <c r="Z40" s="439"/>
      <c r="AA40" s="439"/>
      <c r="AB40" s="439"/>
      <c r="AC40" s="439"/>
      <c r="AD40" s="439"/>
      <c r="AE40" s="439"/>
      <c r="AF40" s="439"/>
      <c r="AG40" s="439"/>
      <c r="AH40" s="439"/>
      <c r="AI40" s="439"/>
      <c r="AJ40" s="439"/>
      <c r="AK40" s="439"/>
      <c r="AL40" s="439"/>
      <c r="AM40" s="328"/>
    </row>
    <row r="41" spans="1:39" ht="15" outlineLevel="1">
      <c r="A41" s="557">
        <v>2</v>
      </c>
      <c r="B41" s="555" t="s">
        <v>96</v>
      </c>
      <c r="C41" s="317" t="s">
        <v>25</v>
      </c>
      <c r="D41" s="321">
        <v>3679485</v>
      </c>
      <c r="E41" s="321">
        <f>+'7-e.  2015'!BB25</f>
        <v>3614091</v>
      </c>
      <c r="F41" s="321">
        <f>+'7-e.  2015'!BC25</f>
        <v>3614091</v>
      </c>
      <c r="G41" s="321">
        <f>+'7-e.  2015'!BD25</f>
        <v>3614091</v>
      </c>
      <c r="H41" s="321">
        <f>+'7-e.  2015'!BE25</f>
        <v>3614091</v>
      </c>
      <c r="I41" s="321">
        <f>+'7-e.  2015'!BF25</f>
        <v>3614091</v>
      </c>
      <c r="J41" s="321">
        <f>+'7-e.  2015'!BG25</f>
        <v>3614091</v>
      </c>
      <c r="K41" s="321">
        <f>+'7-e.  2015'!BH25</f>
        <v>3612200</v>
      </c>
      <c r="L41" s="321">
        <f>+'7-e.  2015'!BI25</f>
        <v>3612200</v>
      </c>
      <c r="M41" s="321">
        <f>+'7-e.  2015'!BJ25</f>
        <v>3612200</v>
      </c>
      <c r="N41" s="317"/>
      <c r="O41" s="321">
        <v>248</v>
      </c>
      <c r="P41" s="321">
        <f>+'7-e.  2015'!W25</f>
        <v>244</v>
      </c>
      <c r="Q41" s="321">
        <f>+'7-e.  2015'!X25</f>
        <v>244</v>
      </c>
      <c r="R41" s="321">
        <f>+'7-e.  2015'!Y25</f>
        <v>244</v>
      </c>
      <c r="S41" s="321">
        <f>+'7-e.  2015'!Z25</f>
        <v>244</v>
      </c>
      <c r="T41" s="321">
        <f>+'7-e.  2015'!AA25</f>
        <v>244</v>
      </c>
      <c r="U41" s="321">
        <f>+'7-e.  2015'!AB25</f>
        <v>244</v>
      </c>
      <c r="V41" s="321">
        <f>+'7-e.  2015'!AC25</f>
        <v>244</v>
      </c>
      <c r="W41" s="321">
        <f>+'7-e.  2015'!AD25</f>
        <v>244</v>
      </c>
      <c r="X41" s="321">
        <f>+'7-e.  2015'!AE25</f>
        <v>244</v>
      </c>
      <c r="Y41" s="436">
        <v>1</v>
      </c>
      <c r="Z41" s="436"/>
      <c r="AA41" s="436"/>
      <c r="AB41" s="436"/>
      <c r="AC41" s="436"/>
      <c r="AD41" s="436"/>
      <c r="AE41" s="436"/>
      <c r="AF41" s="436"/>
      <c r="AG41" s="436"/>
      <c r="AH41" s="436"/>
      <c r="AI41" s="436"/>
      <c r="AJ41" s="436"/>
      <c r="AK41" s="436"/>
      <c r="AL41" s="436"/>
      <c r="AM41" s="322">
        <f>SUM(Y41:AL41)</f>
        <v>1</v>
      </c>
    </row>
    <row r="42" spans="1:39" ht="15" outlineLevel="1">
      <c r="B42" s="320" t="s">
        <v>270</v>
      </c>
      <c r="C42" s="317" t="s">
        <v>164</v>
      </c>
      <c r="D42" s="321">
        <v>38059</v>
      </c>
      <c r="E42" s="321">
        <f>+'7-f.  2016'!BB28</f>
        <v>37613</v>
      </c>
      <c r="F42" s="321">
        <f>+'7-f.  2016'!BC28</f>
        <v>37613</v>
      </c>
      <c r="G42" s="321">
        <f>+'7-f.  2016'!BD28</f>
        <v>37613</v>
      </c>
      <c r="H42" s="321">
        <f>+'7-f.  2016'!BE28</f>
        <v>37613</v>
      </c>
      <c r="I42" s="321">
        <f>+'7-f.  2016'!BF28</f>
        <v>37613</v>
      </c>
      <c r="J42" s="321">
        <f>+'7-f.  2016'!BG28</f>
        <v>37613</v>
      </c>
      <c r="K42" s="321">
        <f>+'7-f.  2016'!BH28</f>
        <v>37519</v>
      </c>
      <c r="L42" s="321">
        <f>+'7-f.  2016'!BI28</f>
        <v>37519</v>
      </c>
      <c r="M42" s="321">
        <f>+'7-f.  2016'!BJ28</f>
        <v>37519</v>
      </c>
      <c r="N42" s="494"/>
      <c r="O42" s="321">
        <v>2</v>
      </c>
      <c r="P42" s="321">
        <f>+'7-f.  2016'!W28</f>
        <v>2</v>
      </c>
      <c r="Q42" s="321">
        <f>+'7-f.  2016'!X28</f>
        <v>2</v>
      </c>
      <c r="R42" s="321">
        <f>+'7-f.  2016'!Y28</f>
        <v>2</v>
      </c>
      <c r="S42" s="321">
        <f>+'7-f.  2016'!Z28</f>
        <v>2</v>
      </c>
      <c r="T42" s="321">
        <f>+'7-f.  2016'!AA28</f>
        <v>2</v>
      </c>
      <c r="U42" s="321">
        <f>+'7-f.  2016'!AB28</f>
        <v>2</v>
      </c>
      <c r="V42" s="321">
        <f>+'7-f.  2016'!AC28</f>
        <v>2</v>
      </c>
      <c r="W42" s="321">
        <f>+'7-f.  2016'!AD28</f>
        <v>2</v>
      </c>
      <c r="X42" s="321">
        <f>+'7-f.  2016'!AE28</f>
        <v>2</v>
      </c>
      <c r="Y42" s="437">
        <f>Y41</f>
        <v>1</v>
      </c>
      <c r="Z42" s="437">
        <f t="shared" ref="Z42" si="1">Z41</f>
        <v>0</v>
      </c>
      <c r="AA42" s="437">
        <f t="shared" ref="AA42" si="2">AA41</f>
        <v>0</v>
      </c>
      <c r="AB42" s="437">
        <f t="shared" ref="AB42" si="3">AB41</f>
        <v>0</v>
      </c>
      <c r="AC42" s="437">
        <f t="shared" ref="AC42" si="4">AC41</f>
        <v>0</v>
      </c>
      <c r="AD42" s="437">
        <f t="shared" ref="AD42" si="5">AD41</f>
        <v>0</v>
      </c>
      <c r="AE42" s="437">
        <f t="shared" ref="AE42" si="6">AE41</f>
        <v>0</v>
      </c>
      <c r="AF42" s="437">
        <f t="shared" ref="AF42" si="7">AF41</f>
        <v>0</v>
      </c>
      <c r="AG42" s="437">
        <f t="shared" ref="AG42" si="8">AG41</f>
        <v>0</v>
      </c>
      <c r="AH42" s="437">
        <f t="shared" ref="AH42" si="9">AH41</f>
        <v>0</v>
      </c>
      <c r="AI42" s="437">
        <f t="shared" ref="AI42" si="10">AI41</f>
        <v>0</v>
      </c>
      <c r="AJ42" s="437">
        <f t="shared" ref="AJ42" si="11">AJ41</f>
        <v>0</v>
      </c>
      <c r="AK42" s="437">
        <f t="shared" ref="AK42" si="12">AK41</f>
        <v>0</v>
      </c>
      <c r="AL42" s="437">
        <f t="shared" ref="AL42" si="13">AL41</f>
        <v>0</v>
      </c>
      <c r="AM42" s="323"/>
    </row>
    <row r="43" spans="1:39" ht="15.6" outlineLevel="1">
      <c r="B43" s="324"/>
      <c r="C43" s="325"/>
      <c r="D43" s="330"/>
      <c r="E43" s="330"/>
      <c r="F43" s="330"/>
      <c r="G43" s="330"/>
      <c r="H43" s="330"/>
      <c r="I43" s="330"/>
      <c r="J43" s="330"/>
      <c r="K43" s="330"/>
      <c r="L43" s="330"/>
      <c r="M43" s="330"/>
      <c r="N43" s="326"/>
      <c r="O43" s="330"/>
      <c r="P43" s="330"/>
      <c r="Q43" s="330"/>
      <c r="R43" s="330"/>
      <c r="S43" s="330"/>
      <c r="T43" s="330"/>
      <c r="U43" s="330"/>
      <c r="V43" s="330"/>
      <c r="W43" s="330"/>
      <c r="X43" s="330"/>
      <c r="Y43" s="438"/>
      <c r="Z43" s="439"/>
      <c r="AA43" s="439"/>
      <c r="AB43" s="439"/>
      <c r="AC43" s="439"/>
      <c r="AD43" s="439"/>
      <c r="AE43" s="439"/>
      <c r="AF43" s="439"/>
      <c r="AG43" s="439"/>
      <c r="AH43" s="439"/>
      <c r="AI43" s="439"/>
      <c r="AJ43" s="439"/>
      <c r="AK43" s="439"/>
      <c r="AL43" s="439"/>
      <c r="AM43" s="328"/>
    </row>
    <row r="44" spans="1:39" ht="15" outlineLevel="1">
      <c r="A44" s="557">
        <v>3</v>
      </c>
      <c r="B44" s="555" t="s">
        <v>97</v>
      </c>
      <c r="C44" s="317" t="s">
        <v>25</v>
      </c>
      <c r="D44" s="321">
        <v>60261</v>
      </c>
      <c r="E44" s="321">
        <f>+'7-e.  2015'!BB26</f>
        <v>60261</v>
      </c>
      <c r="F44" s="321">
        <f>+'7-e.  2015'!BC26</f>
        <v>60261</v>
      </c>
      <c r="G44" s="321">
        <f>+'7-e.  2015'!BD26</f>
        <v>60261</v>
      </c>
      <c r="H44" s="321">
        <f>+'7-e.  2015'!BE26</f>
        <v>37035</v>
      </c>
      <c r="I44" s="321">
        <f>+'7-e.  2015'!BF26</f>
        <v>0</v>
      </c>
      <c r="J44" s="321">
        <f>+'7-e.  2015'!BG26</f>
        <v>0</v>
      </c>
      <c r="K44" s="321">
        <f>+'7-e.  2015'!BH26</f>
        <v>0</v>
      </c>
      <c r="L44" s="321">
        <f>+'7-e.  2015'!BI26</f>
        <v>0</v>
      </c>
      <c r="M44" s="321">
        <f>+'7-e.  2015'!BJ26</f>
        <v>0</v>
      </c>
      <c r="N44" s="317"/>
      <c r="O44" s="321">
        <v>9</v>
      </c>
      <c r="P44" s="321">
        <f>+'7-e.  2015'!W26</f>
        <v>9</v>
      </c>
      <c r="Q44" s="321">
        <f>+'7-e.  2015'!X26</f>
        <v>9</v>
      </c>
      <c r="R44" s="321">
        <f>+'7-e.  2015'!Y26</f>
        <v>9</v>
      </c>
      <c r="S44" s="321">
        <f>+'7-e.  2015'!Z26</f>
        <v>5</v>
      </c>
      <c r="T44" s="321">
        <f>+'7-e.  2015'!AA26</f>
        <v>0</v>
      </c>
      <c r="U44" s="321">
        <f>+'7-e.  2015'!AB26</f>
        <v>0</v>
      </c>
      <c r="V44" s="321">
        <f>+'7-e.  2015'!AC26</f>
        <v>0</v>
      </c>
      <c r="W44" s="321">
        <f>+'7-e.  2015'!AD26</f>
        <v>0</v>
      </c>
      <c r="X44" s="321">
        <f>+'7-e.  2015'!AE26</f>
        <v>0</v>
      </c>
      <c r="Y44" s="436">
        <v>1</v>
      </c>
      <c r="Z44" s="436"/>
      <c r="AA44" s="436"/>
      <c r="AB44" s="436"/>
      <c r="AC44" s="436"/>
      <c r="AD44" s="436"/>
      <c r="AE44" s="436"/>
      <c r="AF44" s="436"/>
      <c r="AG44" s="436"/>
      <c r="AH44" s="436"/>
      <c r="AI44" s="436"/>
      <c r="AJ44" s="436"/>
      <c r="AK44" s="436"/>
      <c r="AL44" s="436"/>
      <c r="AM44" s="322">
        <f>SUM(Y44:AL44)</f>
        <v>1</v>
      </c>
    </row>
    <row r="45" spans="1:39" ht="15" outlineLevel="1">
      <c r="B45" s="320" t="s">
        <v>270</v>
      </c>
      <c r="C45" s="317" t="s">
        <v>164</v>
      </c>
      <c r="D45" s="321"/>
      <c r="E45" s="321"/>
      <c r="F45" s="321"/>
      <c r="G45" s="321"/>
      <c r="H45" s="321"/>
      <c r="I45" s="321"/>
      <c r="J45" s="321"/>
      <c r="K45" s="321"/>
      <c r="L45" s="321"/>
      <c r="M45" s="321"/>
      <c r="N45" s="494"/>
      <c r="O45" s="321"/>
      <c r="P45" s="321"/>
      <c r="Q45" s="321"/>
      <c r="R45" s="321"/>
      <c r="S45" s="321"/>
      <c r="T45" s="321"/>
      <c r="U45" s="321"/>
      <c r="V45" s="321"/>
      <c r="W45" s="321"/>
      <c r="X45" s="321"/>
      <c r="Y45" s="437">
        <f>Y44</f>
        <v>1</v>
      </c>
      <c r="Z45" s="437">
        <f t="shared" ref="Z45" si="14">Z44</f>
        <v>0</v>
      </c>
      <c r="AA45" s="437">
        <f t="shared" ref="AA45" si="15">AA44</f>
        <v>0</v>
      </c>
      <c r="AB45" s="437">
        <f t="shared" ref="AB45" si="16">AB44</f>
        <v>0</v>
      </c>
      <c r="AC45" s="437">
        <f t="shared" ref="AC45" si="17">AC44</f>
        <v>0</v>
      </c>
      <c r="AD45" s="437">
        <f t="shared" ref="AD45" si="18">AD44</f>
        <v>0</v>
      </c>
      <c r="AE45" s="437">
        <f t="shared" ref="AE45" si="19">AE44</f>
        <v>0</v>
      </c>
      <c r="AF45" s="437">
        <f t="shared" ref="AF45" si="20">AF44</f>
        <v>0</v>
      </c>
      <c r="AG45" s="437">
        <f t="shared" ref="AG45" si="21">AG44</f>
        <v>0</v>
      </c>
      <c r="AH45" s="437">
        <f t="shared" ref="AH45" si="22">AH44</f>
        <v>0</v>
      </c>
      <c r="AI45" s="437">
        <f t="shared" ref="AI45" si="23">AI44</f>
        <v>0</v>
      </c>
      <c r="AJ45" s="437">
        <f t="shared" ref="AJ45" si="24">AJ44</f>
        <v>0</v>
      </c>
      <c r="AK45" s="437">
        <f t="shared" ref="AK45" si="25">AK44</f>
        <v>0</v>
      </c>
      <c r="AL45" s="437">
        <f t="shared" ref="AL45" si="26">AL44</f>
        <v>0</v>
      </c>
      <c r="AM45" s="323"/>
    </row>
    <row r="46" spans="1:39" ht="15" outlineLevel="1">
      <c r="B46" s="320"/>
      <c r="C46" s="331"/>
      <c r="D46" s="317"/>
      <c r="E46" s="317"/>
      <c r="F46" s="317"/>
      <c r="G46" s="317"/>
      <c r="H46" s="317"/>
      <c r="I46" s="317"/>
      <c r="J46" s="317"/>
      <c r="K46" s="317"/>
      <c r="L46" s="317"/>
      <c r="M46" s="317"/>
      <c r="N46" s="317"/>
      <c r="O46" s="317"/>
      <c r="P46" s="317"/>
      <c r="Q46" s="317"/>
      <c r="R46" s="317"/>
      <c r="S46" s="317"/>
      <c r="T46" s="317"/>
      <c r="U46" s="317"/>
      <c r="V46" s="317"/>
      <c r="W46" s="317"/>
      <c r="X46" s="317"/>
      <c r="Y46" s="438"/>
      <c r="Z46" s="438"/>
      <c r="AA46" s="438"/>
      <c r="AB46" s="438"/>
      <c r="AC46" s="438"/>
      <c r="AD46" s="438"/>
      <c r="AE46" s="438"/>
      <c r="AF46" s="438"/>
      <c r="AG46" s="438"/>
      <c r="AH46" s="438"/>
      <c r="AI46" s="438"/>
      <c r="AJ46" s="438"/>
      <c r="AK46" s="438"/>
      <c r="AL46" s="438"/>
      <c r="AM46" s="332"/>
    </row>
    <row r="47" spans="1:39" ht="15" outlineLevel="1">
      <c r="A47" s="557">
        <v>4</v>
      </c>
      <c r="B47" s="555" t="s">
        <v>98</v>
      </c>
      <c r="C47" s="317" t="s">
        <v>25</v>
      </c>
      <c r="D47" s="321">
        <v>2584003</v>
      </c>
      <c r="E47" s="321">
        <f>+'7-e.  2015'!BB27</f>
        <v>2584003</v>
      </c>
      <c r="F47" s="321">
        <f>+'7-e.  2015'!BC27</f>
        <v>2584003</v>
      </c>
      <c r="G47" s="321">
        <f>+'7-e.  2015'!BD27</f>
        <v>2584003</v>
      </c>
      <c r="H47" s="321">
        <f>+'7-e.  2015'!BE27</f>
        <v>2584003</v>
      </c>
      <c r="I47" s="321">
        <f>+'7-e.  2015'!BF27</f>
        <v>2584003</v>
      </c>
      <c r="J47" s="321">
        <f>+'7-e.  2015'!BG27</f>
        <v>2584003</v>
      </c>
      <c r="K47" s="321">
        <f>+'7-e.  2015'!BH27</f>
        <v>2584003</v>
      </c>
      <c r="L47" s="321">
        <f>+'7-e.  2015'!BI27</f>
        <v>2584003</v>
      </c>
      <c r="M47" s="321">
        <f>+'7-e.  2015'!BJ27</f>
        <v>2584003</v>
      </c>
      <c r="N47" s="317"/>
      <c r="O47" s="321">
        <v>1355</v>
      </c>
      <c r="P47" s="321">
        <f>+'7-e.  2015'!W27</f>
        <v>1355</v>
      </c>
      <c r="Q47" s="321">
        <f>+'7-e.  2015'!X27</f>
        <v>1355</v>
      </c>
      <c r="R47" s="321">
        <f>+'7-e.  2015'!Y27</f>
        <v>1355</v>
      </c>
      <c r="S47" s="321">
        <f>+'7-e.  2015'!Z27</f>
        <v>1355</v>
      </c>
      <c r="T47" s="321">
        <f>+'7-e.  2015'!AA27</f>
        <v>1355</v>
      </c>
      <c r="U47" s="321">
        <f>+'7-e.  2015'!AB27</f>
        <v>1355</v>
      </c>
      <c r="V47" s="321">
        <f>+'7-e.  2015'!AC27</f>
        <v>1355</v>
      </c>
      <c r="W47" s="321">
        <f>+'7-e.  2015'!AD27</f>
        <v>1355</v>
      </c>
      <c r="X47" s="321">
        <f>+'7-e.  2015'!AE27</f>
        <v>1355</v>
      </c>
      <c r="Y47" s="436">
        <v>1</v>
      </c>
      <c r="Z47" s="436"/>
      <c r="AA47" s="436"/>
      <c r="AB47" s="436"/>
      <c r="AC47" s="436"/>
      <c r="AD47" s="436"/>
      <c r="AE47" s="436"/>
      <c r="AF47" s="436"/>
      <c r="AG47" s="436"/>
      <c r="AH47" s="436"/>
      <c r="AI47" s="436"/>
      <c r="AJ47" s="436"/>
      <c r="AK47" s="436"/>
      <c r="AL47" s="436"/>
      <c r="AM47" s="322">
        <f>SUM(Y47:AL47)</f>
        <v>1</v>
      </c>
    </row>
    <row r="48" spans="1:39" ht="15" outlineLevel="1">
      <c r="B48" s="320" t="s">
        <v>270</v>
      </c>
      <c r="C48" s="317" t="s">
        <v>164</v>
      </c>
      <c r="D48" s="321">
        <v>110951</v>
      </c>
      <c r="E48" s="321">
        <f>+'7-f.  2016'!BB29</f>
        <v>110951</v>
      </c>
      <c r="F48" s="321">
        <f>+'7-f.  2016'!BC29</f>
        <v>110951</v>
      </c>
      <c r="G48" s="321">
        <f>+'7-f.  2016'!BD29</f>
        <v>110951</v>
      </c>
      <c r="H48" s="321">
        <f>+'7-f.  2016'!BE29</f>
        <v>110951</v>
      </c>
      <c r="I48" s="321">
        <f>+'7-f.  2016'!BF29</f>
        <v>110951</v>
      </c>
      <c r="J48" s="321">
        <f>+'7-f.  2016'!BG29</f>
        <v>110951</v>
      </c>
      <c r="K48" s="321">
        <f>+'7-f.  2016'!BH29</f>
        <v>110951</v>
      </c>
      <c r="L48" s="321">
        <f>+'7-f.  2016'!BI29</f>
        <v>110951</v>
      </c>
      <c r="M48" s="321">
        <f>+'7-f.  2016'!BJ29</f>
        <v>110951</v>
      </c>
      <c r="N48" s="494"/>
      <c r="O48" s="321">
        <v>57</v>
      </c>
      <c r="P48" s="321">
        <f>+'7-f.  2016'!W29</f>
        <v>57</v>
      </c>
      <c r="Q48" s="321">
        <f>+'7-f.  2016'!X29</f>
        <v>57</v>
      </c>
      <c r="R48" s="321">
        <f>+'7-f.  2016'!Y29</f>
        <v>57</v>
      </c>
      <c r="S48" s="321">
        <f>+'7-f.  2016'!Z29</f>
        <v>57</v>
      </c>
      <c r="T48" s="321">
        <f>+'7-f.  2016'!AA29</f>
        <v>57</v>
      </c>
      <c r="U48" s="321">
        <f>+'7-f.  2016'!AB29</f>
        <v>57</v>
      </c>
      <c r="V48" s="321">
        <f>+'7-f.  2016'!AC29</f>
        <v>57</v>
      </c>
      <c r="W48" s="321">
        <f>+'7-f.  2016'!AD29</f>
        <v>57</v>
      </c>
      <c r="X48" s="321">
        <f>+'7-f.  2016'!AE29</f>
        <v>57</v>
      </c>
      <c r="Y48" s="437">
        <f>Y47</f>
        <v>1</v>
      </c>
      <c r="Z48" s="437">
        <f t="shared" ref="Z48" si="27">Z47</f>
        <v>0</v>
      </c>
      <c r="AA48" s="437">
        <f t="shared" ref="AA48" si="28">AA47</f>
        <v>0</v>
      </c>
      <c r="AB48" s="437">
        <f t="shared" ref="AB48" si="29">AB47</f>
        <v>0</v>
      </c>
      <c r="AC48" s="437">
        <f t="shared" ref="AC48" si="30">AC47</f>
        <v>0</v>
      </c>
      <c r="AD48" s="437">
        <f t="shared" ref="AD48" si="31">AD47</f>
        <v>0</v>
      </c>
      <c r="AE48" s="437">
        <f t="shared" ref="AE48" si="32">AE47</f>
        <v>0</v>
      </c>
      <c r="AF48" s="437">
        <f t="shared" ref="AF48" si="33">AF47</f>
        <v>0</v>
      </c>
      <c r="AG48" s="437">
        <f t="shared" ref="AG48" si="34">AG47</f>
        <v>0</v>
      </c>
      <c r="AH48" s="437">
        <f t="shared" ref="AH48" si="35">AH47</f>
        <v>0</v>
      </c>
      <c r="AI48" s="437">
        <f t="shared" ref="AI48" si="36">AI47</f>
        <v>0</v>
      </c>
      <c r="AJ48" s="437">
        <f t="shared" ref="AJ48" si="37">AJ47</f>
        <v>0</v>
      </c>
      <c r="AK48" s="437">
        <f t="shared" ref="AK48" si="38">AK47</f>
        <v>0</v>
      </c>
      <c r="AL48" s="437">
        <f t="shared" ref="AL48" si="39">AL47</f>
        <v>0</v>
      </c>
      <c r="AM48" s="323"/>
    </row>
    <row r="49" spans="1:39" ht="15" outlineLevel="1">
      <c r="B49" s="320"/>
      <c r="C49" s="331"/>
      <c r="D49" s="330"/>
      <c r="E49" s="330"/>
      <c r="F49" s="330"/>
      <c r="G49" s="330"/>
      <c r="H49" s="330"/>
      <c r="I49" s="330"/>
      <c r="J49" s="330"/>
      <c r="K49" s="330"/>
      <c r="L49" s="330"/>
      <c r="M49" s="330"/>
      <c r="N49" s="317"/>
      <c r="O49" s="330"/>
      <c r="P49" s="330"/>
      <c r="Q49" s="330"/>
      <c r="R49" s="330"/>
      <c r="S49" s="330"/>
      <c r="T49" s="330"/>
      <c r="U49" s="330"/>
      <c r="V49" s="330"/>
      <c r="W49" s="330"/>
      <c r="X49" s="330"/>
      <c r="Y49" s="438"/>
      <c r="Z49" s="438"/>
      <c r="AA49" s="438"/>
      <c r="AB49" s="438"/>
      <c r="AC49" s="438"/>
      <c r="AD49" s="438"/>
      <c r="AE49" s="438"/>
      <c r="AF49" s="438"/>
      <c r="AG49" s="438"/>
      <c r="AH49" s="438"/>
      <c r="AI49" s="438"/>
      <c r="AJ49" s="438"/>
      <c r="AK49" s="438"/>
      <c r="AL49" s="438"/>
      <c r="AM49" s="332"/>
    </row>
    <row r="50" spans="1:39" ht="18" customHeight="1" outlineLevel="1">
      <c r="A50" s="557">
        <v>5</v>
      </c>
      <c r="B50" s="555" t="s">
        <v>99</v>
      </c>
      <c r="C50" s="317" t="s">
        <v>25</v>
      </c>
      <c r="D50" s="321"/>
      <c r="E50" s="321"/>
      <c r="F50" s="321"/>
      <c r="G50" s="321"/>
      <c r="H50" s="321"/>
      <c r="I50" s="321"/>
      <c r="J50" s="321"/>
      <c r="K50" s="321"/>
      <c r="L50" s="321"/>
      <c r="M50" s="321"/>
      <c r="N50" s="317"/>
      <c r="O50" s="321"/>
      <c r="P50" s="321"/>
      <c r="Q50" s="321"/>
      <c r="R50" s="321"/>
      <c r="S50" s="321"/>
      <c r="T50" s="321"/>
      <c r="U50" s="321"/>
      <c r="V50" s="321"/>
      <c r="W50" s="321"/>
      <c r="X50" s="321"/>
      <c r="Y50" s="436"/>
      <c r="Z50" s="436"/>
      <c r="AA50" s="436"/>
      <c r="AB50" s="436"/>
      <c r="AC50" s="436"/>
      <c r="AD50" s="436"/>
      <c r="AE50" s="436"/>
      <c r="AF50" s="436"/>
      <c r="AG50" s="436"/>
      <c r="AH50" s="436"/>
      <c r="AI50" s="436"/>
      <c r="AJ50" s="436"/>
      <c r="AK50" s="436"/>
      <c r="AL50" s="436"/>
      <c r="AM50" s="322">
        <f>SUM(Y50:AL50)</f>
        <v>0</v>
      </c>
    </row>
    <row r="51" spans="1:39" ht="15" outlineLevel="1">
      <c r="B51" s="320" t="s">
        <v>270</v>
      </c>
      <c r="C51" s="317" t="s">
        <v>164</v>
      </c>
      <c r="D51" s="321"/>
      <c r="E51" s="321"/>
      <c r="F51" s="321"/>
      <c r="G51" s="321"/>
      <c r="H51" s="321"/>
      <c r="I51" s="321"/>
      <c r="J51" s="321"/>
      <c r="K51" s="321"/>
      <c r="L51" s="321"/>
      <c r="M51" s="321"/>
      <c r="N51" s="494"/>
      <c r="O51" s="321"/>
      <c r="P51" s="321"/>
      <c r="Q51" s="321"/>
      <c r="R51" s="321"/>
      <c r="S51" s="321"/>
      <c r="T51" s="321"/>
      <c r="U51" s="321"/>
      <c r="V51" s="321"/>
      <c r="W51" s="321"/>
      <c r="X51" s="321"/>
      <c r="Y51" s="437">
        <f>Y50</f>
        <v>0</v>
      </c>
      <c r="Z51" s="437">
        <f t="shared" ref="Z51" si="40">Z50</f>
        <v>0</v>
      </c>
      <c r="AA51" s="437">
        <f t="shared" ref="AA51" si="41">AA50</f>
        <v>0</v>
      </c>
      <c r="AB51" s="437">
        <f t="shared" ref="AB51" si="42">AB50</f>
        <v>0</v>
      </c>
      <c r="AC51" s="437">
        <f t="shared" ref="AC51" si="43">AC50</f>
        <v>0</v>
      </c>
      <c r="AD51" s="437">
        <f t="shared" ref="AD51" si="44">AD50</f>
        <v>0</v>
      </c>
      <c r="AE51" s="437">
        <f t="shared" ref="AE51" si="45">AE50</f>
        <v>0</v>
      </c>
      <c r="AF51" s="437">
        <f t="shared" ref="AF51" si="46">AF50</f>
        <v>0</v>
      </c>
      <c r="AG51" s="437">
        <f t="shared" ref="AG51" si="47">AG50</f>
        <v>0</v>
      </c>
      <c r="AH51" s="437">
        <f t="shared" ref="AH51" si="48">AH50</f>
        <v>0</v>
      </c>
      <c r="AI51" s="437">
        <f t="shared" ref="AI51" si="49">AI50</f>
        <v>0</v>
      </c>
      <c r="AJ51" s="437">
        <f t="shared" ref="AJ51" si="50">AJ50</f>
        <v>0</v>
      </c>
      <c r="AK51" s="437">
        <f t="shared" ref="AK51" si="51">AK50</f>
        <v>0</v>
      </c>
      <c r="AL51" s="437">
        <f t="shared" ref="AL51" si="52">AL50</f>
        <v>0</v>
      </c>
      <c r="AM51" s="323"/>
    </row>
    <row r="52" spans="1:39" ht="15" outlineLevel="1">
      <c r="B52" s="320"/>
      <c r="C52" s="317"/>
      <c r="D52" s="317"/>
      <c r="E52" s="317"/>
      <c r="F52" s="317"/>
      <c r="G52" s="317"/>
      <c r="H52" s="317"/>
      <c r="I52" s="317"/>
      <c r="J52" s="317"/>
      <c r="K52" s="317"/>
      <c r="L52" s="317"/>
      <c r="M52" s="317"/>
      <c r="N52" s="317"/>
      <c r="O52" s="317"/>
      <c r="P52" s="317"/>
      <c r="Q52" s="317"/>
      <c r="R52" s="317"/>
      <c r="S52" s="317"/>
      <c r="T52" s="317"/>
      <c r="U52" s="317"/>
      <c r="V52" s="317"/>
      <c r="W52" s="317"/>
      <c r="X52" s="317"/>
      <c r="Y52" s="448"/>
      <c r="Z52" s="449"/>
      <c r="AA52" s="449"/>
      <c r="AB52" s="449"/>
      <c r="AC52" s="449"/>
      <c r="AD52" s="449"/>
      <c r="AE52" s="449"/>
      <c r="AF52" s="449"/>
      <c r="AG52" s="449"/>
      <c r="AH52" s="449"/>
      <c r="AI52" s="449"/>
      <c r="AJ52" s="449"/>
      <c r="AK52" s="449"/>
      <c r="AL52" s="449"/>
      <c r="AM52" s="323"/>
    </row>
    <row r="53" spans="1:39" ht="16.5" customHeight="1" outlineLevel="1">
      <c r="B53" s="345" t="s">
        <v>511</v>
      </c>
      <c r="C53" s="315"/>
      <c r="D53" s="315"/>
      <c r="E53" s="315"/>
      <c r="F53" s="315"/>
      <c r="G53" s="315"/>
      <c r="H53" s="315"/>
      <c r="I53" s="315"/>
      <c r="J53" s="315"/>
      <c r="K53" s="315"/>
      <c r="L53" s="315"/>
      <c r="M53" s="315"/>
      <c r="N53" s="316"/>
      <c r="O53" s="315"/>
      <c r="P53" s="315"/>
      <c r="Q53" s="315"/>
      <c r="R53" s="315"/>
      <c r="S53" s="315"/>
      <c r="T53" s="315"/>
      <c r="U53" s="315"/>
      <c r="V53" s="315"/>
      <c r="W53" s="315"/>
      <c r="X53" s="315"/>
      <c r="Y53" s="440"/>
      <c r="Z53" s="440"/>
      <c r="AA53" s="440"/>
      <c r="AB53" s="440"/>
      <c r="AC53" s="440"/>
      <c r="AD53" s="440"/>
      <c r="AE53" s="440"/>
      <c r="AF53" s="440"/>
      <c r="AG53" s="440"/>
      <c r="AH53" s="440"/>
      <c r="AI53" s="440"/>
      <c r="AJ53" s="440"/>
      <c r="AK53" s="440"/>
      <c r="AL53" s="440"/>
      <c r="AM53" s="318"/>
    </row>
    <row r="54" spans="1:39" ht="15" outlineLevel="1">
      <c r="A54" s="557">
        <v>6</v>
      </c>
      <c r="B54" s="555" t="s">
        <v>100</v>
      </c>
      <c r="C54" s="317" t="s">
        <v>25</v>
      </c>
      <c r="D54" s="321">
        <v>3573385</v>
      </c>
      <c r="E54" s="321">
        <f>+'7-e.  2015'!BB29</f>
        <v>3573385</v>
      </c>
      <c r="F54" s="321">
        <f>+'7-e.  2015'!BC29</f>
        <v>3573385</v>
      </c>
      <c r="G54" s="321">
        <f>+'7-e.  2015'!BD29</f>
        <v>3573385</v>
      </c>
      <c r="H54" s="321">
        <f>+'7-e.  2015'!BE29</f>
        <v>0</v>
      </c>
      <c r="I54" s="321">
        <f>+'7-e.  2015'!BF29</f>
        <v>0</v>
      </c>
      <c r="J54" s="321">
        <f>+'7-e.  2015'!BG29</f>
        <v>0</v>
      </c>
      <c r="K54" s="321">
        <f>+'7-e.  2015'!BH29</f>
        <v>0</v>
      </c>
      <c r="L54" s="321">
        <f>+'7-e.  2015'!BI29</f>
        <v>0</v>
      </c>
      <c r="M54" s="321">
        <f>+'7-e.  2015'!BJ29</f>
        <v>0</v>
      </c>
      <c r="N54" s="321">
        <v>12</v>
      </c>
      <c r="O54" s="321">
        <v>762</v>
      </c>
      <c r="P54" s="321">
        <f>+'7-e.  2015'!W29</f>
        <v>762</v>
      </c>
      <c r="Q54" s="321">
        <f>+'7-e.  2015'!X29</f>
        <v>762</v>
      </c>
      <c r="R54" s="321">
        <f>+'7-e.  2015'!Y29</f>
        <v>762</v>
      </c>
      <c r="S54" s="321">
        <f>+'7-e.  2015'!Z29</f>
        <v>0</v>
      </c>
      <c r="T54" s="321">
        <f>+'7-e.  2015'!AA29</f>
        <v>0</v>
      </c>
      <c r="U54" s="321">
        <f>+'7-e.  2015'!AB29</f>
        <v>0</v>
      </c>
      <c r="V54" s="321">
        <f>+'7-e.  2015'!AC29</f>
        <v>0</v>
      </c>
      <c r="W54" s="321">
        <f>+'7-e.  2015'!AD29</f>
        <v>0</v>
      </c>
      <c r="X54" s="321">
        <f>+'7-e.  2015'!AE29</f>
        <v>0</v>
      </c>
      <c r="Y54" s="441"/>
      <c r="Z54" s="436">
        <v>0.16</v>
      </c>
      <c r="AA54" s="436">
        <v>0.71</v>
      </c>
      <c r="AB54" s="436">
        <v>0.1</v>
      </c>
      <c r="AC54" s="436">
        <v>0.02</v>
      </c>
      <c r="AD54" s="436"/>
      <c r="AE54" s="436"/>
      <c r="AF54" s="441"/>
      <c r="AG54" s="441"/>
      <c r="AH54" s="441"/>
      <c r="AI54" s="441"/>
      <c r="AJ54" s="441"/>
      <c r="AK54" s="441"/>
      <c r="AL54" s="441"/>
      <c r="AM54" s="322">
        <f>SUM(Y54:AL54)</f>
        <v>0.99</v>
      </c>
    </row>
    <row r="55" spans="1:39" ht="15" outlineLevel="1">
      <c r="B55" s="320" t="s">
        <v>270</v>
      </c>
      <c r="C55" s="317" t="s">
        <v>164</v>
      </c>
      <c r="D55" s="321">
        <v>5766646</v>
      </c>
      <c r="E55" s="321">
        <f>+'7-f.  2016'!BB30</f>
        <v>5766646</v>
      </c>
      <c r="F55" s="321">
        <f>+'7-f.  2016'!BC30</f>
        <v>5766646</v>
      </c>
      <c r="G55" s="321">
        <f>+'7-f.  2016'!BD30</f>
        <v>5766646</v>
      </c>
      <c r="H55" s="321">
        <f>+'7-f.  2016'!BE30</f>
        <v>9340038</v>
      </c>
      <c r="I55" s="321">
        <f>+'7-f.  2016'!BF30</f>
        <v>9340038</v>
      </c>
      <c r="J55" s="321">
        <f>+'7-f.  2016'!BG30</f>
        <v>9340038</v>
      </c>
      <c r="K55" s="321">
        <f>+'7-f.  2016'!BH30</f>
        <v>9340038</v>
      </c>
      <c r="L55" s="321">
        <f>+'7-f.  2016'!BI30</f>
        <v>9340038</v>
      </c>
      <c r="M55" s="321">
        <f>+'7-f.  2016'!BJ30</f>
        <v>9340038</v>
      </c>
      <c r="N55" s="321">
        <f>N54</f>
        <v>12</v>
      </c>
      <c r="O55" s="321">
        <v>1229</v>
      </c>
      <c r="P55" s="321">
        <f>+'7-f.  2016'!W30</f>
        <v>1229</v>
      </c>
      <c r="Q55" s="321">
        <f>+'7-f.  2016'!X30</f>
        <v>1229</v>
      </c>
      <c r="R55" s="321">
        <f>+'7-f.  2016'!Y30</f>
        <v>1229</v>
      </c>
      <c r="S55" s="321">
        <f>+'7-f.  2016'!Z30</f>
        <v>2127</v>
      </c>
      <c r="T55" s="321">
        <f>+'7-f.  2016'!AA30</f>
        <v>2127</v>
      </c>
      <c r="U55" s="321">
        <f>+'7-f.  2016'!AB30</f>
        <v>2127</v>
      </c>
      <c r="V55" s="321">
        <f>+'7-f.  2016'!AC30</f>
        <v>2127</v>
      </c>
      <c r="W55" s="321">
        <f>+'7-f.  2016'!AD30</f>
        <v>2127</v>
      </c>
      <c r="X55" s="321">
        <f>+'7-f.  2016'!AE30</f>
        <v>2127</v>
      </c>
      <c r="Y55" s="437">
        <f>Y54</f>
        <v>0</v>
      </c>
      <c r="Z55" s="437">
        <f t="shared" ref="Z55" si="53">Z54</f>
        <v>0.16</v>
      </c>
      <c r="AA55" s="437">
        <f t="shared" ref="AA55" si="54">AA54</f>
        <v>0.71</v>
      </c>
      <c r="AB55" s="437">
        <f t="shared" ref="AB55" si="55">AB54</f>
        <v>0.1</v>
      </c>
      <c r="AC55" s="437">
        <f t="shared" ref="AC55" si="56">AC54</f>
        <v>0.02</v>
      </c>
      <c r="AD55" s="437">
        <f t="shared" ref="AD55" si="57">AD54</f>
        <v>0</v>
      </c>
      <c r="AE55" s="437">
        <f t="shared" ref="AE55" si="58">AE54</f>
        <v>0</v>
      </c>
      <c r="AF55" s="437">
        <f t="shared" ref="AF55" si="59">AF54</f>
        <v>0</v>
      </c>
      <c r="AG55" s="437">
        <f t="shared" ref="AG55" si="60">AG54</f>
        <v>0</v>
      </c>
      <c r="AH55" s="437">
        <f t="shared" ref="AH55" si="61">AH54</f>
        <v>0</v>
      </c>
      <c r="AI55" s="437">
        <f t="shared" ref="AI55" si="62">AI54</f>
        <v>0</v>
      </c>
      <c r="AJ55" s="437">
        <f t="shared" ref="AJ55" si="63">AJ54</f>
        <v>0</v>
      </c>
      <c r="AK55" s="437">
        <f t="shared" ref="AK55" si="64">AK54</f>
        <v>0</v>
      </c>
      <c r="AL55" s="437">
        <f t="shared" ref="AL55" si="65">AL54</f>
        <v>0</v>
      </c>
      <c r="AM55" s="337"/>
    </row>
    <row r="56" spans="1:39" ht="15" outlineLevel="1">
      <c r="B56" s="336"/>
      <c r="C56" s="338"/>
      <c r="D56" s="317"/>
      <c r="E56" s="317"/>
      <c r="F56" s="317"/>
      <c r="G56" s="317"/>
      <c r="H56" s="317"/>
      <c r="I56" s="317"/>
      <c r="J56" s="317"/>
      <c r="K56" s="317"/>
      <c r="L56" s="317"/>
      <c r="M56" s="317"/>
      <c r="N56" s="317"/>
      <c r="O56" s="317"/>
      <c r="P56" s="317"/>
      <c r="Q56" s="317"/>
      <c r="R56" s="317"/>
      <c r="S56" s="317"/>
      <c r="T56" s="317"/>
      <c r="U56" s="317"/>
      <c r="V56" s="317"/>
      <c r="W56" s="317"/>
      <c r="X56" s="317"/>
      <c r="Y56" s="442"/>
      <c r="Z56" s="442"/>
      <c r="AA56" s="442"/>
      <c r="AB56" s="442"/>
      <c r="AC56" s="442"/>
      <c r="AD56" s="442"/>
      <c r="AE56" s="442"/>
      <c r="AF56" s="442"/>
      <c r="AG56" s="442"/>
      <c r="AH56" s="442"/>
      <c r="AI56" s="442"/>
      <c r="AJ56" s="442"/>
      <c r="AK56" s="442"/>
      <c r="AL56" s="442"/>
      <c r="AM56" s="339"/>
    </row>
    <row r="57" spans="1:39" ht="28.5" customHeight="1" outlineLevel="1">
      <c r="A57" s="557">
        <v>7</v>
      </c>
      <c r="B57" s="555" t="s">
        <v>101</v>
      </c>
      <c r="C57" s="317" t="s">
        <v>25</v>
      </c>
      <c r="D57" s="321">
        <v>45320196</v>
      </c>
      <c r="E57" s="321">
        <f>+'7-e.  2015'!BB30</f>
        <v>45320196</v>
      </c>
      <c r="F57" s="321">
        <f>+'7-e.  2015'!BC30</f>
        <v>45034080</v>
      </c>
      <c r="G57" s="321">
        <f>+'7-e.  2015'!BD30</f>
        <v>45032593</v>
      </c>
      <c r="H57" s="321">
        <f>+'7-e.  2015'!BE30</f>
        <v>45032593</v>
      </c>
      <c r="I57" s="321">
        <f>+'7-e.  2015'!BF30</f>
        <v>44840465</v>
      </c>
      <c r="J57" s="321">
        <f>+'7-e.  2015'!BG30</f>
        <v>42808250</v>
      </c>
      <c r="K57" s="321">
        <f>+'7-e.  2015'!BH30</f>
        <v>42808250</v>
      </c>
      <c r="L57" s="321">
        <f>+'7-e.  2015'!BI30</f>
        <v>41594868</v>
      </c>
      <c r="M57" s="321">
        <f>+'7-e.  2015'!BJ30</f>
        <v>34763280</v>
      </c>
      <c r="N57" s="321">
        <v>12</v>
      </c>
      <c r="O57" s="321">
        <v>6865</v>
      </c>
      <c r="P57" s="321">
        <f>+'7-e.  2015'!W30</f>
        <v>6865</v>
      </c>
      <c r="Q57" s="321">
        <f>+'7-e.  2015'!X30</f>
        <v>6775</v>
      </c>
      <c r="R57" s="321">
        <f>+'7-e.  2015'!Y30</f>
        <v>6775</v>
      </c>
      <c r="S57" s="321">
        <f>+'7-e.  2015'!Z30</f>
        <v>6775</v>
      </c>
      <c r="T57" s="321">
        <f>+'7-e.  2015'!AA30</f>
        <v>6715</v>
      </c>
      <c r="U57" s="321">
        <f>+'7-e.  2015'!AB30</f>
        <v>6396</v>
      </c>
      <c r="V57" s="321">
        <f>+'7-e.  2015'!AC30</f>
        <v>6396</v>
      </c>
      <c r="W57" s="321">
        <f>+'7-e.  2015'!AD30</f>
        <v>6101</v>
      </c>
      <c r="X57" s="321">
        <f>+'7-e.  2015'!AE30</f>
        <v>5063</v>
      </c>
      <c r="Y57" s="568"/>
      <c r="Z57" s="436">
        <v>0.14000000000000001</v>
      </c>
      <c r="AA57" s="436">
        <v>0.57999999999999996</v>
      </c>
      <c r="AB57" s="436">
        <v>0.32</v>
      </c>
      <c r="AC57" s="436">
        <v>0.05</v>
      </c>
      <c r="AD57" s="436"/>
      <c r="AE57" s="436"/>
      <c r="AF57" s="441"/>
      <c r="AG57" s="441"/>
      <c r="AH57" s="441"/>
      <c r="AI57" s="441"/>
      <c r="AJ57" s="441"/>
      <c r="AK57" s="441"/>
      <c r="AL57" s="441"/>
      <c r="AM57" s="322">
        <f>SUM(Y57:AL57)</f>
        <v>1.0900000000000001</v>
      </c>
    </row>
    <row r="58" spans="1:39" ht="15" outlineLevel="1">
      <c r="B58" s="320" t="s">
        <v>270</v>
      </c>
      <c r="C58" s="317" t="s">
        <v>164</v>
      </c>
      <c r="D58" s="321">
        <v>2784592</v>
      </c>
      <c r="E58" s="321">
        <f>+'7-f.  2016'!BB31</f>
        <v>2784592</v>
      </c>
      <c r="F58" s="321">
        <f>+'7-f.  2016'!BC31</f>
        <v>2777671</v>
      </c>
      <c r="G58" s="321">
        <f>+'7-f.  2016'!BD31</f>
        <v>2771791</v>
      </c>
      <c r="H58" s="321">
        <f>+'7-f.  2016'!BE31</f>
        <v>2771791</v>
      </c>
      <c r="I58" s="321">
        <f>+'7-f.  2016'!BF31</f>
        <v>2771791</v>
      </c>
      <c r="J58" s="321">
        <f>+'7-f.  2016'!BG31</f>
        <v>2533149</v>
      </c>
      <c r="K58" s="321">
        <f>+'7-f.  2016'!BH31</f>
        <v>2533149</v>
      </c>
      <c r="L58" s="321">
        <f>+'7-f.  2016'!BI31</f>
        <v>2502350</v>
      </c>
      <c r="M58" s="321">
        <f>+'7-f.  2016'!BJ31</f>
        <v>1509208</v>
      </c>
      <c r="N58" s="321">
        <f>N57</f>
        <v>12</v>
      </c>
      <c r="O58" s="321">
        <v>462</v>
      </c>
      <c r="P58" s="321">
        <f>+'7-f.  2016'!W31</f>
        <v>462</v>
      </c>
      <c r="Q58" s="321">
        <f>+'7-f.  2016'!X31</f>
        <v>460</v>
      </c>
      <c r="R58" s="321">
        <f>+'7-f.  2016'!Y31</f>
        <v>458</v>
      </c>
      <c r="S58" s="321">
        <f>+'7-f.  2016'!Z31</f>
        <v>458</v>
      </c>
      <c r="T58" s="321">
        <f>+'7-f.  2016'!AA31</f>
        <v>458</v>
      </c>
      <c r="U58" s="321">
        <f>+'7-f.  2016'!AB31</f>
        <v>419</v>
      </c>
      <c r="V58" s="321">
        <f>+'7-f.  2016'!AC31</f>
        <v>419</v>
      </c>
      <c r="W58" s="321">
        <f>+'7-f.  2016'!AD31</f>
        <v>409</v>
      </c>
      <c r="X58" s="321">
        <f>+'7-f.  2016'!AE31</f>
        <v>247</v>
      </c>
      <c r="Y58" s="437">
        <f>Y57</f>
        <v>0</v>
      </c>
      <c r="Z58" s="437">
        <f>Z57</f>
        <v>0.14000000000000001</v>
      </c>
      <c r="AA58" s="437">
        <f t="shared" ref="AA58" si="66">AA57</f>
        <v>0.57999999999999996</v>
      </c>
      <c r="AB58" s="437">
        <f t="shared" ref="AB58" si="67">AB57</f>
        <v>0.32</v>
      </c>
      <c r="AC58" s="437">
        <f t="shared" ref="AC58" si="68">AC57</f>
        <v>0.05</v>
      </c>
      <c r="AD58" s="437">
        <f t="shared" ref="AD58" si="69">AD57</f>
        <v>0</v>
      </c>
      <c r="AE58" s="437">
        <f t="shared" ref="AE58" si="70">AE57</f>
        <v>0</v>
      </c>
      <c r="AF58" s="437">
        <f t="shared" ref="AF58" si="71">AF57</f>
        <v>0</v>
      </c>
      <c r="AG58" s="437">
        <f t="shared" ref="AG58" si="72">AG57</f>
        <v>0</v>
      </c>
      <c r="AH58" s="437">
        <f t="shared" ref="AH58" si="73">AH57</f>
        <v>0</v>
      </c>
      <c r="AI58" s="437">
        <f t="shared" ref="AI58" si="74">AI57</f>
        <v>0</v>
      </c>
      <c r="AJ58" s="437">
        <f t="shared" ref="AJ58" si="75">AJ57</f>
        <v>0</v>
      </c>
      <c r="AK58" s="437">
        <f t="shared" ref="AK58" si="76">AK57</f>
        <v>0</v>
      </c>
      <c r="AL58" s="437">
        <f t="shared" ref="AL58" si="77">AL57</f>
        <v>0</v>
      </c>
      <c r="AM58" s="337"/>
    </row>
    <row r="59" spans="1:39" ht="15" outlineLevel="1">
      <c r="B59" s="340"/>
      <c r="C59" s="338"/>
      <c r="D59" s="317"/>
      <c r="E59" s="317"/>
      <c r="F59" s="317"/>
      <c r="G59" s="317"/>
      <c r="H59" s="317"/>
      <c r="I59" s="317"/>
      <c r="J59" s="317"/>
      <c r="K59" s="317"/>
      <c r="L59" s="317"/>
      <c r="M59" s="317"/>
      <c r="N59" s="317"/>
      <c r="O59" s="317"/>
      <c r="P59" s="317"/>
      <c r="Q59" s="317"/>
      <c r="R59" s="317"/>
      <c r="S59" s="317"/>
      <c r="T59" s="317"/>
      <c r="U59" s="317"/>
      <c r="V59" s="317"/>
      <c r="W59" s="317"/>
      <c r="X59" s="317"/>
      <c r="Y59" s="442"/>
      <c r="Z59" s="443"/>
      <c r="AA59" s="442"/>
      <c r="AB59" s="442"/>
      <c r="AC59" s="442"/>
      <c r="AD59" s="442"/>
      <c r="AE59" s="442"/>
      <c r="AF59" s="442"/>
      <c r="AG59" s="442"/>
      <c r="AH59" s="442"/>
      <c r="AI59" s="442"/>
      <c r="AJ59" s="442"/>
      <c r="AK59" s="442"/>
      <c r="AL59" s="442"/>
      <c r="AM59" s="339"/>
    </row>
    <row r="60" spans="1:39" ht="30" outlineLevel="1">
      <c r="A60" s="557">
        <v>8</v>
      </c>
      <c r="B60" s="555" t="s">
        <v>102</v>
      </c>
      <c r="C60" s="317" t="s">
        <v>25</v>
      </c>
      <c r="D60" s="321">
        <v>3360796</v>
      </c>
      <c r="E60" s="321">
        <f>+'7-e.  2015'!BB31</f>
        <v>3220399</v>
      </c>
      <c r="F60" s="321">
        <f>+'7-e.  2015'!BC31</f>
        <v>1926026</v>
      </c>
      <c r="G60" s="321">
        <f>+'7-e.  2015'!BD31</f>
        <v>1925910</v>
      </c>
      <c r="H60" s="321">
        <f>+'7-e.  2015'!BE31</f>
        <v>1925910</v>
      </c>
      <c r="I60" s="321">
        <f>+'7-e.  2015'!BF31</f>
        <v>1925910</v>
      </c>
      <c r="J60" s="321">
        <f>+'7-e.  2015'!BG31</f>
        <v>1925910</v>
      </c>
      <c r="K60" s="321">
        <f>+'7-e.  2015'!BH31</f>
        <v>1925910</v>
      </c>
      <c r="L60" s="321">
        <f>+'7-e.  2015'!BI31</f>
        <v>1925910</v>
      </c>
      <c r="M60" s="321">
        <f>+'7-e.  2015'!BJ31</f>
        <v>1925910</v>
      </c>
      <c r="N60" s="321">
        <v>12</v>
      </c>
      <c r="O60" s="321">
        <v>810</v>
      </c>
      <c r="P60" s="321">
        <f>+'7-e.  2015'!W31</f>
        <v>778</v>
      </c>
      <c r="Q60" s="321">
        <f>+'7-e.  2015'!X31</f>
        <v>441</v>
      </c>
      <c r="R60" s="321">
        <f>+'7-e.  2015'!Y31</f>
        <v>441</v>
      </c>
      <c r="S60" s="321">
        <f>+'7-e.  2015'!Z31</f>
        <v>441</v>
      </c>
      <c r="T60" s="321">
        <f>+'7-e.  2015'!AA31</f>
        <v>441</v>
      </c>
      <c r="U60" s="321">
        <f>+'7-e.  2015'!AB31</f>
        <v>441</v>
      </c>
      <c r="V60" s="321">
        <f>+'7-e.  2015'!AC31</f>
        <v>441</v>
      </c>
      <c r="W60" s="321">
        <f>+'7-e.  2015'!AD31</f>
        <v>441</v>
      </c>
      <c r="X60" s="321">
        <f>+'7-e.  2015'!AE31</f>
        <v>441</v>
      </c>
      <c r="Y60" s="441"/>
      <c r="Z60" s="436">
        <v>1</v>
      </c>
      <c r="AA60" s="436"/>
      <c r="AB60" s="436"/>
      <c r="AC60" s="436"/>
      <c r="AD60" s="436"/>
      <c r="AE60" s="436"/>
      <c r="AF60" s="441"/>
      <c r="AG60" s="441"/>
      <c r="AH60" s="441"/>
      <c r="AI60" s="441"/>
      <c r="AJ60" s="441"/>
      <c r="AK60" s="441"/>
      <c r="AL60" s="441"/>
      <c r="AM60" s="322">
        <f>SUM(Y60:AL60)</f>
        <v>1</v>
      </c>
    </row>
    <row r="61" spans="1:39" ht="15" outlineLevel="1">
      <c r="B61" s="320" t="s">
        <v>270</v>
      </c>
      <c r="C61" s="317" t="s">
        <v>164</v>
      </c>
      <c r="D61" s="321"/>
      <c r="E61" s="321"/>
      <c r="F61" s="321"/>
      <c r="G61" s="321"/>
      <c r="H61" s="321"/>
      <c r="I61" s="321"/>
      <c r="J61" s="321"/>
      <c r="K61" s="321"/>
      <c r="L61" s="321"/>
      <c r="M61" s="321"/>
      <c r="N61" s="321">
        <f>N60</f>
        <v>12</v>
      </c>
      <c r="O61" s="321"/>
      <c r="P61" s="321"/>
      <c r="Q61" s="321"/>
      <c r="R61" s="321"/>
      <c r="S61" s="321"/>
      <c r="T61" s="321"/>
      <c r="U61" s="321"/>
      <c r="V61" s="321"/>
      <c r="W61" s="321"/>
      <c r="X61" s="321"/>
      <c r="Y61" s="437">
        <f>Y60</f>
        <v>0</v>
      </c>
      <c r="Z61" s="437">
        <f t="shared" ref="Z61" si="78">Z60</f>
        <v>1</v>
      </c>
      <c r="AA61" s="437">
        <f t="shared" ref="AA61" si="79">AA60</f>
        <v>0</v>
      </c>
      <c r="AB61" s="437">
        <f t="shared" ref="AB61" si="80">AB60</f>
        <v>0</v>
      </c>
      <c r="AC61" s="437">
        <f t="shared" ref="AC61" si="81">AC60</f>
        <v>0</v>
      </c>
      <c r="AD61" s="437">
        <f t="shared" ref="AD61" si="82">AD60</f>
        <v>0</v>
      </c>
      <c r="AE61" s="437">
        <f t="shared" ref="AE61" si="83">AE60</f>
        <v>0</v>
      </c>
      <c r="AF61" s="437">
        <f t="shared" ref="AF61" si="84">AF60</f>
        <v>0</v>
      </c>
      <c r="AG61" s="437">
        <f t="shared" ref="AG61" si="85">AG60</f>
        <v>0</v>
      </c>
      <c r="AH61" s="437">
        <f t="shared" ref="AH61" si="86">AH60</f>
        <v>0</v>
      </c>
      <c r="AI61" s="437">
        <f t="shared" ref="AI61" si="87">AI60</f>
        <v>0</v>
      </c>
      <c r="AJ61" s="437">
        <f t="shared" ref="AJ61" si="88">AJ60</f>
        <v>0</v>
      </c>
      <c r="AK61" s="437">
        <f t="shared" ref="AK61" si="89">AK60</f>
        <v>0</v>
      </c>
      <c r="AL61" s="437">
        <f t="shared" ref="AL61" si="90">AL60</f>
        <v>0</v>
      </c>
      <c r="AM61" s="337"/>
    </row>
    <row r="62" spans="1:39" ht="15" outlineLevel="1">
      <c r="B62" s="340"/>
      <c r="C62" s="338"/>
      <c r="D62" s="342"/>
      <c r="E62" s="342"/>
      <c r="F62" s="342"/>
      <c r="G62" s="342"/>
      <c r="H62" s="342"/>
      <c r="I62" s="342"/>
      <c r="J62" s="342"/>
      <c r="K62" s="342"/>
      <c r="L62" s="342"/>
      <c r="M62" s="342"/>
      <c r="N62" s="317"/>
      <c r="O62" s="342"/>
      <c r="P62" s="342"/>
      <c r="Q62" s="342"/>
      <c r="R62" s="342"/>
      <c r="S62" s="342"/>
      <c r="T62" s="342"/>
      <c r="U62" s="342"/>
      <c r="V62" s="342"/>
      <c r="W62" s="342"/>
      <c r="X62" s="342"/>
      <c r="Y62" s="442"/>
      <c r="Z62" s="443"/>
      <c r="AA62" s="442"/>
      <c r="AB62" s="442"/>
      <c r="AC62" s="442"/>
      <c r="AD62" s="442"/>
      <c r="AE62" s="442"/>
      <c r="AF62" s="442"/>
      <c r="AG62" s="442"/>
      <c r="AH62" s="442"/>
      <c r="AI62" s="442"/>
      <c r="AJ62" s="442"/>
      <c r="AK62" s="442"/>
      <c r="AL62" s="442"/>
      <c r="AM62" s="339"/>
    </row>
    <row r="63" spans="1:39" ht="30" outlineLevel="1">
      <c r="A63" s="557">
        <v>9</v>
      </c>
      <c r="B63" s="555" t="s">
        <v>103</v>
      </c>
      <c r="C63" s="317" t="s">
        <v>25</v>
      </c>
      <c r="D63" s="321">
        <v>931231</v>
      </c>
      <c r="E63" s="321">
        <f>+'7-e.  2015'!BB32</f>
        <v>931231</v>
      </c>
      <c r="F63" s="321">
        <f>+'7-e.  2015'!BC32</f>
        <v>931231</v>
      </c>
      <c r="G63" s="321">
        <f>+'7-e.  2015'!BD32</f>
        <v>931231</v>
      </c>
      <c r="H63" s="321">
        <f>+'7-e.  2015'!BE32</f>
        <v>931231</v>
      </c>
      <c r="I63" s="321">
        <f>+'7-e.  2015'!BF32</f>
        <v>931231</v>
      </c>
      <c r="J63" s="321">
        <f>+'7-e.  2015'!BG32</f>
        <v>931231</v>
      </c>
      <c r="K63" s="321">
        <f>+'7-e.  2015'!BH32</f>
        <v>931231</v>
      </c>
      <c r="L63" s="321">
        <f>+'7-e.  2015'!BI32</f>
        <v>930086</v>
      </c>
      <c r="M63" s="321">
        <f>+'7-e.  2015'!BJ32</f>
        <v>930086</v>
      </c>
      <c r="N63" s="321">
        <v>12</v>
      </c>
      <c r="O63" s="321">
        <v>305</v>
      </c>
      <c r="P63" s="321">
        <f>+'7-e.  2015'!W32</f>
        <v>305</v>
      </c>
      <c r="Q63" s="321">
        <f>+'7-e.  2015'!X32</f>
        <v>305</v>
      </c>
      <c r="R63" s="321">
        <f>+'7-e.  2015'!Y32</f>
        <v>305</v>
      </c>
      <c r="S63" s="321">
        <f>+'7-e.  2015'!Z32</f>
        <v>305</v>
      </c>
      <c r="T63" s="321">
        <f>+'7-e.  2015'!AA32</f>
        <v>305</v>
      </c>
      <c r="U63" s="321">
        <f>+'7-e.  2015'!AB32</f>
        <v>305</v>
      </c>
      <c r="V63" s="321">
        <f>+'7-e.  2015'!AC32</f>
        <v>305</v>
      </c>
      <c r="W63" s="321">
        <f>+'7-e.  2015'!AD32</f>
        <v>305</v>
      </c>
      <c r="X63" s="321">
        <f>+'7-e.  2015'!AE32</f>
        <v>305</v>
      </c>
      <c r="Y63" s="441"/>
      <c r="Z63" s="436">
        <v>0.01</v>
      </c>
      <c r="AA63" s="436">
        <v>0.05</v>
      </c>
      <c r="AB63" s="436">
        <v>0.94</v>
      </c>
      <c r="AC63" s="436">
        <v>0</v>
      </c>
      <c r="AD63" s="436"/>
      <c r="AE63" s="436"/>
      <c r="AF63" s="441"/>
      <c r="AG63" s="441"/>
      <c r="AH63" s="441"/>
      <c r="AI63" s="441"/>
      <c r="AJ63" s="441"/>
      <c r="AK63" s="441"/>
      <c r="AL63" s="441"/>
      <c r="AM63" s="322">
        <f>SUM(Y63:AL63)</f>
        <v>1</v>
      </c>
    </row>
    <row r="64" spans="1:39" ht="15" outlineLevel="1">
      <c r="B64" s="320" t="s">
        <v>270</v>
      </c>
      <c r="C64" s="317" t="s">
        <v>164</v>
      </c>
      <c r="D64" s="321">
        <v>573307</v>
      </c>
      <c r="E64" s="321">
        <f>+'7-f.  2016'!BB32</f>
        <v>573307</v>
      </c>
      <c r="F64" s="321">
        <f>+'7-f.  2016'!BC32</f>
        <v>573307</v>
      </c>
      <c r="G64" s="321">
        <f>+'7-f.  2016'!BD32</f>
        <v>573307</v>
      </c>
      <c r="H64" s="321">
        <f>+'7-f.  2016'!BE32</f>
        <v>573307</v>
      </c>
      <c r="I64" s="321">
        <f>+'7-f.  2016'!BF32</f>
        <v>573307</v>
      </c>
      <c r="J64" s="321">
        <f>+'7-f.  2016'!BG32</f>
        <v>573307</v>
      </c>
      <c r="K64" s="321">
        <f>+'7-f.  2016'!BH32</f>
        <v>573307</v>
      </c>
      <c r="L64" s="321">
        <f>+'7-f.  2016'!BI32</f>
        <v>573307</v>
      </c>
      <c r="M64" s="321">
        <f>+'7-f.  2016'!BJ32</f>
        <v>573307</v>
      </c>
      <c r="N64" s="321">
        <f>N63</f>
        <v>12</v>
      </c>
      <c r="O64" s="321">
        <v>200</v>
      </c>
      <c r="P64" s="321">
        <f>+'7-f.  2016'!W32</f>
        <v>200</v>
      </c>
      <c r="Q64" s="321">
        <f>+'7-f.  2016'!X32</f>
        <v>200</v>
      </c>
      <c r="R64" s="321">
        <f>+'7-f.  2016'!Y32</f>
        <v>200</v>
      </c>
      <c r="S64" s="321">
        <f>+'7-f.  2016'!Z32</f>
        <v>200</v>
      </c>
      <c r="T64" s="321">
        <f>+'7-f.  2016'!AA32</f>
        <v>200</v>
      </c>
      <c r="U64" s="321">
        <f>+'7-f.  2016'!AB32</f>
        <v>200</v>
      </c>
      <c r="V64" s="321">
        <f>+'7-f.  2016'!AC32</f>
        <v>200</v>
      </c>
      <c r="W64" s="321">
        <f>+'7-f.  2016'!AD32</f>
        <v>200</v>
      </c>
      <c r="X64" s="321">
        <f>+'7-f.  2016'!AE32</f>
        <v>200</v>
      </c>
      <c r="Y64" s="437">
        <f>Y63</f>
        <v>0</v>
      </c>
      <c r="Z64" s="437">
        <f t="shared" ref="Z64" si="91">Z63</f>
        <v>0.01</v>
      </c>
      <c r="AA64" s="437">
        <f t="shared" ref="AA64" si="92">AA63</f>
        <v>0.05</v>
      </c>
      <c r="AB64" s="437">
        <f t="shared" ref="AB64" si="93">AB63</f>
        <v>0.94</v>
      </c>
      <c r="AC64" s="437">
        <f t="shared" ref="AC64" si="94">AC63</f>
        <v>0</v>
      </c>
      <c r="AD64" s="437">
        <f t="shared" ref="AD64" si="95">AD63</f>
        <v>0</v>
      </c>
      <c r="AE64" s="437">
        <f t="shared" ref="AE64" si="96">AE63</f>
        <v>0</v>
      </c>
      <c r="AF64" s="437">
        <f t="shared" ref="AF64" si="97">AF63</f>
        <v>0</v>
      </c>
      <c r="AG64" s="437">
        <f t="shared" ref="AG64" si="98">AG63</f>
        <v>0</v>
      </c>
      <c r="AH64" s="437">
        <f t="shared" ref="AH64" si="99">AH63</f>
        <v>0</v>
      </c>
      <c r="AI64" s="437">
        <f t="shared" ref="AI64" si="100">AI63</f>
        <v>0</v>
      </c>
      <c r="AJ64" s="437">
        <f t="shared" ref="AJ64" si="101">AJ63</f>
        <v>0</v>
      </c>
      <c r="AK64" s="437">
        <f t="shared" ref="AK64" si="102">AK63</f>
        <v>0</v>
      </c>
      <c r="AL64" s="437">
        <f t="shared" ref="AL64" si="103">AL63</f>
        <v>0</v>
      </c>
      <c r="AM64" s="337"/>
    </row>
    <row r="65" spans="1:39" ht="15" outlineLevel="1">
      <c r="B65" s="340"/>
      <c r="C65" s="338"/>
      <c r="D65" s="342"/>
      <c r="E65" s="342"/>
      <c r="F65" s="342"/>
      <c r="G65" s="342"/>
      <c r="H65" s="342"/>
      <c r="I65" s="342"/>
      <c r="J65" s="342"/>
      <c r="K65" s="342"/>
      <c r="L65" s="342"/>
      <c r="M65" s="342"/>
      <c r="N65" s="317"/>
      <c r="O65" s="342"/>
      <c r="P65" s="342"/>
      <c r="Q65" s="342"/>
      <c r="R65" s="342"/>
      <c r="S65" s="342"/>
      <c r="T65" s="342"/>
      <c r="U65" s="342"/>
      <c r="V65" s="342"/>
      <c r="W65" s="342"/>
      <c r="X65" s="342"/>
      <c r="Y65" s="442"/>
      <c r="Z65" s="442"/>
      <c r="AA65" s="442"/>
      <c r="AB65" s="442"/>
      <c r="AC65" s="442"/>
      <c r="AD65" s="442"/>
      <c r="AE65" s="442"/>
      <c r="AF65" s="442"/>
      <c r="AG65" s="442"/>
      <c r="AH65" s="442"/>
      <c r="AI65" s="442"/>
      <c r="AJ65" s="442"/>
      <c r="AK65" s="442"/>
      <c r="AL65" s="442"/>
      <c r="AM65" s="339"/>
    </row>
    <row r="66" spans="1:39" ht="30" outlineLevel="1">
      <c r="A66" s="557">
        <v>10</v>
      </c>
      <c r="B66" s="555" t="s">
        <v>104</v>
      </c>
      <c r="C66" s="317" t="s">
        <v>25</v>
      </c>
      <c r="D66" s="321"/>
      <c r="E66" s="321"/>
      <c r="F66" s="321"/>
      <c r="G66" s="321"/>
      <c r="H66" s="321"/>
      <c r="I66" s="321"/>
      <c r="J66" s="321"/>
      <c r="K66" s="321"/>
      <c r="L66" s="321"/>
      <c r="M66" s="321"/>
      <c r="N66" s="321">
        <v>3</v>
      </c>
      <c r="O66" s="321"/>
      <c r="P66" s="321"/>
      <c r="Q66" s="321"/>
      <c r="R66" s="321"/>
      <c r="S66" s="321"/>
      <c r="T66" s="321"/>
      <c r="U66" s="321"/>
      <c r="V66" s="321"/>
      <c r="W66" s="321"/>
      <c r="X66" s="321"/>
      <c r="Y66" s="441"/>
      <c r="Z66" s="436"/>
      <c r="AA66" s="436"/>
      <c r="AB66" s="436"/>
      <c r="AC66" s="436"/>
      <c r="AD66" s="436"/>
      <c r="AE66" s="436"/>
      <c r="AF66" s="441"/>
      <c r="AG66" s="441"/>
      <c r="AH66" s="441"/>
      <c r="AI66" s="441"/>
      <c r="AJ66" s="441"/>
      <c r="AK66" s="441"/>
      <c r="AL66" s="441"/>
      <c r="AM66" s="322">
        <f>SUM(Y66:AL66)</f>
        <v>0</v>
      </c>
    </row>
    <row r="67" spans="1:39" ht="15" outlineLevel="1">
      <c r="B67" s="320" t="s">
        <v>270</v>
      </c>
      <c r="C67" s="317" t="s">
        <v>164</v>
      </c>
      <c r="D67" s="321"/>
      <c r="E67" s="321"/>
      <c r="F67" s="321"/>
      <c r="G67" s="321"/>
      <c r="H67" s="321"/>
      <c r="I67" s="321"/>
      <c r="J67" s="321"/>
      <c r="K67" s="321"/>
      <c r="L67" s="321"/>
      <c r="M67" s="321"/>
      <c r="N67" s="321">
        <f>N66</f>
        <v>3</v>
      </c>
      <c r="O67" s="321"/>
      <c r="P67" s="321"/>
      <c r="Q67" s="321"/>
      <c r="R67" s="321"/>
      <c r="S67" s="321"/>
      <c r="T67" s="321"/>
      <c r="U67" s="321"/>
      <c r="V67" s="321"/>
      <c r="W67" s="321"/>
      <c r="X67" s="321"/>
      <c r="Y67" s="437">
        <f>Y66</f>
        <v>0</v>
      </c>
      <c r="Z67" s="437">
        <f t="shared" ref="Z67" si="104">Z66</f>
        <v>0</v>
      </c>
      <c r="AA67" s="437">
        <f t="shared" ref="AA67" si="105">AA66</f>
        <v>0</v>
      </c>
      <c r="AB67" s="437">
        <f t="shared" ref="AB67" si="106">AB66</f>
        <v>0</v>
      </c>
      <c r="AC67" s="437">
        <f t="shared" ref="AC67" si="107">AC66</f>
        <v>0</v>
      </c>
      <c r="AD67" s="437">
        <f t="shared" ref="AD67" si="108">AD66</f>
        <v>0</v>
      </c>
      <c r="AE67" s="437">
        <f t="shared" ref="AE67" si="109">AE66</f>
        <v>0</v>
      </c>
      <c r="AF67" s="437">
        <f t="shared" ref="AF67" si="110">AF66</f>
        <v>0</v>
      </c>
      <c r="AG67" s="437">
        <f t="shared" ref="AG67" si="111">AG66</f>
        <v>0</v>
      </c>
      <c r="AH67" s="437">
        <f t="shared" ref="AH67" si="112">AH66</f>
        <v>0</v>
      </c>
      <c r="AI67" s="437">
        <f t="shared" ref="AI67" si="113">AI66</f>
        <v>0</v>
      </c>
      <c r="AJ67" s="437">
        <f t="shared" ref="AJ67" si="114">AJ66</f>
        <v>0</v>
      </c>
      <c r="AK67" s="437">
        <f t="shared" ref="AK67" si="115">AK66</f>
        <v>0</v>
      </c>
      <c r="AL67" s="437">
        <f t="shared" ref="AL67" si="116">AL66</f>
        <v>0</v>
      </c>
      <c r="AM67" s="337"/>
    </row>
    <row r="68" spans="1:39" ht="15" outlineLevel="1">
      <c r="B68" s="340"/>
      <c r="C68" s="338"/>
      <c r="D68" s="342"/>
      <c r="E68" s="342"/>
      <c r="F68" s="342"/>
      <c r="G68" s="342"/>
      <c r="H68" s="342"/>
      <c r="I68" s="342"/>
      <c r="J68" s="342"/>
      <c r="K68" s="342"/>
      <c r="L68" s="342"/>
      <c r="M68" s="342"/>
      <c r="N68" s="317"/>
      <c r="O68" s="342"/>
      <c r="P68" s="342"/>
      <c r="Q68" s="342"/>
      <c r="R68" s="342"/>
      <c r="S68" s="342"/>
      <c r="T68" s="342"/>
      <c r="U68" s="342"/>
      <c r="V68" s="342"/>
      <c r="W68" s="342"/>
      <c r="X68" s="342"/>
      <c r="Y68" s="442"/>
      <c r="Z68" s="443"/>
      <c r="AA68" s="442"/>
      <c r="AB68" s="442"/>
      <c r="AC68" s="442"/>
      <c r="AD68" s="442"/>
      <c r="AE68" s="442"/>
      <c r="AF68" s="442"/>
      <c r="AG68" s="442"/>
      <c r="AH68" s="442"/>
      <c r="AI68" s="442"/>
      <c r="AJ68" s="442"/>
      <c r="AK68" s="442"/>
      <c r="AL68" s="442"/>
      <c r="AM68" s="339"/>
    </row>
    <row r="69" spans="1:39" ht="15.6" outlineLevel="1">
      <c r="B69" s="314" t="s">
        <v>10</v>
      </c>
      <c r="C69" s="315"/>
      <c r="D69" s="315"/>
      <c r="E69" s="315"/>
      <c r="F69" s="315"/>
      <c r="G69" s="315"/>
      <c r="H69" s="315"/>
      <c r="I69" s="315"/>
      <c r="J69" s="315"/>
      <c r="K69" s="315"/>
      <c r="L69" s="315"/>
      <c r="M69" s="315"/>
      <c r="N69" s="316"/>
      <c r="O69" s="315"/>
      <c r="P69" s="315"/>
      <c r="Q69" s="315"/>
      <c r="R69" s="315"/>
      <c r="S69" s="315"/>
      <c r="T69" s="315"/>
      <c r="U69" s="315"/>
      <c r="V69" s="315"/>
      <c r="W69" s="315"/>
      <c r="X69" s="315"/>
      <c r="Y69" s="440"/>
      <c r="Z69" s="440"/>
      <c r="AA69" s="440"/>
      <c r="AB69" s="440"/>
      <c r="AC69" s="440"/>
      <c r="AD69" s="440"/>
      <c r="AE69" s="440"/>
      <c r="AF69" s="440"/>
      <c r="AG69" s="440"/>
      <c r="AH69" s="440"/>
      <c r="AI69" s="440"/>
      <c r="AJ69" s="440"/>
      <c r="AK69" s="440"/>
      <c r="AL69" s="440"/>
      <c r="AM69" s="318"/>
    </row>
    <row r="70" spans="1:39" ht="30" outlineLevel="1">
      <c r="A70" s="557">
        <v>11</v>
      </c>
      <c r="B70" s="555" t="s">
        <v>105</v>
      </c>
      <c r="C70" s="317" t="s">
        <v>25</v>
      </c>
      <c r="D70" s="321"/>
      <c r="E70" s="321"/>
      <c r="F70" s="321"/>
      <c r="G70" s="321"/>
      <c r="H70" s="321"/>
      <c r="I70" s="321"/>
      <c r="J70" s="321"/>
      <c r="K70" s="321"/>
      <c r="L70" s="321"/>
      <c r="M70" s="321"/>
      <c r="N70" s="321">
        <v>12</v>
      </c>
      <c r="O70" s="321"/>
      <c r="P70" s="321"/>
      <c r="Q70" s="321"/>
      <c r="R70" s="321"/>
      <c r="S70" s="321"/>
      <c r="T70" s="321"/>
      <c r="U70" s="321"/>
      <c r="V70" s="321"/>
      <c r="W70" s="321"/>
      <c r="X70" s="321"/>
      <c r="Y70" s="441"/>
      <c r="Z70" s="436"/>
      <c r="AA70" s="436"/>
      <c r="AB70" s="436">
        <v>0.47058280250771872</v>
      </c>
      <c r="AC70" s="436">
        <v>0.52941719749228133</v>
      </c>
      <c r="AD70" s="436"/>
      <c r="AE70" s="436"/>
      <c r="AF70" s="441"/>
      <c r="AG70" s="441"/>
      <c r="AH70" s="441"/>
      <c r="AI70" s="441"/>
      <c r="AJ70" s="441"/>
      <c r="AK70" s="441"/>
      <c r="AL70" s="441"/>
      <c r="AM70" s="322">
        <f>SUM(Y70:AL70)</f>
        <v>1</v>
      </c>
    </row>
    <row r="71" spans="1:39" ht="15" outlineLevel="1">
      <c r="B71" s="320" t="s">
        <v>270</v>
      </c>
      <c r="C71" s="317" t="s">
        <v>164</v>
      </c>
      <c r="D71" s="321">
        <v>2462181</v>
      </c>
      <c r="E71" s="321">
        <f>+'7-f.  2016'!BB33</f>
        <v>2462181</v>
      </c>
      <c r="F71" s="321">
        <f>+'7-f.  2016'!BC33</f>
        <v>515382</v>
      </c>
      <c r="G71" s="321">
        <f>+'7-f.  2016'!BD33</f>
        <v>515382</v>
      </c>
      <c r="H71" s="321">
        <f>+'7-f.  2016'!BE33</f>
        <v>515382</v>
      </c>
      <c r="I71" s="321">
        <f>+'7-f.  2016'!BF33</f>
        <v>515382</v>
      </c>
      <c r="J71" s="321">
        <f>+'7-f.  2016'!BG33</f>
        <v>515382</v>
      </c>
      <c r="K71" s="321">
        <f>+'7-f.  2016'!BH33</f>
        <v>515382</v>
      </c>
      <c r="L71" s="321">
        <f>+'7-f.  2016'!BI33</f>
        <v>515382</v>
      </c>
      <c r="M71" s="321">
        <f>+'7-f.  2016'!BJ33</f>
        <v>515382</v>
      </c>
      <c r="N71" s="321">
        <f>N70</f>
        <v>12</v>
      </c>
      <c r="O71" s="321">
        <v>272</v>
      </c>
      <c r="P71" s="321">
        <f>+'7-f.  2016'!W33</f>
        <v>272</v>
      </c>
      <c r="Q71" s="321">
        <f>+'7-f.  2016'!X33</f>
        <v>61</v>
      </c>
      <c r="R71" s="321">
        <f>+'7-f.  2016'!Y33</f>
        <v>61</v>
      </c>
      <c r="S71" s="321">
        <f>+'7-f.  2016'!Z33</f>
        <v>61</v>
      </c>
      <c r="T71" s="321">
        <f>+'7-f.  2016'!AA33</f>
        <v>61</v>
      </c>
      <c r="U71" s="321">
        <f>+'7-f.  2016'!AB33</f>
        <v>61</v>
      </c>
      <c r="V71" s="321">
        <f>+'7-f.  2016'!AC33</f>
        <v>61</v>
      </c>
      <c r="W71" s="321">
        <f>+'7-f.  2016'!AD33</f>
        <v>61</v>
      </c>
      <c r="X71" s="321">
        <f>+'7-f.  2016'!AE33</f>
        <v>61</v>
      </c>
      <c r="Y71" s="437">
        <f>Y70</f>
        <v>0</v>
      </c>
      <c r="Z71" s="437">
        <f t="shared" ref="Z71" si="117">Z70</f>
        <v>0</v>
      </c>
      <c r="AA71" s="437">
        <f t="shared" ref="AA71" si="118">AA70</f>
        <v>0</v>
      </c>
      <c r="AB71" s="437">
        <f t="shared" ref="AB71" si="119">AB70</f>
        <v>0.47058280250771872</v>
      </c>
      <c r="AC71" s="437">
        <f t="shared" ref="AC71" si="120">AC70</f>
        <v>0.52941719749228133</v>
      </c>
      <c r="AD71" s="437">
        <f t="shared" ref="AD71" si="121">AD70</f>
        <v>0</v>
      </c>
      <c r="AE71" s="437">
        <f t="shared" ref="AE71" si="122">AE70</f>
        <v>0</v>
      </c>
      <c r="AF71" s="437">
        <f t="shared" ref="AF71" si="123">AF70</f>
        <v>0</v>
      </c>
      <c r="AG71" s="437">
        <f t="shared" ref="AG71" si="124">AG70</f>
        <v>0</v>
      </c>
      <c r="AH71" s="437">
        <f t="shared" ref="AH71" si="125">AH70</f>
        <v>0</v>
      </c>
      <c r="AI71" s="437">
        <f t="shared" ref="AI71" si="126">AI70</f>
        <v>0</v>
      </c>
      <c r="AJ71" s="437">
        <f t="shared" ref="AJ71" si="127">AJ70</f>
        <v>0</v>
      </c>
      <c r="AK71" s="437">
        <f t="shared" ref="AK71" si="128">AK70</f>
        <v>0</v>
      </c>
      <c r="AL71" s="437">
        <f t="shared" ref="AL71" si="129">AL70</f>
        <v>0</v>
      </c>
      <c r="AM71" s="337"/>
    </row>
    <row r="72" spans="1:39" ht="15" outlineLevel="1">
      <c r="B72" s="341"/>
      <c r="C72" s="331"/>
      <c r="D72" s="317"/>
      <c r="E72" s="317"/>
      <c r="F72" s="317"/>
      <c r="G72" s="317"/>
      <c r="H72" s="317"/>
      <c r="I72" s="317"/>
      <c r="J72" s="317"/>
      <c r="K72" s="317"/>
      <c r="L72" s="317"/>
      <c r="M72" s="317"/>
      <c r="N72" s="317"/>
      <c r="O72" s="317"/>
      <c r="P72" s="317"/>
      <c r="Q72" s="317"/>
      <c r="R72" s="317"/>
      <c r="S72" s="317"/>
      <c r="T72" s="317"/>
      <c r="U72" s="317"/>
      <c r="V72" s="317"/>
      <c r="W72" s="317"/>
      <c r="X72" s="317"/>
      <c r="Y72" s="438"/>
      <c r="Z72" s="447"/>
      <c r="AA72" s="447"/>
      <c r="AB72" s="447"/>
      <c r="AC72" s="447"/>
      <c r="AD72" s="447"/>
      <c r="AE72" s="447"/>
      <c r="AF72" s="447"/>
      <c r="AG72" s="447"/>
      <c r="AH72" s="447"/>
      <c r="AI72" s="447"/>
      <c r="AJ72" s="447"/>
      <c r="AK72" s="447"/>
      <c r="AL72" s="447"/>
      <c r="AM72" s="332"/>
    </row>
    <row r="73" spans="1:39" ht="30" outlineLevel="1">
      <c r="A73" s="557">
        <v>12</v>
      </c>
      <c r="B73" s="555" t="s">
        <v>106</v>
      </c>
      <c r="C73" s="317" t="s">
        <v>25</v>
      </c>
      <c r="D73" s="321"/>
      <c r="E73" s="321"/>
      <c r="F73" s="321"/>
      <c r="G73" s="321"/>
      <c r="H73" s="321"/>
      <c r="I73" s="321"/>
      <c r="J73" s="321"/>
      <c r="K73" s="321"/>
      <c r="L73" s="321"/>
      <c r="M73" s="321"/>
      <c r="N73" s="321">
        <v>12</v>
      </c>
      <c r="O73" s="321"/>
      <c r="P73" s="321"/>
      <c r="Q73" s="321"/>
      <c r="R73" s="321"/>
      <c r="S73" s="321"/>
      <c r="T73" s="321"/>
      <c r="U73" s="321"/>
      <c r="V73" s="321"/>
      <c r="W73" s="321"/>
      <c r="X73" s="321"/>
      <c r="Y73" s="436"/>
      <c r="Z73" s="436"/>
      <c r="AA73" s="436"/>
      <c r="AB73" s="436"/>
      <c r="AC73" s="436"/>
      <c r="AD73" s="436"/>
      <c r="AE73" s="436"/>
      <c r="AF73" s="441"/>
      <c r="AG73" s="441"/>
      <c r="AH73" s="441"/>
      <c r="AI73" s="441"/>
      <c r="AJ73" s="441"/>
      <c r="AK73" s="441"/>
      <c r="AL73" s="441"/>
      <c r="AM73" s="322">
        <f>SUM(Y73:AL73)</f>
        <v>0</v>
      </c>
    </row>
    <row r="74" spans="1:39" ht="15" outlineLevel="1">
      <c r="B74" s="555" t="s">
        <v>270</v>
      </c>
      <c r="C74" s="317" t="s">
        <v>164</v>
      </c>
      <c r="D74" s="321"/>
      <c r="E74" s="321"/>
      <c r="F74" s="321"/>
      <c r="G74" s="321"/>
      <c r="H74" s="321"/>
      <c r="I74" s="321"/>
      <c r="J74" s="321"/>
      <c r="K74" s="321"/>
      <c r="L74" s="321"/>
      <c r="M74" s="321"/>
      <c r="N74" s="321">
        <f>N73</f>
        <v>12</v>
      </c>
      <c r="O74" s="321"/>
      <c r="P74" s="321"/>
      <c r="Q74" s="321"/>
      <c r="R74" s="321"/>
      <c r="S74" s="321"/>
      <c r="T74" s="321"/>
      <c r="U74" s="321"/>
      <c r="V74" s="321"/>
      <c r="W74" s="321"/>
      <c r="X74" s="321"/>
      <c r="Y74" s="437">
        <f>Y73</f>
        <v>0</v>
      </c>
      <c r="Z74" s="437">
        <f t="shared" ref="Z74" si="130">Z73</f>
        <v>0</v>
      </c>
      <c r="AA74" s="437">
        <f t="shared" ref="AA74" si="131">AA73</f>
        <v>0</v>
      </c>
      <c r="AB74" s="437">
        <f t="shared" ref="AB74" si="132">AB73</f>
        <v>0</v>
      </c>
      <c r="AC74" s="437">
        <f t="shared" ref="AC74" si="133">AC73</f>
        <v>0</v>
      </c>
      <c r="AD74" s="437">
        <f t="shared" ref="AD74" si="134">AD73</f>
        <v>0</v>
      </c>
      <c r="AE74" s="437">
        <f t="shared" ref="AE74" si="135">AE73</f>
        <v>0</v>
      </c>
      <c r="AF74" s="437">
        <f t="shared" ref="AF74" si="136">AF73</f>
        <v>0</v>
      </c>
      <c r="AG74" s="437">
        <f t="shared" ref="AG74" si="137">AG73</f>
        <v>0</v>
      </c>
      <c r="AH74" s="437">
        <f t="shared" ref="AH74" si="138">AH73</f>
        <v>0</v>
      </c>
      <c r="AI74" s="437">
        <f t="shared" ref="AI74" si="139">AI73</f>
        <v>0</v>
      </c>
      <c r="AJ74" s="437">
        <f t="shared" ref="AJ74" si="140">AJ73</f>
        <v>0</v>
      </c>
      <c r="AK74" s="437">
        <f t="shared" ref="AK74" si="141">AK73</f>
        <v>0</v>
      </c>
      <c r="AL74" s="437">
        <f t="shared" ref="AL74" si="142">AL73</f>
        <v>0</v>
      </c>
      <c r="AM74" s="323"/>
    </row>
    <row r="75" spans="1:39" ht="15" outlineLevel="1">
      <c r="B75" s="555"/>
      <c r="C75" s="331"/>
      <c r="D75" s="317"/>
      <c r="E75" s="317"/>
      <c r="F75" s="317"/>
      <c r="G75" s="317"/>
      <c r="H75" s="317"/>
      <c r="I75" s="317"/>
      <c r="J75" s="317"/>
      <c r="K75" s="317"/>
      <c r="L75" s="317"/>
      <c r="M75" s="317"/>
      <c r="N75" s="317"/>
      <c r="O75" s="317"/>
      <c r="P75" s="317"/>
      <c r="Q75" s="317"/>
      <c r="R75" s="317"/>
      <c r="S75" s="317"/>
      <c r="T75" s="317"/>
      <c r="U75" s="317"/>
      <c r="V75" s="317"/>
      <c r="W75" s="317"/>
      <c r="X75" s="317"/>
      <c r="Y75" s="448"/>
      <c r="Z75" s="448"/>
      <c r="AA75" s="438"/>
      <c r="AB75" s="438"/>
      <c r="AC75" s="438"/>
      <c r="AD75" s="438"/>
      <c r="AE75" s="438"/>
      <c r="AF75" s="438"/>
      <c r="AG75" s="438"/>
      <c r="AH75" s="438"/>
      <c r="AI75" s="438"/>
      <c r="AJ75" s="438"/>
      <c r="AK75" s="438"/>
      <c r="AL75" s="438"/>
      <c r="AM75" s="332"/>
    </row>
    <row r="76" spans="1:39" ht="30" outlineLevel="1">
      <c r="A76" s="557">
        <v>13</v>
      </c>
      <c r="B76" s="555" t="s">
        <v>107</v>
      </c>
      <c r="C76" s="317" t="s">
        <v>25</v>
      </c>
      <c r="D76" s="321">
        <v>4040545</v>
      </c>
      <c r="E76" s="321">
        <f>+'7-e.  2015'!BB35</f>
        <v>3202504</v>
      </c>
      <c r="F76" s="321">
        <f>+'7-e.  2015'!BC35</f>
        <v>3202504</v>
      </c>
      <c r="G76" s="321">
        <f>+'7-e.  2015'!BD35</f>
        <v>3202504</v>
      </c>
      <c r="H76" s="321">
        <f>+'7-e.  2015'!BE35</f>
        <v>3095771</v>
      </c>
      <c r="I76" s="321">
        <f>+'7-e.  2015'!BF35</f>
        <v>3095771</v>
      </c>
      <c r="J76" s="321">
        <f>+'7-e.  2015'!BG35</f>
        <v>3013834</v>
      </c>
      <c r="K76" s="321">
        <f>+'7-e.  2015'!BH35</f>
        <v>2972509</v>
      </c>
      <c r="L76" s="321">
        <f>+'7-e.  2015'!BI35</f>
        <v>2972509</v>
      </c>
      <c r="M76" s="321">
        <f>+'7-e.  2015'!BJ35</f>
        <v>1392934</v>
      </c>
      <c r="N76" s="321">
        <v>12</v>
      </c>
      <c r="O76" s="321">
        <v>1232</v>
      </c>
      <c r="P76" s="321">
        <f>+'7-e.  2015'!W35</f>
        <v>1146</v>
      </c>
      <c r="Q76" s="321">
        <f>+'7-e.  2015'!X35</f>
        <v>1146</v>
      </c>
      <c r="R76" s="321">
        <f>+'7-e.  2015'!Y35</f>
        <v>1146</v>
      </c>
      <c r="S76" s="321">
        <f>+'7-e.  2015'!Z35</f>
        <v>1127</v>
      </c>
      <c r="T76" s="321">
        <f>+'7-e.  2015'!AA35</f>
        <v>1127</v>
      </c>
      <c r="U76" s="321">
        <f>+'7-e.  2015'!AB35</f>
        <v>1107</v>
      </c>
      <c r="V76" s="321">
        <f>+'7-e.  2015'!AC35</f>
        <v>1089</v>
      </c>
      <c r="W76" s="321">
        <f>+'7-e.  2015'!AD35</f>
        <v>1089</v>
      </c>
      <c r="X76" s="321">
        <f>+'7-e.  2015'!AE35</f>
        <v>342</v>
      </c>
      <c r="Y76" s="436"/>
      <c r="Z76" s="436"/>
      <c r="AA76" s="436"/>
      <c r="AB76" s="436">
        <v>0.5</v>
      </c>
      <c r="AC76" s="436">
        <v>0.5</v>
      </c>
      <c r="AD76" s="436"/>
      <c r="AE76" s="436"/>
      <c r="AF76" s="441"/>
      <c r="AG76" s="441"/>
      <c r="AH76" s="441"/>
      <c r="AI76" s="441"/>
      <c r="AJ76" s="441"/>
      <c r="AK76" s="441"/>
      <c r="AL76" s="441"/>
      <c r="AM76" s="322">
        <f>SUM(Y76:AL76)</f>
        <v>1</v>
      </c>
    </row>
    <row r="77" spans="1:39" ht="15" outlineLevel="1">
      <c r="B77" s="555" t="s">
        <v>270</v>
      </c>
      <c r="C77" s="317" t="s">
        <v>164</v>
      </c>
      <c r="D77" s="321"/>
      <c r="E77" s="321"/>
      <c r="F77" s="321"/>
      <c r="G77" s="321"/>
      <c r="H77" s="321"/>
      <c r="I77" s="321"/>
      <c r="J77" s="321"/>
      <c r="K77" s="321"/>
      <c r="L77" s="321"/>
      <c r="M77" s="321"/>
      <c r="N77" s="321">
        <f>N76</f>
        <v>12</v>
      </c>
      <c r="O77" s="321"/>
      <c r="P77" s="321"/>
      <c r="Q77" s="321"/>
      <c r="R77" s="321"/>
      <c r="S77" s="321"/>
      <c r="T77" s="321"/>
      <c r="U77" s="321"/>
      <c r="V77" s="321"/>
      <c r="W77" s="321"/>
      <c r="X77" s="321"/>
      <c r="Y77" s="437">
        <f>Y76</f>
        <v>0</v>
      </c>
      <c r="Z77" s="437">
        <f t="shared" ref="Z77:AL77" si="143">Z76</f>
        <v>0</v>
      </c>
      <c r="AA77" s="437">
        <f t="shared" si="143"/>
        <v>0</v>
      </c>
      <c r="AB77" s="437">
        <f t="shared" si="143"/>
        <v>0.5</v>
      </c>
      <c r="AC77" s="437">
        <f t="shared" si="143"/>
        <v>0.5</v>
      </c>
      <c r="AD77" s="437">
        <f t="shared" si="143"/>
        <v>0</v>
      </c>
      <c r="AE77" s="437">
        <f t="shared" si="143"/>
        <v>0</v>
      </c>
      <c r="AF77" s="437">
        <f t="shared" si="143"/>
        <v>0</v>
      </c>
      <c r="AG77" s="437">
        <f t="shared" si="143"/>
        <v>0</v>
      </c>
      <c r="AH77" s="437">
        <f t="shared" si="143"/>
        <v>0</v>
      </c>
      <c r="AI77" s="437">
        <f t="shared" si="143"/>
        <v>0</v>
      </c>
      <c r="AJ77" s="437">
        <f t="shared" si="143"/>
        <v>0</v>
      </c>
      <c r="AK77" s="437">
        <f t="shared" si="143"/>
        <v>0</v>
      </c>
      <c r="AL77" s="437">
        <f t="shared" si="143"/>
        <v>0</v>
      </c>
      <c r="AM77" s="332"/>
    </row>
    <row r="78" spans="1:39" ht="15" outlineLevel="1">
      <c r="B78" s="555"/>
      <c r="C78" s="331"/>
      <c r="D78" s="317"/>
      <c r="E78" s="317"/>
      <c r="F78" s="317"/>
      <c r="G78" s="317"/>
      <c r="H78" s="317"/>
      <c r="I78" s="317"/>
      <c r="J78" s="317"/>
      <c r="K78" s="317"/>
      <c r="L78" s="317"/>
      <c r="M78" s="317"/>
      <c r="N78" s="317"/>
      <c r="O78" s="317"/>
      <c r="P78" s="317"/>
      <c r="Q78" s="317"/>
      <c r="R78" s="317"/>
      <c r="S78" s="317"/>
      <c r="T78" s="317"/>
      <c r="U78" s="317"/>
      <c r="V78" s="317"/>
      <c r="W78" s="317"/>
      <c r="X78" s="317"/>
      <c r="Y78" s="438"/>
      <c r="Z78" s="438"/>
      <c r="AA78" s="438"/>
      <c r="AB78" s="438"/>
      <c r="AC78" s="438"/>
      <c r="AD78" s="438"/>
      <c r="AE78" s="438"/>
      <c r="AF78" s="438"/>
      <c r="AG78" s="438"/>
      <c r="AH78" s="438"/>
      <c r="AI78" s="438"/>
      <c r="AJ78" s="438"/>
      <c r="AK78" s="438"/>
      <c r="AL78" s="438"/>
      <c r="AM78" s="332"/>
    </row>
    <row r="79" spans="1:39" ht="15.6" outlineLevel="1">
      <c r="B79" s="314" t="s">
        <v>108</v>
      </c>
      <c r="C79" s="315"/>
      <c r="D79" s="316"/>
      <c r="E79" s="316"/>
      <c r="F79" s="316"/>
      <c r="G79" s="316"/>
      <c r="H79" s="316"/>
      <c r="I79" s="316"/>
      <c r="J79" s="316"/>
      <c r="K79" s="316"/>
      <c r="L79" s="316"/>
      <c r="M79" s="316"/>
      <c r="N79" s="316"/>
      <c r="O79" s="316"/>
      <c r="P79" s="315"/>
      <c r="Q79" s="315"/>
      <c r="R79" s="315"/>
      <c r="S79" s="315"/>
      <c r="T79" s="315"/>
      <c r="U79" s="315"/>
      <c r="V79" s="315"/>
      <c r="W79" s="315"/>
      <c r="X79" s="315"/>
      <c r="Y79" s="440"/>
      <c r="Z79" s="440"/>
      <c r="AA79" s="440"/>
      <c r="AB79" s="440"/>
      <c r="AC79" s="440"/>
      <c r="AD79" s="440"/>
      <c r="AE79" s="440"/>
      <c r="AF79" s="440"/>
      <c r="AG79" s="440"/>
      <c r="AH79" s="440"/>
      <c r="AI79" s="440"/>
      <c r="AJ79" s="440"/>
      <c r="AK79" s="440"/>
      <c r="AL79" s="440"/>
      <c r="AM79" s="318"/>
    </row>
    <row r="80" spans="1:39" ht="15" outlineLevel="1">
      <c r="A80" s="557">
        <v>14</v>
      </c>
      <c r="B80" s="341" t="s">
        <v>109</v>
      </c>
      <c r="C80" s="317" t="s">
        <v>25</v>
      </c>
      <c r="D80" s="321">
        <v>343883</v>
      </c>
      <c r="E80" s="321">
        <f>+'7-e.  2015'!BB37</f>
        <v>274624</v>
      </c>
      <c r="F80" s="321">
        <f>+'7-e.  2015'!BC37</f>
        <v>264686</v>
      </c>
      <c r="G80" s="321">
        <f>+'7-e.  2015'!BD37</f>
        <v>254747</v>
      </c>
      <c r="H80" s="321">
        <f>+'7-e.  2015'!BE37</f>
        <v>253557</v>
      </c>
      <c r="I80" s="321">
        <f>+'7-e.  2015'!BF37</f>
        <v>253557</v>
      </c>
      <c r="J80" s="321">
        <f>+'7-e.  2015'!BG37</f>
        <v>249106</v>
      </c>
      <c r="K80" s="321">
        <f>+'7-e.  2015'!BH37</f>
        <v>248306</v>
      </c>
      <c r="L80" s="321">
        <f>+'7-e.  2015'!BI37</f>
        <v>141134</v>
      </c>
      <c r="M80" s="321">
        <f>+'7-e.  2015'!BJ37</f>
        <v>140918</v>
      </c>
      <c r="N80" s="321">
        <v>12</v>
      </c>
      <c r="O80" s="321">
        <v>30</v>
      </c>
      <c r="P80" s="321">
        <f>+'7-e.  2015'!W37</f>
        <v>26</v>
      </c>
      <c r="Q80" s="321">
        <f>+'7-e.  2015'!X37</f>
        <v>26</v>
      </c>
      <c r="R80" s="321">
        <f>+'7-e.  2015'!Y37</f>
        <v>25</v>
      </c>
      <c r="S80" s="321">
        <f>+'7-e.  2015'!Z37</f>
        <v>25</v>
      </c>
      <c r="T80" s="321">
        <f>+'7-e.  2015'!AA37</f>
        <v>25</v>
      </c>
      <c r="U80" s="321">
        <f>+'7-e.  2015'!AB37</f>
        <v>25</v>
      </c>
      <c r="V80" s="321">
        <f>+'7-e.  2015'!AC37</f>
        <v>25</v>
      </c>
      <c r="W80" s="321">
        <f>+'7-e.  2015'!AD37</f>
        <v>19</v>
      </c>
      <c r="X80" s="321">
        <f>+'7-e.  2015'!AE37</f>
        <v>19</v>
      </c>
      <c r="Y80" s="568">
        <v>1</v>
      </c>
      <c r="Z80" s="436"/>
      <c r="AA80" s="436"/>
      <c r="AB80" s="436"/>
      <c r="AC80" s="436"/>
      <c r="AD80" s="436"/>
      <c r="AE80" s="436"/>
      <c r="AF80" s="436"/>
      <c r="AG80" s="436"/>
      <c r="AH80" s="436"/>
      <c r="AI80" s="436"/>
      <c r="AJ80" s="436"/>
      <c r="AK80" s="436"/>
      <c r="AL80" s="436"/>
      <c r="AM80" s="322">
        <f>SUM(Y80:AL80)</f>
        <v>1</v>
      </c>
    </row>
    <row r="81" spans="1:39" ht="15" outlineLevel="1">
      <c r="B81" s="320" t="s">
        <v>270</v>
      </c>
      <c r="C81" s="317" t="s">
        <v>164</v>
      </c>
      <c r="D81" s="321"/>
      <c r="E81" s="321"/>
      <c r="F81" s="321"/>
      <c r="G81" s="321"/>
      <c r="H81" s="321"/>
      <c r="I81" s="321"/>
      <c r="J81" s="321"/>
      <c r="K81" s="321"/>
      <c r="L81" s="321"/>
      <c r="M81" s="321"/>
      <c r="N81" s="321">
        <f>N80</f>
        <v>12</v>
      </c>
      <c r="O81" s="321"/>
      <c r="P81" s="321"/>
      <c r="Q81" s="321"/>
      <c r="R81" s="321"/>
      <c r="S81" s="321"/>
      <c r="T81" s="321"/>
      <c r="U81" s="321"/>
      <c r="V81" s="321"/>
      <c r="W81" s="321"/>
      <c r="X81" s="321"/>
      <c r="Y81" s="437">
        <f>Y80</f>
        <v>1</v>
      </c>
      <c r="Z81" s="437">
        <f t="shared" ref="Z81" si="144">Z80</f>
        <v>0</v>
      </c>
      <c r="AA81" s="437">
        <f t="shared" ref="AA81" si="145">AA80</f>
        <v>0</v>
      </c>
      <c r="AB81" s="437">
        <f t="shared" ref="AB81" si="146">AB80</f>
        <v>0</v>
      </c>
      <c r="AC81" s="437">
        <f t="shared" ref="AC81" si="147">AC80</f>
        <v>0</v>
      </c>
      <c r="AD81" s="437">
        <f>AD80</f>
        <v>0</v>
      </c>
      <c r="AE81" s="437">
        <f t="shared" ref="AE81" si="148">AE80</f>
        <v>0</v>
      </c>
      <c r="AF81" s="437">
        <f t="shared" ref="AF81" si="149">AF80</f>
        <v>0</v>
      </c>
      <c r="AG81" s="437">
        <f t="shared" ref="AG81" si="150">AG80</f>
        <v>0</v>
      </c>
      <c r="AH81" s="437">
        <f t="shared" ref="AH81" si="151">AH80</f>
        <v>0</v>
      </c>
      <c r="AI81" s="437">
        <f t="shared" ref="AI81" si="152">AI80</f>
        <v>0</v>
      </c>
      <c r="AJ81" s="437">
        <f t="shared" ref="AJ81" si="153">AJ80</f>
        <v>0</v>
      </c>
      <c r="AK81" s="437">
        <f t="shared" ref="AK81" si="154">AK80</f>
        <v>0</v>
      </c>
      <c r="AL81" s="437">
        <f t="shared" ref="AL81" si="155">AL80</f>
        <v>0</v>
      </c>
      <c r="AM81" s="323"/>
    </row>
    <row r="82" spans="1:39" s="550" customFormat="1" ht="15" outlineLevel="1">
      <c r="A82" s="558"/>
      <c r="B82" s="320"/>
      <c r="C82" s="317"/>
      <c r="D82" s="317"/>
      <c r="E82" s="317"/>
      <c r="F82" s="317"/>
      <c r="G82" s="317"/>
      <c r="H82" s="317"/>
      <c r="I82" s="317"/>
      <c r="J82" s="317"/>
      <c r="K82" s="317"/>
      <c r="L82" s="317"/>
      <c r="M82" s="317"/>
      <c r="N82" s="494"/>
      <c r="O82" s="317"/>
      <c r="P82" s="317"/>
      <c r="Q82" s="317"/>
      <c r="R82" s="317"/>
      <c r="S82" s="317"/>
      <c r="T82" s="317"/>
      <c r="U82" s="317"/>
      <c r="V82" s="317"/>
      <c r="W82" s="317"/>
      <c r="X82" s="317"/>
      <c r="Y82" s="437"/>
      <c r="Z82" s="437"/>
      <c r="AA82" s="437"/>
      <c r="AB82" s="437"/>
      <c r="AC82" s="437"/>
      <c r="AD82" s="437"/>
      <c r="AE82" s="437"/>
      <c r="AF82" s="437"/>
      <c r="AG82" s="437"/>
      <c r="AH82" s="437"/>
      <c r="AI82" s="437"/>
      <c r="AJ82" s="437"/>
      <c r="AK82" s="437"/>
      <c r="AL82" s="437"/>
      <c r="AM82" s="551"/>
    </row>
    <row r="83" spans="1:39" s="335" customFormat="1" ht="15.6" outlineLevel="1">
      <c r="A83" s="558"/>
      <c r="B83" s="314" t="s">
        <v>503</v>
      </c>
      <c r="C83" s="317"/>
      <c r="D83" s="317"/>
      <c r="E83" s="317"/>
      <c r="F83" s="317"/>
      <c r="G83" s="317"/>
      <c r="H83" s="317"/>
      <c r="I83" s="317"/>
      <c r="J83" s="317"/>
      <c r="K83" s="317"/>
      <c r="L83" s="317"/>
      <c r="M83" s="317"/>
      <c r="N83" s="317"/>
      <c r="O83" s="317"/>
      <c r="P83" s="317"/>
      <c r="Q83" s="317"/>
      <c r="R83" s="317"/>
      <c r="S83" s="317"/>
      <c r="T83" s="317"/>
      <c r="U83" s="317"/>
      <c r="V83" s="317"/>
      <c r="W83" s="317"/>
      <c r="X83" s="317"/>
      <c r="Y83" s="438"/>
      <c r="Z83" s="438"/>
      <c r="AA83" s="438"/>
      <c r="AB83" s="438"/>
      <c r="AC83" s="438"/>
      <c r="AD83" s="438"/>
      <c r="AE83" s="442"/>
      <c r="AF83" s="442"/>
      <c r="AG83" s="442"/>
      <c r="AH83" s="442"/>
      <c r="AI83" s="442"/>
      <c r="AJ83" s="442"/>
      <c r="AK83" s="442"/>
      <c r="AL83" s="442"/>
      <c r="AM83" s="552"/>
    </row>
    <row r="84" spans="1:39" ht="15" outlineLevel="1">
      <c r="A84" s="557">
        <v>15</v>
      </c>
      <c r="B84" s="320" t="s">
        <v>508</v>
      </c>
      <c r="C84" s="317" t="s">
        <v>25</v>
      </c>
      <c r="D84" s="321"/>
      <c r="E84" s="321"/>
      <c r="F84" s="321"/>
      <c r="G84" s="321"/>
      <c r="H84" s="321"/>
      <c r="I84" s="321"/>
      <c r="J84" s="321"/>
      <c r="K84" s="321"/>
      <c r="L84" s="321"/>
      <c r="M84" s="321"/>
      <c r="N84" s="321">
        <v>0</v>
      </c>
      <c r="O84" s="321"/>
      <c r="P84" s="321"/>
      <c r="Q84" s="321"/>
      <c r="R84" s="321"/>
      <c r="S84" s="321"/>
      <c r="T84" s="321"/>
      <c r="U84" s="321"/>
      <c r="V84" s="321"/>
      <c r="W84" s="321"/>
      <c r="X84" s="321"/>
      <c r="Y84" s="436"/>
      <c r="Z84" s="436"/>
      <c r="AA84" s="436"/>
      <c r="AB84" s="436"/>
      <c r="AC84" s="436"/>
      <c r="AD84" s="436"/>
      <c r="AE84" s="436"/>
      <c r="AF84" s="436"/>
      <c r="AG84" s="436"/>
      <c r="AH84" s="436"/>
      <c r="AI84" s="436"/>
      <c r="AJ84" s="436"/>
      <c r="AK84" s="436"/>
      <c r="AL84" s="436"/>
      <c r="AM84" s="322">
        <f>SUM(Y84:AL84)</f>
        <v>0</v>
      </c>
    </row>
    <row r="85" spans="1:39" ht="15" outlineLevel="1">
      <c r="B85" s="320" t="s">
        <v>270</v>
      </c>
      <c r="C85" s="317" t="s">
        <v>164</v>
      </c>
      <c r="D85" s="321"/>
      <c r="E85" s="321"/>
      <c r="F85" s="321"/>
      <c r="G85" s="321"/>
      <c r="H85" s="321"/>
      <c r="I85" s="321"/>
      <c r="J85" s="321"/>
      <c r="K85" s="321"/>
      <c r="L85" s="321"/>
      <c r="M85" s="321"/>
      <c r="N85" s="321">
        <f>N84</f>
        <v>0</v>
      </c>
      <c r="O85" s="321"/>
      <c r="P85" s="321"/>
      <c r="Q85" s="321"/>
      <c r="R85" s="321"/>
      <c r="S85" s="321"/>
      <c r="T85" s="321"/>
      <c r="U85" s="321"/>
      <c r="V85" s="321"/>
      <c r="W85" s="321"/>
      <c r="X85" s="321"/>
      <c r="Y85" s="437">
        <f>Y84</f>
        <v>0</v>
      </c>
      <c r="Z85" s="437">
        <f t="shared" ref="Z85:AC85" si="156">Z84</f>
        <v>0</v>
      </c>
      <c r="AA85" s="437">
        <f t="shared" si="156"/>
        <v>0</v>
      </c>
      <c r="AB85" s="437">
        <f t="shared" si="156"/>
        <v>0</v>
      </c>
      <c r="AC85" s="437">
        <f t="shared" si="156"/>
        <v>0</v>
      </c>
      <c r="AD85" s="437">
        <f>AD84</f>
        <v>0</v>
      </c>
      <c r="AE85" s="437">
        <f t="shared" ref="AE85:AL85" si="157">AE84</f>
        <v>0</v>
      </c>
      <c r="AF85" s="437">
        <f t="shared" si="157"/>
        <v>0</v>
      </c>
      <c r="AG85" s="437">
        <f t="shared" si="157"/>
        <v>0</v>
      </c>
      <c r="AH85" s="437">
        <f t="shared" si="157"/>
        <v>0</v>
      </c>
      <c r="AI85" s="437">
        <f t="shared" si="157"/>
        <v>0</v>
      </c>
      <c r="AJ85" s="437">
        <f t="shared" si="157"/>
        <v>0</v>
      </c>
      <c r="AK85" s="437">
        <f t="shared" si="157"/>
        <v>0</v>
      </c>
      <c r="AL85" s="437">
        <f t="shared" si="157"/>
        <v>0</v>
      </c>
      <c r="AM85" s="323"/>
    </row>
    <row r="86" spans="1:39" ht="15" outlineLevel="1">
      <c r="B86" s="341"/>
      <c r="C86" s="331"/>
      <c r="D86" s="317"/>
      <c r="E86" s="317"/>
      <c r="F86" s="317"/>
      <c r="G86" s="317"/>
      <c r="H86" s="317"/>
      <c r="I86" s="317"/>
      <c r="J86" s="317"/>
      <c r="K86" s="317"/>
      <c r="L86" s="317"/>
      <c r="M86" s="317"/>
      <c r="N86" s="317"/>
      <c r="O86" s="317"/>
      <c r="P86" s="317"/>
      <c r="Q86" s="317"/>
      <c r="R86" s="317"/>
      <c r="S86" s="317"/>
      <c r="T86" s="317"/>
      <c r="U86" s="317"/>
      <c r="V86" s="317"/>
      <c r="W86" s="317"/>
      <c r="X86" s="317"/>
      <c r="Y86" s="438"/>
      <c r="Z86" s="438"/>
      <c r="AA86" s="438"/>
      <c r="AB86" s="438"/>
      <c r="AC86" s="438"/>
      <c r="AD86" s="438"/>
      <c r="AE86" s="438"/>
      <c r="AF86" s="438"/>
      <c r="AG86" s="438"/>
      <c r="AH86" s="438"/>
      <c r="AI86" s="438"/>
      <c r="AJ86" s="438"/>
      <c r="AK86" s="438"/>
      <c r="AL86" s="438"/>
      <c r="AM86" s="332"/>
    </row>
    <row r="87" spans="1:39" s="309" customFormat="1" ht="15" outlineLevel="1">
      <c r="A87" s="557">
        <v>16</v>
      </c>
      <c r="B87" s="350" t="s">
        <v>667</v>
      </c>
      <c r="C87" s="317" t="s">
        <v>25</v>
      </c>
      <c r="D87" s="321"/>
      <c r="E87" s="321"/>
      <c r="F87" s="321"/>
      <c r="G87" s="321"/>
      <c r="H87" s="321"/>
      <c r="I87" s="321"/>
      <c r="J87" s="321"/>
      <c r="K87" s="321"/>
      <c r="L87" s="321"/>
      <c r="M87" s="321"/>
      <c r="N87" s="321">
        <v>12</v>
      </c>
      <c r="O87" s="321"/>
      <c r="P87" s="321"/>
      <c r="Q87" s="321"/>
      <c r="R87" s="321"/>
      <c r="S87" s="321"/>
      <c r="T87" s="321"/>
      <c r="U87" s="321"/>
      <c r="V87" s="321"/>
      <c r="W87" s="321"/>
      <c r="X87" s="321"/>
      <c r="Y87" s="436"/>
      <c r="Z87" s="436"/>
      <c r="AA87" s="436"/>
      <c r="AB87" s="436"/>
      <c r="AC87" s="436"/>
      <c r="AD87" s="436"/>
      <c r="AE87" s="436"/>
      <c r="AF87" s="436"/>
      <c r="AG87" s="436"/>
      <c r="AH87" s="436"/>
      <c r="AI87" s="436"/>
      <c r="AJ87" s="436"/>
      <c r="AK87" s="436"/>
      <c r="AL87" s="436"/>
      <c r="AM87" s="322">
        <f>SUM(Y87:AL87)</f>
        <v>0</v>
      </c>
    </row>
    <row r="88" spans="1:39" s="309" customFormat="1" ht="15" outlineLevel="1">
      <c r="A88" s="557"/>
      <c r="B88" s="350" t="s">
        <v>270</v>
      </c>
      <c r="C88" s="317" t="s">
        <v>164</v>
      </c>
      <c r="D88" s="321"/>
      <c r="E88" s="321"/>
      <c r="F88" s="321"/>
      <c r="G88" s="321"/>
      <c r="H88" s="321"/>
      <c r="I88" s="321"/>
      <c r="J88" s="321"/>
      <c r="K88" s="321"/>
      <c r="L88" s="321"/>
      <c r="M88" s="321"/>
      <c r="N88" s="321">
        <f>N87</f>
        <v>12</v>
      </c>
      <c r="O88" s="321"/>
      <c r="P88" s="321"/>
      <c r="Q88" s="321"/>
      <c r="R88" s="321"/>
      <c r="S88" s="321"/>
      <c r="T88" s="321"/>
      <c r="U88" s="321"/>
      <c r="V88" s="321"/>
      <c r="W88" s="321"/>
      <c r="X88" s="321"/>
      <c r="Y88" s="437">
        <f>Y87</f>
        <v>0</v>
      </c>
      <c r="Z88" s="437">
        <f t="shared" ref="Z88:AC88" si="158">Z87</f>
        <v>0</v>
      </c>
      <c r="AA88" s="437">
        <f t="shared" si="158"/>
        <v>0</v>
      </c>
      <c r="AB88" s="437">
        <f t="shared" si="158"/>
        <v>0</v>
      </c>
      <c r="AC88" s="437">
        <f t="shared" si="158"/>
        <v>0</v>
      </c>
      <c r="AD88" s="437">
        <f>AD87</f>
        <v>0</v>
      </c>
      <c r="AE88" s="437">
        <f t="shared" ref="AE88:AL88" si="159">AE87</f>
        <v>0</v>
      </c>
      <c r="AF88" s="437">
        <f t="shared" si="159"/>
        <v>0</v>
      </c>
      <c r="AG88" s="437">
        <f t="shared" si="159"/>
        <v>0</v>
      </c>
      <c r="AH88" s="437">
        <f t="shared" si="159"/>
        <v>0</v>
      </c>
      <c r="AI88" s="437">
        <f t="shared" si="159"/>
        <v>0</v>
      </c>
      <c r="AJ88" s="437">
        <f t="shared" si="159"/>
        <v>0</v>
      </c>
      <c r="AK88" s="437">
        <f t="shared" si="159"/>
        <v>0</v>
      </c>
      <c r="AL88" s="437">
        <f t="shared" si="159"/>
        <v>0</v>
      </c>
      <c r="AM88" s="323"/>
    </row>
    <row r="89" spans="1:39" s="309" customFormat="1" ht="15" outlineLevel="1">
      <c r="A89" s="557"/>
      <c r="B89" s="350"/>
      <c r="C89" s="317"/>
      <c r="D89" s="317"/>
      <c r="E89" s="317"/>
      <c r="F89" s="317"/>
      <c r="G89" s="317"/>
      <c r="H89" s="317"/>
      <c r="I89" s="317"/>
      <c r="J89" s="317"/>
      <c r="K89" s="317"/>
      <c r="L89" s="317"/>
      <c r="M89" s="317"/>
      <c r="N89" s="317"/>
      <c r="O89" s="317"/>
      <c r="P89" s="317"/>
      <c r="Q89" s="317"/>
      <c r="R89" s="317"/>
      <c r="S89" s="317"/>
      <c r="T89" s="317"/>
      <c r="U89" s="317"/>
      <c r="V89" s="317"/>
      <c r="W89" s="317"/>
      <c r="X89" s="317"/>
      <c r="Y89" s="438"/>
      <c r="Z89" s="438"/>
      <c r="AA89" s="438"/>
      <c r="AB89" s="438"/>
      <c r="AC89" s="438"/>
      <c r="AD89" s="438"/>
      <c r="AE89" s="442"/>
      <c r="AF89" s="442"/>
      <c r="AG89" s="442"/>
      <c r="AH89" s="442"/>
      <c r="AI89" s="442"/>
      <c r="AJ89" s="442"/>
      <c r="AK89" s="442"/>
      <c r="AL89" s="442"/>
      <c r="AM89" s="339"/>
    </row>
    <row r="90" spans="1:39" ht="15.6" outlineLevel="1">
      <c r="B90" s="554" t="s">
        <v>509</v>
      </c>
      <c r="C90" s="346"/>
      <c r="D90" s="316"/>
      <c r="E90" s="315"/>
      <c r="F90" s="315"/>
      <c r="G90" s="315"/>
      <c r="H90" s="315"/>
      <c r="I90" s="315"/>
      <c r="J90" s="315"/>
      <c r="K90" s="315"/>
      <c r="L90" s="315"/>
      <c r="M90" s="315"/>
      <c r="N90" s="316"/>
      <c r="O90" s="315"/>
      <c r="P90" s="315"/>
      <c r="Q90" s="315"/>
      <c r="R90" s="315"/>
      <c r="S90" s="315"/>
      <c r="T90" s="315"/>
      <c r="U90" s="315"/>
      <c r="V90" s="315"/>
      <c r="W90" s="315"/>
      <c r="X90" s="315"/>
      <c r="Y90" s="440"/>
      <c r="Z90" s="440"/>
      <c r="AA90" s="440"/>
      <c r="AB90" s="440"/>
      <c r="AC90" s="440"/>
      <c r="AD90" s="440"/>
      <c r="AE90" s="440"/>
      <c r="AF90" s="440"/>
      <c r="AG90" s="440"/>
      <c r="AH90" s="440"/>
      <c r="AI90" s="440"/>
      <c r="AJ90" s="440"/>
      <c r="AK90" s="440"/>
      <c r="AL90" s="440"/>
      <c r="AM90" s="318"/>
    </row>
    <row r="91" spans="1:39" ht="15" outlineLevel="1">
      <c r="A91" s="557">
        <v>17</v>
      </c>
      <c r="B91" s="555" t="s">
        <v>113</v>
      </c>
      <c r="C91" s="317" t="s">
        <v>25</v>
      </c>
      <c r="D91" s="321"/>
      <c r="E91" s="321"/>
      <c r="F91" s="321"/>
      <c r="G91" s="321"/>
      <c r="H91" s="321"/>
      <c r="I91" s="321"/>
      <c r="J91" s="321"/>
      <c r="K91" s="321"/>
      <c r="L91" s="321"/>
      <c r="M91" s="321"/>
      <c r="N91" s="321"/>
      <c r="O91" s="321"/>
      <c r="P91" s="321"/>
      <c r="Q91" s="321"/>
      <c r="R91" s="321"/>
      <c r="S91" s="321"/>
      <c r="T91" s="321"/>
      <c r="U91" s="321"/>
      <c r="V91" s="321"/>
      <c r="W91" s="321"/>
      <c r="X91" s="321"/>
      <c r="Y91" s="452"/>
      <c r="Z91" s="436"/>
      <c r="AA91" s="436"/>
      <c r="AB91" s="436"/>
      <c r="AC91" s="436"/>
      <c r="AD91" s="436"/>
      <c r="AE91" s="436"/>
      <c r="AF91" s="441"/>
      <c r="AG91" s="441"/>
      <c r="AH91" s="441"/>
      <c r="AI91" s="441"/>
      <c r="AJ91" s="441"/>
      <c r="AK91" s="441"/>
      <c r="AL91" s="441"/>
      <c r="AM91" s="322">
        <f>SUM(Y91:AL91)</f>
        <v>0</v>
      </c>
    </row>
    <row r="92" spans="1:39" ht="15" outlineLevel="1">
      <c r="B92" s="320" t="s">
        <v>270</v>
      </c>
      <c r="C92" s="317" t="s">
        <v>164</v>
      </c>
      <c r="D92" s="321"/>
      <c r="E92" s="321"/>
      <c r="F92" s="321"/>
      <c r="G92" s="321"/>
      <c r="H92" s="321"/>
      <c r="I92" s="321"/>
      <c r="J92" s="321"/>
      <c r="K92" s="321"/>
      <c r="L92" s="321"/>
      <c r="M92" s="321"/>
      <c r="N92" s="321">
        <f>N91</f>
        <v>0</v>
      </c>
      <c r="O92" s="321"/>
      <c r="P92" s="321"/>
      <c r="Q92" s="321"/>
      <c r="R92" s="321"/>
      <c r="S92" s="321"/>
      <c r="T92" s="321"/>
      <c r="U92" s="321"/>
      <c r="V92" s="321"/>
      <c r="W92" s="321"/>
      <c r="X92" s="321"/>
      <c r="Y92" s="437">
        <f>Y91</f>
        <v>0</v>
      </c>
      <c r="Z92" s="437">
        <f t="shared" ref="Z92:AL92" si="160">Z91</f>
        <v>0</v>
      </c>
      <c r="AA92" s="437">
        <f t="shared" si="160"/>
        <v>0</v>
      </c>
      <c r="AB92" s="437">
        <f t="shared" si="160"/>
        <v>0</v>
      </c>
      <c r="AC92" s="437">
        <f t="shared" si="160"/>
        <v>0</v>
      </c>
      <c r="AD92" s="437">
        <f t="shared" si="160"/>
        <v>0</v>
      </c>
      <c r="AE92" s="437">
        <f t="shared" si="160"/>
        <v>0</v>
      </c>
      <c r="AF92" s="437">
        <f t="shared" si="160"/>
        <v>0</v>
      </c>
      <c r="AG92" s="437">
        <f t="shared" si="160"/>
        <v>0</v>
      </c>
      <c r="AH92" s="437">
        <f t="shared" si="160"/>
        <v>0</v>
      </c>
      <c r="AI92" s="437">
        <f t="shared" si="160"/>
        <v>0</v>
      </c>
      <c r="AJ92" s="437">
        <f t="shared" si="160"/>
        <v>0</v>
      </c>
      <c r="AK92" s="437">
        <f t="shared" si="160"/>
        <v>0</v>
      </c>
      <c r="AL92" s="437">
        <f t="shared" si="160"/>
        <v>0</v>
      </c>
      <c r="AM92" s="332"/>
    </row>
    <row r="93" spans="1:39" ht="15" outlineLevel="1">
      <c r="B93" s="320"/>
      <c r="C93" s="317"/>
      <c r="D93" s="317"/>
      <c r="E93" s="317"/>
      <c r="F93" s="317"/>
      <c r="G93" s="317"/>
      <c r="H93" s="317"/>
      <c r="I93" s="317"/>
      <c r="J93" s="317"/>
      <c r="K93" s="317"/>
      <c r="L93" s="317"/>
      <c r="M93" s="317"/>
      <c r="N93" s="317"/>
      <c r="O93" s="317"/>
      <c r="P93" s="317"/>
      <c r="Q93" s="317"/>
      <c r="R93" s="317"/>
      <c r="S93" s="317"/>
      <c r="T93" s="317"/>
      <c r="U93" s="317"/>
      <c r="V93" s="317"/>
      <c r="W93" s="317"/>
      <c r="X93" s="317"/>
      <c r="Y93" s="448"/>
      <c r="Z93" s="451"/>
      <c r="AA93" s="451"/>
      <c r="AB93" s="451"/>
      <c r="AC93" s="451"/>
      <c r="AD93" s="451"/>
      <c r="AE93" s="451"/>
      <c r="AF93" s="451"/>
      <c r="AG93" s="451"/>
      <c r="AH93" s="451"/>
      <c r="AI93" s="451"/>
      <c r="AJ93" s="451"/>
      <c r="AK93" s="451"/>
      <c r="AL93" s="451"/>
      <c r="AM93" s="332"/>
    </row>
    <row r="94" spans="1:39" ht="15" outlineLevel="1">
      <c r="A94" s="557">
        <v>18</v>
      </c>
      <c r="B94" s="555" t="s">
        <v>110</v>
      </c>
      <c r="C94" s="317" t="s">
        <v>25</v>
      </c>
      <c r="D94" s="321">
        <v>183513</v>
      </c>
      <c r="E94" s="321">
        <f>+'7-e.  2015'!BB38</f>
        <v>183513</v>
      </c>
      <c r="F94" s="321">
        <f>+'7-e.  2015'!BC38</f>
        <v>183513</v>
      </c>
      <c r="G94" s="321">
        <f>+'7-e.  2015'!BD38</f>
        <v>183513</v>
      </c>
      <c r="H94" s="321">
        <f>+'7-e.  2015'!BE38</f>
        <v>183513</v>
      </c>
      <c r="I94" s="321">
        <f>+'7-e.  2015'!BF38</f>
        <v>183513</v>
      </c>
      <c r="J94" s="321">
        <f>+'7-e.  2015'!BG38</f>
        <v>183513</v>
      </c>
      <c r="K94" s="321">
        <f>+'7-e.  2015'!BH38</f>
        <v>183513</v>
      </c>
      <c r="L94" s="321">
        <f>+'7-e.  2015'!BI38</f>
        <v>183513</v>
      </c>
      <c r="M94" s="321">
        <f>+'7-e.  2015'!BJ38</f>
        <v>183513</v>
      </c>
      <c r="N94" s="321">
        <v>12</v>
      </c>
      <c r="O94" s="321">
        <v>14</v>
      </c>
      <c r="P94" s="321">
        <f>+'7-e.  2015'!W38</f>
        <v>14</v>
      </c>
      <c r="Q94" s="321">
        <f>+'7-e.  2015'!X38</f>
        <v>14</v>
      </c>
      <c r="R94" s="321">
        <f>+'7-e.  2015'!Y38</f>
        <v>14</v>
      </c>
      <c r="S94" s="321">
        <f>+'7-e.  2015'!Z38</f>
        <v>14</v>
      </c>
      <c r="T94" s="321">
        <f>+'7-e.  2015'!AA38</f>
        <v>14</v>
      </c>
      <c r="U94" s="321">
        <f>+'7-e.  2015'!AB38</f>
        <v>14</v>
      </c>
      <c r="V94" s="321">
        <f>+'7-e.  2015'!AC38</f>
        <v>14</v>
      </c>
      <c r="W94" s="321">
        <f>+'7-e.  2015'!AD38</f>
        <v>14</v>
      </c>
      <c r="X94" s="321">
        <f>+'7-e.  2015'!AE38</f>
        <v>14</v>
      </c>
      <c r="Y94" s="452"/>
      <c r="Z94" s="436"/>
      <c r="AA94" s="436"/>
      <c r="AB94" s="436">
        <v>1</v>
      </c>
      <c r="AC94" s="436"/>
      <c r="AD94" s="436"/>
      <c r="AE94" s="436"/>
      <c r="AF94" s="441"/>
      <c r="AG94" s="441"/>
      <c r="AH94" s="441"/>
      <c r="AI94" s="441"/>
      <c r="AJ94" s="441"/>
      <c r="AK94" s="441"/>
      <c r="AL94" s="441"/>
      <c r="AM94" s="322">
        <f>SUM(Y94:AL94)</f>
        <v>1</v>
      </c>
    </row>
    <row r="95" spans="1:39" ht="15" outlineLevel="1">
      <c r="B95" s="320" t="s">
        <v>270</v>
      </c>
      <c r="C95" s="317" t="s">
        <v>164</v>
      </c>
      <c r="D95" s="321"/>
      <c r="E95" s="321"/>
      <c r="F95" s="321"/>
      <c r="G95" s="321"/>
      <c r="H95" s="321"/>
      <c r="I95" s="321"/>
      <c r="J95" s="321"/>
      <c r="K95" s="321"/>
      <c r="L95" s="321"/>
      <c r="M95" s="321"/>
      <c r="N95" s="321">
        <f>N94</f>
        <v>12</v>
      </c>
      <c r="O95" s="321"/>
      <c r="P95" s="321"/>
      <c r="Q95" s="321"/>
      <c r="R95" s="321"/>
      <c r="S95" s="321"/>
      <c r="T95" s="321"/>
      <c r="U95" s="321"/>
      <c r="V95" s="321"/>
      <c r="W95" s="321"/>
      <c r="X95" s="321"/>
      <c r="Y95" s="437">
        <f>Y94</f>
        <v>0</v>
      </c>
      <c r="Z95" s="437">
        <f t="shared" ref="Z95" si="161">Z94</f>
        <v>0</v>
      </c>
      <c r="AA95" s="437">
        <f t="shared" ref="AA95" si="162">AA94</f>
        <v>0</v>
      </c>
      <c r="AB95" s="437">
        <f t="shared" ref="AB95" si="163">AB94</f>
        <v>1</v>
      </c>
      <c r="AC95" s="437">
        <f t="shared" ref="AC95" si="164">AC94</f>
        <v>0</v>
      </c>
      <c r="AD95" s="437">
        <f t="shared" ref="AD95" si="165">AD94</f>
        <v>0</v>
      </c>
      <c r="AE95" s="437">
        <f t="shared" ref="AE95" si="166">AE94</f>
        <v>0</v>
      </c>
      <c r="AF95" s="437">
        <f t="shared" ref="AF95" si="167">AF94</f>
        <v>0</v>
      </c>
      <c r="AG95" s="437">
        <f t="shared" ref="AG95" si="168">AG94</f>
        <v>0</v>
      </c>
      <c r="AH95" s="437">
        <f t="shared" ref="AH95" si="169">AH94</f>
        <v>0</v>
      </c>
      <c r="AI95" s="437">
        <f t="shared" ref="AI95" si="170">AI94</f>
        <v>0</v>
      </c>
      <c r="AJ95" s="437">
        <f t="shared" ref="AJ95" si="171">AJ94</f>
        <v>0</v>
      </c>
      <c r="AK95" s="437">
        <f t="shared" ref="AK95" si="172">AK94</f>
        <v>0</v>
      </c>
      <c r="AL95" s="437">
        <f t="shared" ref="AL95" si="173">AL94</f>
        <v>0</v>
      </c>
      <c r="AM95" s="332"/>
    </row>
    <row r="96" spans="1:39" ht="15" outlineLevel="1">
      <c r="B96" s="348"/>
      <c r="C96" s="317"/>
      <c r="D96" s="317"/>
      <c r="E96" s="317"/>
      <c r="F96" s="317"/>
      <c r="G96" s="317"/>
      <c r="H96" s="317"/>
      <c r="I96" s="317"/>
      <c r="J96" s="317"/>
      <c r="K96" s="317"/>
      <c r="L96" s="317"/>
      <c r="M96" s="317"/>
      <c r="N96" s="317"/>
      <c r="O96" s="317"/>
      <c r="P96" s="317"/>
      <c r="Q96" s="317"/>
      <c r="R96" s="317"/>
      <c r="S96" s="317"/>
      <c r="T96" s="317"/>
      <c r="U96" s="317"/>
      <c r="V96" s="317"/>
      <c r="W96" s="317"/>
      <c r="X96" s="317"/>
      <c r="Y96" s="449"/>
      <c r="Z96" s="450"/>
      <c r="AA96" s="450"/>
      <c r="AB96" s="450"/>
      <c r="AC96" s="450"/>
      <c r="AD96" s="450"/>
      <c r="AE96" s="450"/>
      <c r="AF96" s="450"/>
      <c r="AG96" s="450"/>
      <c r="AH96" s="450"/>
      <c r="AI96" s="450"/>
      <c r="AJ96" s="450"/>
      <c r="AK96" s="450"/>
      <c r="AL96" s="450"/>
      <c r="AM96" s="323"/>
    </row>
    <row r="97" spans="1:39" ht="15" outlineLevel="1">
      <c r="A97" s="557">
        <v>19</v>
      </c>
      <c r="B97" s="555" t="s">
        <v>112</v>
      </c>
      <c r="C97" s="317" t="s">
        <v>25</v>
      </c>
      <c r="D97" s="321">
        <v>6899972</v>
      </c>
      <c r="E97" s="321"/>
      <c r="F97" s="321"/>
      <c r="G97" s="321"/>
      <c r="H97" s="321"/>
      <c r="I97" s="321"/>
      <c r="J97" s="321"/>
      <c r="K97" s="321"/>
      <c r="L97" s="321"/>
      <c r="M97" s="321"/>
      <c r="N97" s="321">
        <v>12</v>
      </c>
      <c r="O97" s="321">
        <v>499</v>
      </c>
      <c r="P97" s="321"/>
      <c r="Q97" s="321"/>
      <c r="R97" s="321"/>
      <c r="S97" s="321"/>
      <c r="T97" s="321"/>
      <c r="U97" s="321"/>
      <c r="V97" s="321"/>
      <c r="W97" s="321"/>
      <c r="X97" s="321"/>
      <c r="Y97" s="452"/>
      <c r="Z97" s="436"/>
      <c r="AA97" s="436">
        <v>0.5</v>
      </c>
      <c r="AB97" s="436">
        <v>0.5</v>
      </c>
      <c r="AC97" s="436"/>
      <c r="AD97" s="436"/>
      <c r="AE97" s="436"/>
      <c r="AF97" s="441"/>
      <c r="AG97" s="441"/>
      <c r="AH97" s="441"/>
      <c r="AI97" s="441"/>
      <c r="AJ97" s="441"/>
      <c r="AK97" s="441"/>
      <c r="AL97" s="441"/>
      <c r="AM97" s="322">
        <f>SUM(Y97:AL97)</f>
        <v>1</v>
      </c>
    </row>
    <row r="98" spans="1:39" ht="15" outlineLevel="1">
      <c r="B98" s="320" t="s">
        <v>270</v>
      </c>
      <c r="C98" s="317" t="s">
        <v>164</v>
      </c>
      <c r="D98" s="321"/>
      <c r="E98" s="321"/>
      <c r="F98" s="321"/>
      <c r="G98" s="321"/>
      <c r="H98" s="321"/>
      <c r="I98" s="321"/>
      <c r="J98" s="321"/>
      <c r="K98" s="321"/>
      <c r="L98" s="321"/>
      <c r="M98" s="321"/>
      <c r="N98" s="321">
        <f>N97</f>
        <v>12</v>
      </c>
      <c r="O98" s="321"/>
      <c r="P98" s="321"/>
      <c r="Q98" s="321"/>
      <c r="R98" s="321"/>
      <c r="S98" s="321"/>
      <c r="T98" s="321"/>
      <c r="U98" s="321"/>
      <c r="V98" s="321"/>
      <c r="W98" s="321"/>
      <c r="X98" s="321"/>
      <c r="Y98" s="437">
        <f>Y97</f>
        <v>0</v>
      </c>
      <c r="Z98" s="437">
        <f t="shared" ref="Z98:AL98" si="174">Z97</f>
        <v>0</v>
      </c>
      <c r="AA98" s="437">
        <f t="shared" si="174"/>
        <v>0.5</v>
      </c>
      <c r="AB98" s="437">
        <f t="shared" si="174"/>
        <v>0.5</v>
      </c>
      <c r="AC98" s="437">
        <f t="shared" si="174"/>
        <v>0</v>
      </c>
      <c r="AD98" s="437">
        <f t="shared" si="174"/>
        <v>0</v>
      </c>
      <c r="AE98" s="437">
        <f t="shared" si="174"/>
        <v>0</v>
      </c>
      <c r="AF98" s="437">
        <f t="shared" si="174"/>
        <v>0</v>
      </c>
      <c r="AG98" s="437">
        <f t="shared" si="174"/>
        <v>0</v>
      </c>
      <c r="AH98" s="437">
        <f t="shared" si="174"/>
        <v>0</v>
      </c>
      <c r="AI98" s="437">
        <f t="shared" si="174"/>
        <v>0</v>
      </c>
      <c r="AJ98" s="437">
        <f t="shared" si="174"/>
        <v>0</v>
      </c>
      <c r="AK98" s="437">
        <f t="shared" si="174"/>
        <v>0</v>
      </c>
      <c r="AL98" s="437">
        <f t="shared" si="174"/>
        <v>0</v>
      </c>
      <c r="AM98" s="323"/>
    </row>
    <row r="99" spans="1:39" ht="15" outlineLevel="1">
      <c r="B99" s="348"/>
      <c r="C99" s="317"/>
      <c r="D99" s="317"/>
      <c r="E99" s="317"/>
      <c r="F99" s="317"/>
      <c r="G99" s="317"/>
      <c r="H99" s="317"/>
      <c r="I99" s="317"/>
      <c r="J99" s="317"/>
      <c r="K99" s="317"/>
      <c r="L99" s="317"/>
      <c r="M99" s="317"/>
      <c r="N99" s="317"/>
      <c r="O99" s="317"/>
      <c r="P99" s="317"/>
      <c r="Q99" s="317"/>
      <c r="R99" s="317"/>
      <c r="S99" s="317"/>
      <c r="T99" s="317"/>
      <c r="U99" s="317"/>
      <c r="V99" s="317"/>
      <c r="W99" s="317"/>
      <c r="X99" s="317"/>
      <c r="Y99" s="438"/>
      <c r="Z99" s="438"/>
      <c r="AA99" s="438"/>
      <c r="AB99" s="438"/>
      <c r="AC99" s="438"/>
      <c r="AD99" s="438"/>
      <c r="AE99" s="438"/>
      <c r="AF99" s="438"/>
      <c r="AG99" s="438"/>
      <c r="AH99" s="438"/>
      <c r="AI99" s="438"/>
      <c r="AJ99" s="438"/>
      <c r="AK99" s="438"/>
      <c r="AL99" s="438"/>
      <c r="AM99" s="332"/>
    </row>
    <row r="100" spans="1:39" ht="15" outlineLevel="1">
      <c r="A100" s="557">
        <v>20</v>
      </c>
      <c r="B100" s="555" t="s">
        <v>111</v>
      </c>
      <c r="C100" s="317" t="s">
        <v>25</v>
      </c>
      <c r="D100" s="321"/>
      <c r="E100" s="321"/>
      <c r="F100" s="321"/>
      <c r="G100" s="321"/>
      <c r="H100" s="321"/>
      <c r="I100" s="321"/>
      <c r="J100" s="321"/>
      <c r="K100" s="321"/>
      <c r="L100" s="321"/>
      <c r="M100" s="321"/>
      <c r="N100" s="321">
        <v>0</v>
      </c>
      <c r="O100" s="321"/>
      <c r="P100" s="321"/>
      <c r="Q100" s="321"/>
      <c r="R100" s="321"/>
      <c r="S100" s="321"/>
      <c r="T100" s="321"/>
      <c r="U100" s="321"/>
      <c r="V100" s="321"/>
      <c r="W100" s="321"/>
      <c r="X100" s="321"/>
      <c r="Y100" s="452"/>
      <c r="Z100" s="436"/>
      <c r="AA100" s="436"/>
      <c r="AB100" s="436"/>
      <c r="AC100" s="436"/>
      <c r="AD100" s="436"/>
      <c r="AE100" s="436"/>
      <c r="AF100" s="441"/>
      <c r="AG100" s="441"/>
      <c r="AH100" s="441"/>
      <c r="AI100" s="441"/>
      <c r="AJ100" s="441"/>
      <c r="AK100" s="441"/>
      <c r="AL100" s="441"/>
      <c r="AM100" s="322">
        <f>SUM(Y100:AL100)</f>
        <v>0</v>
      </c>
    </row>
    <row r="101" spans="1:39" ht="15" outlineLevel="1">
      <c r="B101" s="320" t="s">
        <v>270</v>
      </c>
      <c r="C101" s="317" t="s">
        <v>164</v>
      </c>
      <c r="D101" s="321"/>
      <c r="E101" s="321"/>
      <c r="F101" s="321"/>
      <c r="G101" s="321"/>
      <c r="H101" s="321"/>
      <c r="I101" s="321"/>
      <c r="J101" s="321"/>
      <c r="K101" s="321"/>
      <c r="L101" s="321"/>
      <c r="M101" s="321"/>
      <c r="N101" s="321">
        <f>N100</f>
        <v>0</v>
      </c>
      <c r="O101" s="321"/>
      <c r="P101" s="321"/>
      <c r="Q101" s="321"/>
      <c r="R101" s="321"/>
      <c r="S101" s="321"/>
      <c r="T101" s="321"/>
      <c r="U101" s="321"/>
      <c r="V101" s="321"/>
      <c r="W101" s="321"/>
      <c r="X101" s="321"/>
      <c r="Y101" s="437">
        <f t="shared" ref="Y101:AL101" si="175">Y100</f>
        <v>0</v>
      </c>
      <c r="Z101" s="437">
        <f t="shared" si="175"/>
        <v>0</v>
      </c>
      <c r="AA101" s="437">
        <f t="shared" si="175"/>
        <v>0</v>
      </c>
      <c r="AB101" s="437">
        <f t="shared" si="175"/>
        <v>0</v>
      </c>
      <c r="AC101" s="437">
        <f t="shared" si="175"/>
        <v>0</v>
      </c>
      <c r="AD101" s="437">
        <f t="shared" si="175"/>
        <v>0</v>
      </c>
      <c r="AE101" s="437">
        <f t="shared" si="175"/>
        <v>0</v>
      </c>
      <c r="AF101" s="437">
        <f t="shared" si="175"/>
        <v>0</v>
      </c>
      <c r="AG101" s="437">
        <f t="shared" si="175"/>
        <v>0</v>
      </c>
      <c r="AH101" s="437">
        <f t="shared" si="175"/>
        <v>0</v>
      </c>
      <c r="AI101" s="437">
        <f t="shared" si="175"/>
        <v>0</v>
      </c>
      <c r="AJ101" s="437">
        <f t="shared" si="175"/>
        <v>0</v>
      </c>
      <c r="AK101" s="437">
        <f t="shared" si="175"/>
        <v>0</v>
      </c>
      <c r="AL101" s="437">
        <f t="shared" si="175"/>
        <v>0</v>
      </c>
      <c r="AM101" s="332"/>
    </row>
    <row r="102" spans="1:39" ht="15.6" outlineLevel="1">
      <c r="B102" s="349"/>
      <c r="C102" s="326"/>
      <c r="D102" s="317"/>
      <c r="E102" s="317"/>
      <c r="F102" s="317"/>
      <c r="G102" s="317"/>
      <c r="H102" s="317"/>
      <c r="I102" s="317"/>
      <c r="J102" s="317"/>
      <c r="K102" s="317"/>
      <c r="L102" s="317"/>
      <c r="M102" s="317"/>
      <c r="N102" s="326"/>
      <c r="O102" s="317"/>
      <c r="P102" s="317"/>
      <c r="Q102" s="317"/>
      <c r="R102" s="317"/>
      <c r="S102" s="317"/>
      <c r="T102" s="317"/>
      <c r="U102" s="317"/>
      <c r="V102" s="317"/>
      <c r="W102" s="317"/>
      <c r="X102" s="317"/>
      <c r="Y102" s="438"/>
      <c r="Z102" s="438"/>
      <c r="AA102" s="438"/>
      <c r="AB102" s="438"/>
      <c r="AC102" s="438"/>
      <c r="AD102" s="438"/>
      <c r="AE102" s="438"/>
      <c r="AF102" s="438"/>
      <c r="AG102" s="438"/>
      <c r="AH102" s="438"/>
      <c r="AI102" s="438"/>
      <c r="AJ102" s="438"/>
      <c r="AK102" s="438"/>
      <c r="AL102" s="438"/>
      <c r="AM102" s="332"/>
    </row>
    <row r="103" spans="1:39" ht="15.6" outlineLevel="1">
      <c r="B103" s="553" t="s">
        <v>516</v>
      </c>
      <c r="C103" s="317"/>
      <c r="D103" s="317"/>
      <c r="E103" s="317"/>
      <c r="F103" s="317"/>
      <c r="G103" s="317"/>
      <c r="H103" s="317"/>
      <c r="I103" s="317"/>
      <c r="J103" s="317"/>
      <c r="K103" s="317"/>
      <c r="L103" s="317"/>
      <c r="M103" s="317"/>
      <c r="N103" s="317"/>
      <c r="O103" s="317"/>
      <c r="P103" s="317"/>
      <c r="Q103" s="317"/>
      <c r="R103" s="317"/>
      <c r="S103" s="317"/>
      <c r="T103" s="317"/>
      <c r="U103" s="317"/>
      <c r="V103" s="317"/>
      <c r="W103" s="317"/>
      <c r="X103" s="317"/>
      <c r="Y103" s="448"/>
      <c r="Z103" s="451"/>
      <c r="AA103" s="451"/>
      <c r="AB103" s="451"/>
      <c r="AC103" s="451"/>
      <c r="AD103" s="451"/>
      <c r="AE103" s="451"/>
      <c r="AF103" s="451"/>
      <c r="AG103" s="451"/>
      <c r="AH103" s="451"/>
      <c r="AI103" s="451"/>
      <c r="AJ103" s="451"/>
      <c r="AK103" s="451"/>
      <c r="AL103" s="451"/>
      <c r="AM103" s="332"/>
    </row>
    <row r="104" spans="1:39" ht="15.6" outlineLevel="1">
      <c r="B104" s="314" t="s">
        <v>512</v>
      </c>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448"/>
      <c r="Z104" s="451"/>
      <c r="AA104" s="451"/>
      <c r="AB104" s="451"/>
      <c r="AC104" s="451"/>
      <c r="AD104" s="451"/>
      <c r="AE104" s="451"/>
      <c r="AF104" s="451"/>
      <c r="AG104" s="451"/>
      <c r="AH104" s="451"/>
      <c r="AI104" s="451"/>
      <c r="AJ104" s="451"/>
      <c r="AK104" s="451"/>
      <c r="AL104" s="451"/>
      <c r="AM104" s="332"/>
    </row>
    <row r="105" spans="1:39" ht="15" outlineLevel="1">
      <c r="A105" s="557">
        <v>21</v>
      </c>
      <c r="B105" s="555" t="s">
        <v>114</v>
      </c>
      <c r="C105" s="317" t="s">
        <v>25</v>
      </c>
      <c r="D105" s="321"/>
      <c r="E105" s="321"/>
      <c r="F105" s="321"/>
      <c r="G105" s="321"/>
      <c r="H105" s="321"/>
      <c r="I105" s="321"/>
      <c r="J105" s="321"/>
      <c r="K105" s="321"/>
      <c r="L105" s="321"/>
      <c r="M105" s="321"/>
      <c r="N105" s="317"/>
      <c r="O105" s="321"/>
      <c r="P105" s="321"/>
      <c r="Q105" s="321"/>
      <c r="R105" s="321"/>
      <c r="S105" s="321"/>
      <c r="T105" s="321"/>
      <c r="U105" s="321"/>
      <c r="V105" s="321"/>
      <c r="W105" s="321"/>
      <c r="X105" s="321"/>
      <c r="Y105" s="568"/>
      <c r="Z105" s="436"/>
      <c r="AA105" s="436"/>
      <c r="AB105" s="436"/>
      <c r="AC105" s="436"/>
      <c r="AD105" s="436"/>
      <c r="AE105" s="436"/>
      <c r="AF105" s="436"/>
      <c r="AG105" s="436"/>
      <c r="AH105" s="436"/>
      <c r="AI105" s="436"/>
      <c r="AJ105" s="436"/>
      <c r="AK105" s="436"/>
      <c r="AL105" s="436"/>
      <c r="AM105" s="322">
        <f>SUM(Y105:AL105)</f>
        <v>0</v>
      </c>
    </row>
    <row r="106" spans="1:39" ht="15" outlineLevel="1">
      <c r="B106" s="320" t="s">
        <v>270</v>
      </c>
      <c r="C106" s="317" t="s">
        <v>164</v>
      </c>
      <c r="D106" s="321"/>
      <c r="E106" s="321"/>
      <c r="F106" s="321"/>
      <c r="G106" s="321"/>
      <c r="H106" s="321"/>
      <c r="I106" s="321"/>
      <c r="J106" s="321"/>
      <c r="K106" s="321"/>
      <c r="L106" s="321"/>
      <c r="M106" s="321"/>
      <c r="N106" s="317"/>
      <c r="O106" s="321"/>
      <c r="P106" s="321"/>
      <c r="Q106" s="321"/>
      <c r="R106" s="321"/>
      <c r="S106" s="321"/>
      <c r="T106" s="321"/>
      <c r="U106" s="321"/>
      <c r="V106" s="321"/>
      <c r="W106" s="321"/>
      <c r="X106" s="321"/>
      <c r="Y106" s="437">
        <f>Y105</f>
        <v>0</v>
      </c>
      <c r="Z106" s="437">
        <f t="shared" ref="Z106" si="176">Z105</f>
        <v>0</v>
      </c>
      <c r="AA106" s="437">
        <f t="shared" ref="AA106" si="177">AA105</f>
        <v>0</v>
      </c>
      <c r="AB106" s="437">
        <f t="shared" ref="AB106" si="178">AB105</f>
        <v>0</v>
      </c>
      <c r="AC106" s="437">
        <f t="shared" ref="AC106" si="179">AC105</f>
        <v>0</v>
      </c>
      <c r="AD106" s="437">
        <f t="shared" ref="AD106" si="180">AD105</f>
        <v>0</v>
      </c>
      <c r="AE106" s="437">
        <f t="shared" ref="AE106" si="181">AE105</f>
        <v>0</v>
      </c>
      <c r="AF106" s="437">
        <f t="shared" ref="AF106" si="182">AF105</f>
        <v>0</v>
      </c>
      <c r="AG106" s="437">
        <f t="shared" ref="AG106" si="183">AG105</f>
        <v>0</v>
      </c>
      <c r="AH106" s="437">
        <f t="shared" ref="AH106" si="184">AH105</f>
        <v>0</v>
      </c>
      <c r="AI106" s="437">
        <f t="shared" ref="AI106" si="185">AI105</f>
        <v>0</v>
      </c>
      <c r="AJ106" s="437">
        <f t="shared" ref="AJ106" si="186">AJ105</f>
        <v>0</v>
      </c>
      <c r="AK106" s="437">
        <f t="shared" ref="AK106" si="187">AK105</f>
        <v>0</v>
      </c>
      <c r="AL106" s="437">
        <f t="shared" ref="AL106" si="188">AL105</f>
        <v>0</v>
      </c>
      <c r="AM106" s="332"/>
    </row>
    <row r="107" spans="1:39" ht="15" outlineLevel="1">
      <c r="B107" s="320"/>
      <c r="C107" s="317"/>
      <c r="D107" s="317"/>
      <c r="E107" s="317"/>
      <c r="F107" s="317"/>
      <c r="G107" s="317"/>
      <c r="H107" s="317"/>
      <c r="I107" s="317"/>
      <c r="J107" s="317"/>
      <c r="K107" s="317"/>
      <c r="L107" s="317"/>
      <c r="M107" s="317"/>
      <c r="N107" s="317"/>
      <c r="O107" s="317"/>
      <c r="P107" s="317"/>
      <c r="Q107" s="317"/>
      <c r="R107" s="317"/>
      <c r="S107" s="317"/>
      <c r="T107" s="317"/>
      <c r="U107" s="317"/>
      <c r="V107" s="317"/>
      <c r="W107" s="317"/>
      <c r="X107" s="317"/>
      <c r="Y107" s="448"/>
      <c r="Z107" s="451"/>
      <c r="AA107" s="451"/>
      <c r="AB107" s="451"/>
      <c r="AC107" s="451"/>
      <c r="AD107" s="451"/>
      <c r="AE107" s="451"/>
      <c r="AF107" s="451"/>
      <c r="AG107" s="451"/>
      <c r="AH107" s="451"/>
      <c r="AI107" s="451"/>
      <c r="AJ107" s="451"/>
      <c r="AK107" s="451"/>
      <c r="AL107" s="451"/>
      <c r="AM107" s="332"/>
    </row>
    <row r="108" spans="1:39" ht="30" outlineLevel="1">
      <c r="A108" s="557">
        <v>22</v>
      </c>
      <c r="B108" s="555" t="s">
        <v>115</v>
      </c>
      <c r="C108" s="317" t="s">
        <v>25</v>
      </c>
      <c r="D108" s="321"/>
      <c r="E108" s="321"/>
      <c r="F108" s="321"/>
      <c r="G108" s="321"/>
      <c r="H108" s="321"/>
      <c r="I108" s="321"/>
      <c r="J108" s="321"/>
      <c r="K108" s="321"/>
      <c r="L108" s="321"/>
      <c r="M108" s="321"/>
      <c r="N108" s="317"/>
      <c r="O108" s="321"/>
      <c r="P108" s="321"/>
      <c r="Q108" s="321"/>
      <c r="R108" s="321"/>
      <c r="S108" s="321"/>
      <c r="T108" s="321"/>
      <c r="U108" s="321"/>
      <c r="V108" s="321"/>
      <c r="W108" s="321"/>
      <c r="X108" s="321"/>
      <c r="Y108" s="568"/>
      <c r="Z108" s="436"/>
      <c r="AA108" s="436"/>
      <c r="AB108" s="436"/>
      <c r="AC108" s="436"/>
      <c r="AD108" s="436"/>
      <c r="AE108" s="436"/>
      <c r="AF108" s="436"/>
      <c r="AG108" s="436"/>
      <c r="AH108" s="436"/>
      <c r="AI108" s="436"/>
      <c r="AJ108" s="436"/>
      <c r="AK108" s="436"/>
      <c r="AL108" s="436"/>
      <c r="AM108" s="322">
        <f>SUM(Y108:AL108)</f>
        <v>0</v>
      </c>
    </row>
    <row r="109" spans="1:39" ht="15" outlineLevel="1">
      <c r="B109" s="320" t="s">
        <v>270</v>
      </c>
      <c r="C109" s="317" t="s">
        <v>164</v>
      </c>
      <c r="D109" s="321"/>
      <c r="E109" s="321"/>
      <c r="F109" s="321"/>
      <c r="G109" s="321"/>
      <c r="H109" s="321"/>
      <c r="I109" s="321"/>
      <c r="J109" s="321"/>
      <c r="K109" s="321"/>
      <c r="L109" s="321"/>
      <c r="M109" s="321"/>
      <c r="N109" s="317"/>
      <c r="O109" s="321"/>
      <c r="P109" s="321"/>
      <c r="Q109" s="321"/>
      <c r="R109" s="321"/>
      <c r="S109" s="321"/>
      <c r="T109" s="321"/>
      <c r="U109" s="321"/>
      <c r="V109" s="321"/>
      <c r="W109" s="321"/>
      <c r="X109" s="321"/>
      <c r="Y109" s="437">
        <f>Y108</f>
        <v>0</v>
      </c>
      <c r="Z109" s="437">
        <f t="shared" ref="Z109" si="189">Z108</f>
        <v>0</v>
      </c>
      <c r="AA109" s="437">
        <f t="shared" ref="AA109" si="190">AA108</f>
        <v>0</v>
      </c>
      <c r="AB109" s="437">
        <f t="shared" ref="AB109" si="191">AB108</f>
        <v>0</v>
      </c>
      <c r="AC109" s="437">
        <f t="shared" ref="AC109" si="192">AC108</f>
        <v>0</v>
      </c>
      <c r="AD109" s="437">
        <f t="shared" ref="AD109" si="193">AD108</f>
        <v>0</v>
      </c>
      <c r="AE109" s="437">
        <f t="shared" ref="AE109" si="194">AE108</f>
        <v>0</v>
      </c>
      <c r="AF109" s="437">
        <f t="shared" ref="AF109" si="195">AF108</f>
        <v>0</v>
      </c>
      <c r="AG109" s="437">
        <f t="shared" ref="AG109" si="196">AG108</f>
        <v>0</v>
      </c>
      <c r="AH109" s="437">
        <f t="shared" ref="AH109" si="197">AH108</f>
        <v>0</v>
      </c>
      <c r="AI109" s="437">
        <f t="shared" ref="AI109" si="198">AI108</f>
        <v>0</v>
      </c>
      <c r="AJ109" s="437">
        <f t="shared" ref="AJ109" si="199">AJ108</f>
        <v>0</v>
      </c>
      <c r="AK109" s="437">
        <f t="shared" ref="AK109" si="200">AK108</f>
        <v>0</v>
      </c>
      <c r="AL109" s="437">
        <f t="shared" ref="AL109" si="201">AL108</f>
        <v>0</v>
      </c>
      <c r="AM109" s="332"/>
    </row>
    <row r="110" spans="1:39" ht="15" outlineLevel="1">
      <c r="B110" s="320"/>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448"/>
      <c r="Z110" s="451"/>
      <c r="AA110" s="451"/>
      <c r="AB110" s="451"/>
      <c r="AC110" s="451"/>
      <c r="AD110" s="451"/>
      <c r="AE110" s="451"/>
      <c r="AF110" s="451"/>
      <c r="AG110" s="451"/>
      <c r="AH110" s="451"/>
      <c r="AI110" s="451"/>
      <c r="AJ110" s="451"/>
      <c r="AK110" s="451"/>
      <c r="AL110" s="451"/>
      <c r="AM110" s="332"/>
    </row>
    <row r="111" spans="1:39" ht="30" outlineLevel="1">
      <c r="A111" s="557">
        <v>23</v>
      </c>
      <c r="B111" s="555" t="s">
        <v>116</v>
      </c>
      <c r="C111" s="317" t="s">
        <v>25</v>
      </c>
      <c r="D111" s="321"/>
      <c r="E111" s="321"/>
      <c r="F111" s="321"/>
      <c r="G111" s="321"/>
      <c r="H111" s="321"/>
      <c r="I111" s="321"/>
      <c r="J111" s="321"/>
      <c r="K111" s="321"/>
      <c r="L111" s="321"/>
      <c r="M111" s="321"/>
      <c r="N111" s="317"/>
      <c r="O111" s="321"/>
      <c r="P111" s="321"/>
      <c r="Q111" s="321"/>
      <c r="R111" s="321"/>
      <c r="S111" s="321"/>
      <c r="T111" s="321"/>
      <c r="U111" s="321"/>
      <c r="V111" s="321"/>
      <c r="W111" s="321"/>
      <c r="X111" s="321"/>
      <c r="Y111" s="436"/>
      <c r="Z111" s="436"/>
      <c r="AA111" s="436"/>
      <c r="AB111" s="436"/>
      <c r="AC111" s="436"/>
      <c r="AD111" s="436"/>
      <c r="AE111" s="436"/>
      <c r="AF111" s="436"/>
      <c r="AG111" s="436"/>
      <c r="AH111" s="436"/>
      <c r="AI111" s="436"/>
      <c r="AJ111" s="436"/>
      <c r="AK111" s="436"/>
      <c r="AL111" s="436"/>
      <c r="AM111" s="322">
        <f>SUM(Y111:AL111)</f>
        <v>0</v>
      </c>
    </row>
    <row r="112" spans="1:39" ht="15" outlineLevel="1">
      <c r="B112" s="320" t="s">
        <v>270</v>
      </c>
      <c r="C112" s="317" t="s">
        <v>164</v>
      </c>
      <c r="D112" s="321"/>
      <c r="E112" s="321"/>
      <c r="F112" s="321"/>
      <c r="G112" s="321"/>
      <c r="H112" s="321"/>
      <c r="I112" s="321"/>
      <c r="J112" s="321"/>
      <c r="K112" s="321"/>
      <c r="L112" s="321"/>
      <c r="M112" s="321"/>
      <c r="N112" s="317"/>
      <c r="O112" s="321"/>
      <c r="P112" s="321"/>
      <c r="Q112" s="321"/>
      <c r="R112" s="321"/>
      <c r="S112" s="321"/>
      <c r="T112" s="321"/>
      <c r="U112" s="321"/>
      <c r="V112" s="321"/>
      <c r="W112" s="321"/>
      <c r="X112" s="321"/>
      <c r="Y112" s="437">
        <f>Y111</f>
        <v>0</v>
      </c>
      <c r="Z112" s="437">
        <f t="shared" ref="Z112" si="202">Z111</f>
        <v>0</v>
      </c>
      <c r="AA112" s="437">
        <f t="shared" ref="AA112" si="203">AA111</f>
        <v>0</v>
      </c>
      <c r="AB112" s="437">
        <f t="shared" ref="AB112" si="204">AB111</f>
        <v>0</v>
      </c>
      <c r="AC112" s="437">
        <f t="shared" ref="AC112" si="205">AC111</f>
        <v>0</v>
      </c>
      <c r="AD112" s="437">
        <f t="shared" ref="AD112" si="206">AD111</f>
        <v>0</v>
      </c>
      <c r="AE112" s="437">
        <f t="shared" ref="AE112" si="207">AE111</f>
        <v>0</v>
      </c>
      <c r="AF112" s="437">
        <f t="shared" ref="AF112" si="208">AF111</f>
        <v>0</v>
      </c>
      <c r="AG112" s="437">
        <f t="shared" ref="AG112" si="209">AG111</f>
        <v>0</v>
      </c>
      <c r="AH112" s="437">
        <f t="shared" ref="AH112" si="210">AH111</f>
        <v>0</v>
      </c>
      <c r="AI112" s="437">
        <f t="shared" ref="AI112" si="211">AI111</f>
        <v>0</v>
      </c>
      <c r="AJ112" s="437">
        <f t="shared" ref="AJ112" si="212">AJ111</f>
        <v>0</v>
      </c>
      <c r="AK112" s="437">
        <f t="shared" ref="AK112" si="213">AK111</f>
        <v>0</v>
      </c>
      <c r="AL112" s="437">
        <f t="shared" ref="AL112" si="214">AL111</f>
        <v>0</v>
      </c>
      <c r="AM112" s="332"/>
    </row>
    <row r="113" spans="1:39" ht="15" outlineLevel="1">
      <c r="B113" s="348"/>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448"/>
      <c r="Z113" s="451"/>
      <c r="AA113" s="451"/>
      <c r="AB113" s="451"/>
      <c r="AC113" s="451"/>
      <c r="AD113" s="451"/>
      <c r="AE113" s="451"/>
      <c r="AF113" s="451"/>
      <c r="AG113" s="451"/>
      <c r="AH113" s="451"/>
      <c r="AI113" s="451"/>
      <c r="AJ113" s="451"/>
      <c r="AK113" s="451"/>
      <c r="AL113" s="451"/>
      <c r="AM113" s="332"/>
    </row>
    <row r="114" spans="1:39" ht="15" outlineLevel="1">
      <c r="A114" s="557">
        <v>24</v>
      </c>
      <c r="B114" s="555" t="s">
        <v>117</v>
      </c>
      <c r="C114" s="317" t="s">
        <v>25</v>
      </c>
      <c r="D114" s="321"/>
      <c r="E114" s="321"/>
      <c r="F114" s="321"/>
      <c r="G114" s="321"/>
      <c r="H114" s="321"/>
      <c r="I114" s="321"/>
      <c r="J114" s="321"/>
      <c r="K114" s="321"/>
      <c r="L114" s="321"/>
      <c r="M114" s="321"/>
      <c r="N114" s="317"/>
      <c r="O114" s="321"/>
      <c r="P114" s="321"/>
      <c r="Q114" s="321"/>
      <c r="R114" s="321"/>
      <c r="S114" s="321"/>
      <c r="T114" s="321"/>
      <c r="U114" s="321"/>
      <c r="V114" s="321"/>
      <c r="W114" s="321"/>
      <c r="X114" s="321"/>
      <c r="Y114" s="436"/>
      <c r="Z114" s="436"/>
      <c r="AA114" s="436"/>
      <c r="AB114" s="436"/>
      <c r="AC114" s="436"/>
      <c r="AD114" s="436"/>
      <c r="AE114" s="436"/>
      <c r="AF114" s="436"/>
      <c r="AG114" s="436"/>
      <c r="AH114" s="436"/>
      <c r="AI114" s="436"/>
      <c r="AJ114" s="436"/>
      <c r="AK114" s="436"/>
      <c r="AL114" s="436"/>
      <c r="AM114" s="322">
        <f>SUM(Y114:AL114)</f>
        <v>0</v>
      </c>
    </row>
    <row r="115" spans="1:39" ht="15" outlineLevel="1">
      <c r="B115" s="320" t="s">
        <v>270</v>
      </c>
      <c r="C115" s="317" t="s">
        <v>164</v>
      </c>
      <c r="D115" s="321"/>
      <c r="E115" s="321"/>
      <c r="F115" s="321"/>
      <c r="G115" s="321"/>
      <c r="H115" s="321"/>
      <c r="I115" s="321"/>
      <c r="J115" s="321"/>
      <c r="K115" s="321"/>
      <c r="L115" s="321"/>
      <c r="M115" s="321"/>
      <c r="N115" s="317"/>
      <c r="O115" s="321"/>
      <c r="P115" s="321"/>
      <c r="Q115" s="321"/>
      <c r="R115" s="321"/>
      <c r="S115" s="321"/>
      <c r="T115" s="321"/>
      <c r="U115" s="321"/>
      <c r="V115" s="321"/>
      <c r="W115" s="321"/>
      <c r="X115" s="321"/>
      <c r="Y115" s="437">
        <f>Y114</f>
        <v>0</v>
      </c>
      <c r="Z115" s="437">
        <f t="shared" ref="Z115" si="215">Z114</f>
        <v>0</v>
      </c>
      <c r="AA115" s="437">
        <f t="shared" ref="AA115" si="216">AA114</f>
        <v>0</v>
      </c>
      <c r="AB115" s="437">
        <f t="shared" ref="AB115" si="217">AB114</f>
        <v>0</v>
      </c>
      <c r="AC115" s="437">
        <f t="shared" ref="AC115" si="218">AC114</f>
        <v>0</v>
      </c>
      <c r="AD115" s="437">
        <f t="shared" ref="AD115" si="219">AD114</f>
        <v>0</v>
      </c>
      <c r="AE115" s="437">
        <f t="shared" ref="AE115" si="220">AE114</f>
        <v>0</v>
      </c>
      <c r="AF115" s="437">
        <f t="shared" ref="AF115" si="221">AF114</f>
        <v>0</v>
      </c>
      <c r="AG115" s="437">
        <f t="shared" ref="AG115" si="222">AG114</f>
        <v>0</v>
      </c>
      <c r="AH115" s="437">
        <f t="shared" ref="AH115" si="223">AH114</f>
        <v>0</v>
      </c>
      <c r="AI115" s="437">
        <f t="shared" ref="AI115" si="224">AI114</f>
        <v>0</v>
      </c>
      <c r="AJ115" s="437">
        <f t="shared" ref="AJ115" si="225">AJ114</f>
        <v>0</v>
      </c>
      <c r="AK115" s="437">
        <f t="shared" ref="AK115" si="226">AK114</f>
        <v>0</v>
      </c>
      <c r="AL115" s="437">
        <f t="shared" ref="AL115" si="227">AL114</f>
        <v>0</v>
      </c>
      <c r="AM115" s="332"/>
    </row>
    <row r="116" spans="1:39" ht="15" outlineLevel="1">
      <c r="B116" s="320"/>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438"/>
      <c r="Z116" s="451"/>
      <c r="AA116" s="451"/>
      <c r="AB116" s="451"/>
      <c r="AC116" s="451"/>
      <c r="AD116" s="451"/>
      <c r="AE116" s="451"/>
      <c r="AF116" s="451"/>
      <c r="AG116" s="451"/>
      <c r="AH116" s="451"/>
      <c r="AI116" s="451"/>
      <c r="AJ116" s="451"/>
      <c r="AK116" s="451"/>
      <c r="AL116" s="451"/>
      <c r="AM116" s="332"/>
    </row>
    <row r="117" spans="1:39" ht="15.6" outlineLevel="1">
      <c r="B117" s="314" t="s">
        <v>513</v>
      </c>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438"/>
      <c r="Z117" s="451"/>
      <c r="AA117" s="451"/>
      <c r="AB117" s="451"/>
      <c r="AC117" s="451"/>
      <c r="AD117" s="451"/>
      <c r="AE117" s="451"/>
      <c r="AF117" s="451"/>
      <c r="AG117" s="451"/>
      <c r="AH117" s="451"/>
      <c r="AI117" s="451"/>
      <c r="AJ117" s="451"/>
      <c r="AK117" s="451"/>
      <c r="AL117" s="451"/>
      <c r="AM117" s="332"/>
    </row>
    <row r="118" spans="1:39" ht="15" outlineLevel="1">
      <c r="A118" s="557">
        <v>25</v>
      </c>
      <c r="B118" s="555" t="s">
        <v>118</v>
      </c>
      <c r="C118" s="317" t="s">
        <v>25</v>
      </c>
      <c r="D118" s="321"/>
      <c r="E118" s="321"/>
      <c r="F118" s="321"/>
      <c r="G118" s="321"/>
      <c r="H118" s="321"/>
      <c r="I118" s="321"/>
      <c r="J118" s="321"/>
      <c r="K118" s="321"/>
      <c r="L118" s="321"/>
      <c r="M118" s="321"/>
      <c r="N118" s="321">
        <v>12</v>
      </c>
      <c r="O118" s="321"/>
      <c r="P118" s="321"/>
      <c r="Q118" s="321"/>
      <c r="R118" s="321"/>
      <c r="S118" s="321"/>
      <c r="T118" s="321"/>
      <c r="U118" s="321"/>
      <c r="V118" s="321"/>
      <c r="W118" s="321"/>
      <c r="X118" s="321"/>
      <c r="Y118" s="452">
        <f>+Y54</f>
        <v>0</v>
      </c>
      <c r="Z118" s="452">
        <f t="shared" ref="Z118:AF118" si="228">+Z54</f>
        <v>0.16</v>
      </c>
      <c r="AA118" s="452">
        <f t="shared" si="228"/>
        <v>0.71</v>
      </c>
      <c r="AB118" s="452">
        <f t="shared" si="228"/>
        <v>0.1</v>
      </c>
      <c r="AC118" s="452">
        <f t="shared" si="228"/>
        <v>0.02</v>
      </c>
      <c r="AD118" s="452">
        <f t="shared" si="228"/>
        <v>0</v>
      </c>
      <c r="AE118" s="452">
        <f t="shared" si="228"/>
        <v>0</v>
      </c>
      <c r="AF118" s="452">
        <f t="shared" si="228"/>
        <v>0</v>
      </c>
      <c r="AG118" s="441"/>
      <c r="AH118" s="441"/>
      <c r="AI118" s="441"/>
      <c r="AJ118" s="441"/>
      <c r="AK118" s="441"/>
      <c r="AL118" s="441"/>
      <c r="AM118" s="322">
        <f>SUM(Y118:AL118)</f>
        <v>0.99</v>
      </c>
    </row>
    <row r="119" spans="1:39" ht="15" outlineLevel="1">
      <c r="B119" s="320" t="s">
        <v>270</v>
      </c>
      <c r="C119" s="317" t="s">
        <v>164</v>
      </c>
      <c r="D119" s="321">
        <v>77834</v>
      </c>
      <c r="E119" s="321">
        <f>+'7-f.  2016'!BB24</f>
        <v>77834</v>
      </c>
      <c r="F119" s="321">
        <f>+'7-f.  2016'!BC24</f>
        <v>77834</v>
      </c>
      <c r="G119" s="321">
        <f>+'7-f.  2016'!BD24</f>
        <v>77834</v>
      </c>
      <c r="H119" s="321">
        <f>+'7-f.  2016'!BE24</f>
        <v>77834</v>
      </c>
      <c r="I119" s="321">
        <f>+'7-f.  2016'!BF24</f>
        <v>77834</v>
      </c>
      <c r="J119" s="321">
        <f>+'7-f.  2016'!BG24</f>
        <v>77834</v>
      </c>
      <c r="K119" s="321">
        <f>+'7-f.  2016'!BH24</f>
        <v>77834</v>
      </c>
      <c r="L119" s="321">
        <f>+'7-f.  2016'!BI24</f>
        <v>77834</v>
      </c>
      <c r="M119" s="321">
        <f>+'7-f.  2016'!BJ24</f>
        <v>77834</v>
      </c>
      <c r="N119" s="321">
        <f>N118</f>
        <v>12</v>
      </c>
      <c r="O119" s="321">
        <v>17</v>
      </c>
      <c r="P119" s="321">
        <f>+'7-f.  2016'!W24</f>
        <v>17</v>
      </c>
      <c r="Q119" s="321">
        <f>+'7-f.  2016'!X24</f>
        <v>17</v>
      </c>
      <c r="R119" s="321">
        <f>+'7-f.  2016'!Y24</f>
        <v>17</v>
      </c>
      <c r="S119" s="321">
        <f>+'7-f.  2016'!Z24</f>
        <v>17</v>
      </c>
      <c r="T119" s="321">
        <f>+'7-f.  2016'!AA24</f>
        <v>17</v>
      </c>
      <c r="U119" s="321">
        <f>+'7-f.  2016'!AB24</f>
        <v>17</v>
      </c>
      <c r="V119" s="321">
        <f>+'7-f.  2016'!AC24</f>
        <v>17</v>
      </c>
      <c r="W119" s="321">
        <f>+'7-f.  2016'!AD24</f>
        <v>17</v>
      </c>
      <c r="X119" s="321">
        <f>+'7-f.  2016'!AE24</f>
        <v>17</v>
      </c>
      <c r="Y119" s="437">
        <f>Y118</f>
        <v>0</v>
      </c>
      <c r="Z119" s="437">
        <f t="shared" ref="Z119" si="229">Z118</f>
        <v>0.16</v>
      </c>
      <c r="AA119" s="437">
        <f t="shared" ref="AA119" si="230">AA118</f>
        <v>0.71</v>
      </c>
      <c r="AB119" s="437">
        <f t="shared" ref="AB119" si="231">AB118</f>
        <v>0.1</v>
      </c>
      <c r="AC119" s="437">
        <f t="shared" ref="AC119" si="232">AC118</f>
        <v>0.02</v>
      </c>
      <c r="AD119" s="437">
        <f t="shared" ref="AD119" si="233">AD118</f>
        <v>0</v>
      </c>
      <c r="AE119" s="437">
        <f t="shared" ref="AE119" si="234">AE118</f>
        <v>0</v>
      </c>
      <c r="AF119" s="437">
        <f t="shared" ref="AF119" si="235">AF118</f>
        <v>0</v>
      </c>
      <c r="AG119" s="437">
        <f t="shared" ref="AG119" si="236">AG118</f>
        <v>0</v>
      </c>
      <c r="AH119" s="437">
        <f t="shared" ref="AH119" si="237">AH118</f>
        <v>0</v>
      </c>
      <c r="AI119" s="437">
        <f t="shared" ref="AI119" si="238">AI118</f>
        <v>0</v>
      </c>
      <c r="AJ119" s="437">
        <f t="shared" ref="AJ119" si="239">AJ118</f>
        <v>0</v>
      </c>
      <c r="AK119" s="437">
        <f t="shared" ref="AK119" si="240">AK118</f>
        <v>0</v>
      </c>
      <c r="AL119" s="437">
        <f t="shared" ref="AL119" si="241">AL118</f>
        <v>0</v>
      </c>
      <c r="AM119" s="332"/>
    </row>
    <row r="120" spans="1:39" ht="15" outlineLevel="1">
      <c r="B120" s="320"/>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438"/>
      <c r="Z120" s="451"/>
      <c r="AA120" s="451"/>
      <c r="AB120" s="451"/>
      <c r="AC120" s="451"/>
      <c r="AD120" s="451"/>
      <c r="AE120" s="451"/>
      <c r="AF120" s="451"/>
      <c r="AG120" s="451"/>
      <c r="AH120" s="451"/>
      <c r="AI120" s="451"/>
      <c r="AJ120" s="451"/>
      <c r="AK120" s="451"/>
      <c r="AL120" s="451"/>
      <c r="AM120" s="332"/>
    </row>
    <row r="121" spans="1:39" ht="15" outlineLevel="1">
      <c r="A121" s="557">
        <v>26</v>
      </c>
      <c r="B121" s="555" t="s">
        <v>119</v>
      </c>
      <c r="C121" s="317" t="s">
        <v>25</v>
      </c>
      <c r="D121" s="321"/>
      <c r="E121" s="321"/>
      <c r="F121" s="321"/>
      <c r="G121" s="321"/>
      <c r="H121" s="321"/>
      <c r="I121" s="321"/>
      <c r="J121" s="321"/>
      <c r="K121" s="321"/>
      <c r="L121" s="321"/>
      <c r="M121" s="321"/>
      <c r="N121" s="321">
        <v>12</v>
      </c>
      <c r="O121" s="321"/>
      <c r="P121" s="321"/>
      <c r="Q121" s="321"/>
      <c r="R121" s="321"/>
      <c r="S121" s="321"/>
      <c r="T121" s="321"/>
      <c r="U121" s="321"/>
      <c r="V121" s="321"/>
      <c r="W121" s="321"/>
      <c r="X121" s="321"/>
      <c r="Y121" s="452">
        <f>+Y57</f>
        <v>0</v>
      </c>
      <c r="Z121" s="452">
        <v>0.13548826896561653</v>
      </c>
      <c r="AA121" s="452">
        <v>0.4913451488412221</v>
      </c>
      <c r="AB121" s="452">
        <v>0.3184506499388049</v>
      </c>
      <c r="AC121" s="452">
        <v>5.4715932254356552E-2</v>
      </c>
      <c r="AD121" s="452">
        <f t="shared" ref="AD121:AF121" si="242">+AD57</f>
        <v>0</v>
      </c>
      <c r="AE121" s="452">
        <f t="shared" si="242"/>
        <v>0</v>
      </c>
      <c r="AF121" s="452">
        <f t="shared" si="242"/>
        <v>0</v>
      </c>
      <c r="AG121" s="441"/>
      <c r="AH121" s="441"/>
      <c r="AI121" s="441"/>
      <c r="AJ121" s="441"/>
      <c r="AK121" s="441"/>
      <c r="AL121" s="441"/>
      <c r="AM121" s="322">
        <f>SUM(Y121:AL121)</f>
        <v>1</v>
      </c>
    </row>
    <row r="122" spans="1:39" ht="15" outlineLevel="1">
      <c r="B122" s="320" t="s">
        <v>270</v>
      </c>
      <c r="C122" s="317" t="s">
        <v>164</v>
      </c>
      <c r="D122" s="321">
        <v>210218</v>
      </c>
      <c r="E122" s="321">
        <f>+'7-f.  2016'!BB25</f>
        <v>210218</v>
      </c>
      <c r="F122" s="321">
        <f>+'7-f.  2016'!BC25</f>
        <v>210218</v>
      </c>
      <c r="G122" s="321">
        <f>+'7-f.  2016'!BD25</f>
        <v>210218</v>
      </c>
      <c r="H122" s="321">
        <f>+'7-f.  2016'!BE25</f>
        <v>210218</v>
      </c>
      <c r="I122" s="321">
        <f>+'7-f.  2016'!BF25</f>
        <v>210218</v>
      </c>
      <c r="J122" s="321">
        <f>+'7-f.  2016'!BG25</f>
        <v>192248</v>
      </c>
      <c r="K122" s="321">
        <f>+'7-f.  2016'!BH25</f>
        <v>192248</v>
      </c>
      <c r="L122" s="321">
        <f>+'7-f.  2016'!BI25</f>
        <v>192248</v>
      </c>
      <c r="M122" s="321">
        <f>+'7-f.  2016'!BJ25</f>
        <v>135499</v>
      </c>
      <c r="N122" s="321">
        <f>N121</f>
        <v>12</v>
      </c>
      <c r="O122" s="321">
        <v>45</v>
      </c>
      <c r="P122" s="321">
        <f>+'7-f.  2016'!W25</f>
        <v>45</v>
      </c>
      <c r="Q122" s="321">
        <f>+'7-f.  2016'!X25</f>
        <v>45</v>
      </c>
      <c r="R122" s="321">
        <f>+'7-f.  2016'!Y25</f>
        <v>45</v>
      </c>
      <c r="S122" s="321">
        <f>+'7-f.  2016'!Z25</f>
        <v>45</v>
      </c>
      <c r="T122" s="321">
        <f>+'7-f.  2016'!AA25</f>
        <v>45</v>
      </c>
      <c r="U122" s="321">
        <f>+'7-f.  2016'!AB25</f>
        <v>41</v>
      </c>
      <c r="V122" s="321">
        <f>+'7-f.  2016'!AC25</f>
        <v>41</v>
      </c>
      <c r="W122" s="321">
        <f>+'7-f.  2016'!AD25</f>
        <v>41</v>
      </c>
      <c r="X122" s="321">
        <f>+'7-f.  2016'!AE25</f>
        <v>29</v>
      </c>
      <c r="Y122" s="437">
        <f>Y121</f>
        <v>0</v>
      </c>
      <c r="Z122" s="437">
        <f t="shared" ref="Z122" si="243">Z121</f>
        <v>0.13548826896561653</v>
      </c>
      <c r="AA122" s="437">
        <f t="shared" ref="AA122" si="244">AA121</f>
        <v>0.4913451488412221</v>
      </c>
      <c r="AB122" s="437">
        <f t="shared" ref="AB122" si="245">AB121</f>
        <v>0.3184506499388049</v>
      </c>
      <c r="AC122" s="437">
        <f t="shared" ref="AC122" si="246">AC121</f>
        <v>5.4715932254356552E-2</v>
      </c>
      <c r="AD122" s="437">
        <f t="shared" ref="AD122" si="247">AD121</f>
        <v>0</v>
      </c>
      <c r="AE122" s="437">
        <f t="shared" ref="AE122" si="248">AE121</f>
        <v>0</v>
      </c>
      <c r="AF122" s="437">
        <f t="shared" ref="AF122" si="249">AF121</f>
        <v>0</v>
      </c>
      <c r="AG122" s="437">
        <f t="shared" ref="AG122" si="250">AG121</f>
        <v>0</v>
      </c>
      <c r="AH122" s="437">
        <f t="shared" ref="AH122" si="251">AH121</f>
        <v>0</v>
      </c>
      <c r="AI122" s="437">
        <f t="shared" ref="AI122" si="252">AI121</f>
        <v>0</v>
      </c>
      <c r="AJ122" s="437">
        <f t="shared" ref="AJ122" si="253">AJ121</f>
        <v>0</v>
      </c>
      <c r="AK122" s="437">
        <f t="shared" ref="AK122" si="254">AK121</f>
        <v>0</v>
      </c>
      <c r="AL122" s="437">
        <f t="shared" ref="AL122" si="255">AL121</f>
        <v>0</v>
      </c>
      <c r="AM122" s="332"/>
    </row>
    <row r="123" spans="1:39" ht="15" outlineLevel="1">
      <c r="B123" s="320"/>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438"/>
      <c r="Z123" s="451"/>
      <c r="AA123" s="451"/>
      <c r="AB123" s="451"/>
      <c r="AC123" s="451"/>
      <c r="AD123" s="451"/>
      <c r="AE123" s="451"/>
      <c r="AF123" s="451"/>
      <c r="AG123" s="451"/>
      <c r="AH123" s="451"/>
      <c r="AI123" s="451"/>
      <c r="AJ123" s="451"/>
      <c r="AK123" s="451"/>
      <c r="AL123" s="451"/>
      <c r="AM123" s="332"/>
    </row>
    <row r="124" spans="1:39" ht="30" outlineLevel="1">
      <c r="A124" s="557">
        <v>27</v>
      </c>
      <c r="B124" s="555" t="s">
        <v>120</v>
      </c>
      <c r="C124" s="317" t="s">
        <v>25</v>
      </c>
      <c r="D124" s="321"/>
      <c r="E124" s="321"/>
      <c r="F124" s="321"/>
      <c r="G124" s="321"/>
      <c r="H124" s="321"/>
      <c r="I124" s="321"/>
      <c r="J124" s="321"/>
      <c r="K124" s="321"/>
      <c r="L124" s="321"/>
      <c r="M124" s="321"/>
      <c r="N124" s="321">
        <v>12</v>
      </c>
      <c r="O124" s="321"/>
      <c r="P124" s="321"/>
      <c r="Q124" s="321"/>
      <c r="R124" s="321"/>
      <c r="S124" s="321"/>
      <c r="T124" s="321"/>
      <c r="U124" s="321"/>
      <c r="V124" s="321"/>
      <c r="W124" s="321"/>
      <c r="X124" s="321"/>
      <c r="Y124" s="452"/>
      <c r="Z124" s="436"/>
      <c r="AA124" s="436"/>
      <c r="AB124" s="436"/>
      <c r="AC124" s="436"/>
      <c r="AD124" s="436"/>
      <c r="AE124" s="436"/>
      <c r="AF124" s="441"/>
      <c r="AG124" s="441"/>
      <c r="AH124" s="441"/>
      <c r="AI124" s="441"/>
      <c r="AJ124" s="441"/>
      <c r="AK124" s="441"/>
      <c r="AL124" s="441"/>
      <c r="AM124" s="322">
        <f>SUM(Y124:AL124)</f>
        <v>0</v>
      </c>
    </row>
    <row r="125" spans="1:39" ht="15" outlineLevel="1">
      <c r="B125" s="320" t="s">
        <v>270</v>
      </c>
      <c r="C125" s="317" t="s">
        <v>164</v>
      </c>
      <c r="D125" s="321"/>
      <c r="E125" s="321"/>
      <c r="F125" s="321"/>
      <c r="G125" s="321"/>
      <c r="H125" s="321"/>
      <c r="I125" s="321"/>
      <c r="J125" s="321"/>
      <c r="K125" s="321"/>
      <c r="L125" s="321"/>
      <c r="M125" s="321"/>
      <c r="N125" s="321">
        <f>N124</f>
        <v>12</v>
      </c>
      <c r="O125" s="321"/>
      <c r="P125" s="321"/>
      <c r="Q125" s="321"/>
      <c r="R125" s="321"/>
      <c r="S125" s="321"/>
      <c r="T125" s="321"/>
      <c r="U125" s="321"/>
      <c r="V125" s="321"/>
      <c r="W125" s="321"/>
      <c r="X125" s="321"/>
      <c r="Y125" s="437">
        <f>Y124</f>
        <v>0</v>
      </c>
      <c r="Z125" s="437">
        <f t="shared" ref="Z125" si="256">Z124</f>
        <v>0</v>
      </c>
      <c r="AA125" s="437">
        <f t="shared" ref="AA125" si="257">AA124</f>
        <v>0</v>
      </c>
      <c r="AB125" s="437">
        <f t="shared" ref="AB125" si="258">AB124</f>
        <v>0</v>
      </c>
      <c r="AC125" s="437">
        <f t="shared" ref="AC125" si="259">AC124</f>
        <v>0</v>
      </c>
      <c r="AD125" s="437">
        <f t="shared" ref="AD125" si="260">AD124</f>
        <v>0</v>
      </c>
      <c r="AE125" s="437">
        <f t="shared" ref="AE125" si="261">AE124</f>
        <v>0</v>
      </c>
      <c r="AF125" s="437">
        <f t="shared" ref="AF125" si="262">AF124</f>
        <v>0</v>
      </c>
      <c r="AG125" s="437">
        <f t="shared" ref="AG125" si="263">AG124</f>
        <v>0</v>
      </c>
      <c r="AH125" s="437">
        <f t="shared" ref="AH125" si="264">AH124</f>
        <v>0</v>
      </c>
      <c r="AI125" s="437">
        <f t="shared" ref="AI125" si="265">AI124</f>
        <v>0</v>
      </c>
      <c r="AJ125" s="437">
        <f t="shared" ref="AJ125" si="266">AJ124</f>
        <v>0</v>
      </c>
      <c r="AK125" s="437">
        <f t="shared" ref="AK125" si="267">AK124</f>
        <v>0</v>
      </c>
      <c r="AL125" s="437">
        <f t="shared" ref="AL125" si="268">AL124</f>
        <v>0</v>
      </c>
      <c r="AM125" s="332"/>
    </row>
    <row r="126" spans="1:39" ht="15" outlineLevel="1">
      <c r="B126" s="320"/>
      <c r="C126" s="317"/>
      <c r="D126" s="317"/>
      <c r="E126" s="317"/>
      <c r="F126" s="317"/>
      <c r="G126" s="317"/>
      <c r="H126" s="317"/>
      <c r="I126" s="317"/>
      <c r="J126" s="317"/>
      <c r="K126" s="317"/>
      <c r="L126" s="317"/>
      <c r="M126" s="317"/>
      <c r="N126" s="317"/>
      <c r="O126" s="317"/>
      <c r="P126" s="317"/>
      <c r="Q126" s="317"/>
      <c r="R126" s="317"/>
      <c r="S126" s="317"/>
      <c r="T126" s="317"/>
      <c r="U126" s="317"/>
      <c r="V126" s="317"/>
      <c r="W126" s="317"/>
      <c r="X126" s="317"/>
      <c r="Y126" s="438"/>
      <c r="Z126" s="451"/>
      <c r="AA126" s="451"/>
      <c r="AB126" s="451"/>
      <c r="AC126" s="451"/>
      <c r="AD126" s="451"/>
      <c r="AE126" s="451"/>
      <c r="AF126" s="451"/>
      <c r="AG126" s="451"/>
      <c r="AH126" s="451"/>
      <c r="AI126" s="451"/>
      <c r="AJ126" s="451"/>
      <c r="AK126" s="451"/>
      <c r="AL126" s="451"/>
      <c r="AM126" s="332"/>
    </row>
    <row r="127" spans="1:39" ht="30" outlineLevel="1">
      <c r="A127" s="557">
        <v>28</v>
      </c>
      <c r="B127" s="555" t="s">
        <v>121</v>
      </c>
      <c r="C127" s="317" t="s">
        <v>25</v>
      </c>
      <c r="D127" s="321"/>
      <c r="E127" s="321"/>
      <c r="F127" s="321"/>
      <c r="G127" s="321"/>
      <c r="H127" s="321"/>
      <c r="I127" s="321"/>
      <c r="J127" s="321"/>
      <c r="K127" s="321"/>
      <c r="L127" s="321"/>
      <c r="M127" s="321"/>
      <c r="N127" s="321">
        <v>12</v>
      </c>
      <c r="O127" s="321"/>
      <c r="P127" s="321"/>
      <c r="Q127" s="321"/>
      <c r="R127" s="321"/>
      <c r="S127" s="321"/>
      <c r="T127" s="321"/>
      <c r="U127" s="321"/>
      <c r="V127" s="321"/>
      <c r="W127" s="321"/>
      <c r="X127" s="321"/>
      <c r="Y127" s="452"/>
      <c r="Z127" s="436"/>
      <c r="AA127" s="436"/>
      <c r="AB127" s="436"/>
      <c r="AC127" s="436"/>
      <c r="AD127" s="436"/>
      <c r="AE127" s="436"/>
      <c r="AF127" s="441"/>
      <c r="AG127" s="441"/>
      <c r="AH127" s="441"/>
      <c r="AI127" s="441"/>
      <c r="AJ127" s="441"/>
      <c r="AK127" s="441"/>
      <c r="AL127" s="441"/>
      <c r="AM127" s="322">
        <f>SUM(Y127:AL127)</f>
        <v>0</v>
      </c>
    </row>
    <row r="128" spans="1:39" ht="15" outlineLevel="1">
      <c r="B128" s="320" t="s">
        <v>270</v>
      </c>
      <c r="C128" s="317" t="s">
        <v>164</v>
      </c>
      <c r="D128" s="321"/>
      <c r="E128" s="321"/>
      <c r="F128" s="321"/>
      <c r="G128" s="321"/>
      <c r="H128" s="321"/>
      <c r="I128" s="321"/>
      <c r="J128" s="321"/>
      <c r="K128" s="321"/>
      <c r="L128" s="321"/>
      <c r="M128" s="321"/>
      <c r="N128" s="321">
        <f>N127</f>
        <v>12</v>
      </c>
      <c r="O128" s="321"/>
      <c r="P128" s="321"/>
      <c r="Q128" s="321"/>
      <c r="R128" s="321"/>
      <c r="S128" s="321"/>
      <c r="T128" s="321"/>
      <c r="U128" s="321"/>
      <c r="V128" s="321"/>
      <c r="W128" s="321"/>
      <c r="X128" s="321"/>
      <c r="Y128" s="437">
        <f>Y127</f>
        <v>0</v>
      </c>
      <c r="Z128" s="437">
        <f t="shared" ref="Z128" si="269">Z127</f>
        <v>0</v>
      </c>
      <c r="AA128" s="437">
        <f t="shared" ref="AA128" si="270">AA127</f>
        <v>0</v>
      </c>
      <c r="AB128" s="437">
        <f t="shared" ref="AB128" si="271">AB127</f>
        <v>0</v>
      </c>
      <c r="AC128" s="437">
        <f t="shared" ref="AC128" si="272">AC127</f>
        <v>0</v>
      </c>
      <c r="AD128" s="437">
        <f t="shared" ref="AD128" si="273">AD127</f>
        <v>0</v>
      </c>
      <c r="AE128" s="437">
        <f t="shared" ref="AE128" si="274">AE127</f>
        <v>0</v>
      </c>
      <c r="AF128" s="437">
        <f t="shared" ref="AF128" si="275">AF127</f>
        <v>0</v>
      </c>
      <c r="AG128" s="437">
        <f t="shared" ref="AG128" si="276">AG127</f>
        <v>0</v>
      </c>
      <c r="AH128" s="437">
        <f t="shared" ref="AH128" si="277">AH127</f>
        <v>0</v>
      </c>
      <c r="AI128" s="437">
        <f t="shared" ref="AI128" si="278">AI127</f>
        <v>0</v>
      </c>
      <c r="AJ128" s="437">
        <f t="shared" ref="AJ128" si="279">AJ127</f>
        <v>0</v>
      </c>
      <c r="AK128" s="437">
        <f t="shared" ref="AK128" si="280">AK127</f>
        <v>0</v>
      </c>
      <c r="AL128" s="437">
        <f t="shared" ref="AL128" si="281">AL127</f>
        <v>0</v>
      </c>
      <c r="AM128" s="332"/>
    </row>
    <row r="129" spans="1:39" ht="15" outlineLevel="1">
      <c r="B129" s="320"/>
      <c r="C129" s="317"/>
      <c r="D129" s="317"/>
      <c r="E129" s="317"/>
      <c r="F129" s="317"/>
      <c r="G129" s="317"/>
      <c r="H129" s="317"/>
      <c r="I129" s="317"/>
      <c r="J129" s="317"/>
      <c r="K129" s="317"/>
      <c r="L129" s="317"/>
      <c r="M129" s="317"/>
      <c r="N129" s="317"/>
      <c r="O129" s="317"/>
      <c r="P129" s="317"/>
      <c r="Q129" s="317"/>
      <c r="R129" s="317"/>
      <c r="S129" s="317"/>
      <c r="T129" s="317"/>
      <c r="U129" s="317"/>
      <c r="V129" s="317"/>
      <c r="W129" s="317"/>
      <c r="X129" s="317"/>
      <c r="Y129" s="438"/>
      <c r="Z129" s="451"/>
      <c r="AA129" s="451"/>
      <c r="AB129" s="451"/>
      <c r="AC129" s="451"/>
      <c r="AD129" s="451"/>
      <c r="AE129" s="451"/>
      <c r="AF129" s="451"/>
      <c r="AG129" s="451"/>
      <c r="AH129" s="451"/>
      <c r="AI129" s="451"/>
      <c r="AJ129" s="451"/>
      <c r="AK129" s="451"/>
      <c r="AL129" s="451"/>
      <c r="AM129" s="332"/>
    </row>
    <row r="130" spans="1:39" ht="30" outlineLevel="1">
      <c r="A130" s="557">
        <v>29</v>
      </c>
      <c r="B130" s="555" t="s">
        <v>122</v>
      </c>
      <c r="C130" s="317" t="s">
        <v>25</v>
      </c>
      <c r="D130" s="321"/>
      <c r="E130" s="321"/>
      <c r="F130" s="321"/>
      <c r="G130" s="321"/>
      <c r="H130" s="321"/>
      <c r="I130" s="321"/>
      <c r="J130" s="321"/>
      <c r="K130" s="321"/>
      <c r="L130" s="321"/>
      <c r="M130" s="321"/>
      <c r="N130" s="321">
        <v>3</v>
      </c>
      <c r="O130" s="321"/>
      <c r="P130" s="321"/>
      <c r="Q130" s="321"/>
      <c r="R130" s="321"/>
      <c r="S130" s="321"/>
      <c r="T130" s="321"/>
      <c r="U130" s="321"/>
      <c r="V130" s="321"/>
      <c r="W130" s="321"/>
      <c r="X130" s="321"/>
      <c r="Y130" s="452"/>
      <c r="Z130" s="436"/>
      <c r="AA130" s="436"/>
      <c r="AB130" s="436"/>
      <c r="AC130" s="436"/>
      <c r="AD130" s="436"/>
      <c r="AE130" s="436"/>
      <c r="AF130" s="441"/>
      <c r="AG130" s="441"/>
      <c r="AH130" s="441"/>
      <c r="AI130" s="441"/>
      <c r="AJ130" s="441"/>
      <c r="AK130" s="441"/>
      <c r="AL130" s="441"/>
      <c r="AM130" s="322">
        <f>SUM(Y130:AL130)</f>
        <v>0</v>
      </c>
    </row>
    <row r="131" spans="1:39" ht="15" outlineLevel="1">
      <c r="B131" s="320" t="s">
        <v>270</v>
      </c>
      <c r="C131" s="317" t="s">
        <v>164</v>
      </c>
      <c r="D131" s="321"/>
      <c r="E131" s="321"/>
      <c r="F131" s="321"/>
      <c r="G131" s="321"/>
      <c r="H131" s="321"/>
      <c r="I131" s="321"/>
      <c r="J131" s="321"/>
      <c r="K131" s="321"/>
      <c r="L131" s="321"/>
      <c r="M131" s="321"/>
      <c r="N131" s="321">
        <f>N130</f>
        <v>3</v>
      </c>
      <c r="O131" s="321"/>
      <c r="P131" s="321"/>
      <c r="Q131" s="321"/>
      <c r="R131" s="321"/>
      <c r="S131" s="321"/>
      <c r="T131" s="321"/>
      <c r="U131" s="321"/>
      <c r="V131" s="321"/>
      <c r="W131" s="321"/>
      <c r="X131" s="321"/>
      <c r="Y131" s="437">
        <f>Y130</f>
        <v>0</v>
      </c>
      <c r="Z131" s="437">
        <f t="shared" ref="Z131" si="282">Z130</f>
        <v>0</v>
      </c>
      <c r="AA131" s="437">
        <f t="shared" ref="AA131" si="283">AA130</f>
        <v>0</v>
      </c>
      <c r="AB131" s="437">
        <f t="shared" ref="AB131" si="284">AB130</f>
        <v>0</v>
      </c>
      <c r="AC131" s="437">
        <f t="shared" ref="AC131" si="285">AC130</f>
        <v>0</v>
      </c>
      <c r="AD131" s="437">
        <f t="shared" ref="AD131" si="286">AD130</f>
        <v>0</v>
      </c>
      <c r="AE131" s="437">
        <f t="shared" ref="AE131" si="287">AE130</f>
        <v>0</v>
      </c>
      <c r="AF131" s="437">
        <f t="shared" ref="AF131" si="288">AF130</f>
        <v>0</v>
      </c>
      <c r="AG131" s="437">
        <f t="shared" ref="AG131" si="289">AG130</f>
        <v>0</v>
      </c>
      <c r="AH131" s="437">
        <f t="shared" ref="AH131" si="290">AH130</f>
        <v>0</v>
      </c>
      <c r="AI131" s="437">
        <f t="shared" ref="AI131" si="291">AI130</f>
        <v>0</v>
      </c>
      <c r="AJ131" s="437">
        <f t="shared" ref="AJ131" si="292">AJ130</f>
        <v>0</v>
      </c>
      <c r="AK131" s="437">
        <f t="shared" ref="AK131" si="293">AK130</f>
        <v>0</v>
      </c>
      <c r="AL131" s="437">
        <f t="shared" ref="AL131" si="294">AL130</f>
        <v>0</v>
      </c>
      <c r="AM131" s="332"/>
    </row>
    <row r="132" spans="1:39" ht="15" outlineLevel="1">
      <c r="B132" s="320"/>
      <c r="C132" s="317"/>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438"/>
      <c r="Z132" s="451"/>
      <c r="AA132" s="451"/>
      <c r="AB132" s="451"/>
      <c r="AC132" s="451"/>
      <c r="AD132" s="451"/>
      <c r="AE132" s="451"/>
      <c r="AF132" s="451"/>
      <c r="AG132" s="451"/>
      <c r="AH132" s="451"/>
      <c r="AI132" s="451"/>
      <c r="AJ132" s="451"/>
      <c r="AK132" s="451"/>
      <c r="AL132" s="451"/>
      <c r="AM132" s="332"/>
    </row>
    <row r="133" spans="1:39" ht="30" outlineLevel="1">
      <c r="A133" s="557">
        <v>30</v>
      </c>
      <c r="B133" s="555" t="s">
        <v>123</v>
      </c>
      <c r="C133" s="317" t="s">
        <v>25</v>
      </c>
      <c r="D133" s="321"/>
      <c r="E133" s="321"/>
      <c r="F133" s="321"/>
      <c r="G133" s="321"/>
      <c r="H133" s="321"/>
      <c r="I133" s="321"/>
      <c r="J133" s="321"/>
      <c r="K133" s="321"/>
      <c r="L133" s="321"/>
      <c r="M133" s="321"/>
      <c r="N133" s="321">
        <v>12</v>
      </c>
      <c r="O133" s="321"/>
      <c r="P133" s="321"/>
      <c r="Q133" s="321"/>
      <c r="R133" s="321"/>
      <c r="S133" s="321"/>
      <c r="T133" s="321"/>
      <c r="U133" s="321"/>
      <c r="V133" s="321"/>
      <c r="W133" s="321"/>
      <c r="X133" s="321"/>
      <c r="Y133" s="452"/>
      <c r="Z133" s="436"/>
      <c r="AA133" s="436"/>
      <c r="AB133" s="436"/>
      <c r="AC133" s="436"/>
      <c r="AD133" s="436"/>
      <c r="AE133" s="436"/>
      <c r="AF133" s="441"/>
      <c r="AG133" s="441"/>
      <c r="AH133" s="441"/>
      <c r="AI133" s="441"/>
      <c r="AJ133" s="441"/>
      <c r="AK133" s="441"/>
      <c r="AL133" s="441"/>
      <c r="AM133" s="322">
        <f>SUM(Y133:AL133)</f>
        <v>0</v>
      </c>
    </row>
    <row r="134" spans="1:39" ht="15" outlineLevel="1">
      <c r="B134" s="320" t="s">
        <v>270</v>
      </c>
      <c r="C134" s="317" t="s">
        <v>164</v>
      </c>
      <c r="D134" s="321"/>
      <c r="E134" s="321"/>
      <c r="F134" s="321"/>
      <c r="G134" s="321"/>
      <c r="H134" s="321"/>
      <c r="I134" s="321"/>
      <c r="J134" s="321"/>
      <c r="K134" s="321"/>
      <c r="L134" s="321"/>
      <c r="M134" s="321"/>
      <c r="N134" s="321">
        <f>N133</f>
        <v>12</v>
      </c>
      <c r="O134" s="321"/>
      <c r="P134" s="321"/>
      <c r="Q134" s="321"/>
      <c r="R134" s="321"/>
      <c r="S134" s="321"/>
      <c r="T134" s="321"/>
      <c r="U134" s="321"/>
      <c r="V134" s="321"/>
      <c r="W134" s="321"/>
      <c r="X134" s="321"/>
      <c r="Y134" s="437">
        <f>Y133</f>
        <v>0</v>
      </c>
      <c r="Z134" s="437">
        <f t="shared" ref="Z134" si="295">Z133</f>
        <v>0</v>
      </c>
      <c r="AA134" s="437">
        <f t="shared" ref="AA134" si="296">AA133</f>
        <v>0</v>
      </c>
      <c r="AB134" s="437">
        <f t="shared" ref="AB134" si="297">AB133</f>
        <v>0</v>
      </c>
      <c r="AC134" s="437">
        <f t="shared" ref="AC134" si="298">AC133</f>
        <v>0</v>
      </c>
      <c r="AD134" s="437">
        <f t="shared" ref="AD134" si="299">AD133</f>
        <v>0</v>
      </c>
      <c r="AE134" s="437">
        <f t="shared" ref="AE134" si="300">AE133</f>
        <v>0</v>
      </c>
      <c r="AF134" s="437">
        <f t="shared" ref="AF134" si="301">AF133</f>
        <v>0</v>
      </c>
      <c r="AG134" s="437">
        <f t="shared" ref="AG134" si="302">AG133</f>
        <v>0</v>
      </c>
      <c r="AH134" s="437">
        <f t="shared" ref="AH134" si="303">AH133</f>
        <v>0</v>
      </c>
      <c r="AI134" s="437">
        <f t="shared" ref="AI134" si="304">AI133</f>
        <v>0</v>
      </c>
      <c r="AJ134" s="437">
        <f t="shared" ref="AJ134" si="305">AJ133</f>
        <v>0</v>
      </c>
      <c r="AK134" s="437">
        <f t="shared" ref="AK134" si="306">AK133</f>
        <v>0</v>
      </c>
      <c r="AL134" s="437">
        <f t="shared" ref="AL134" si="307">AL133</f>
        <v>0</v>
      </c>
      <c r="AM134" s="332"/>
    </row>
    <row r="135" spans="1:39" ht="15" outlineLevel="1">
      <c r="B135" s="320"/>
      <c r="C135" s="317"/>
      <c r="D135" s="317"/>
      <c r="E135" s="317"/>
      <c r="F135" s="317"/>
      <c r="G135" s="317"/>
      <c r="H135" s="317"/>
      <c r="I135" s="317"/>
      <c r="J135" s="317"/>
      <c r="K135" s="317"/>
      <c r="L135" s="317"/>
      <c r="M135" s="317"/>
      <c r="N135" s="317"/>
      <c r="O135" s="317"/>
      <c r="P135" s="317"/>
      <c r="Q135" s="317"/>
      <c r="R135" s="317"/>
      <c r="S135" s="317"/>
      <c r="T135" s="317"/>
      <c r="U135" s="317"/>
      <c r="V135" s="317"/>
      <c r="W135" s="317"/>
      <c r="X135" s="317"/>
      <c r="Y135" s="438"/>
      <c r="Z135" s="451"/>
      <c r="AA135" s="451"/>
      <c r="AB135" s="451"/>
      <c r="AC135" s="451"/>
      <c r="AD135" s="451"/>
      <c r="AE135" s="451"/>
      <c r="AF135" s="451"/>
      <c r="AG135" s="451"/>
      <c r="AH135" s="451"/>
      <c r="AI135" s="451"/>
      <c r="AJ135" s="451"/>
      <c r="AK135" s="451"/>
      <c r="AL135" s="451"/>
      <c r="AM135" s="332"/>
    </row>
    <row r="136" spans="1:39" ht="30" outlineLevel="1">
      <c r="A136" s="557">
        <v>31</v>
      </c>
      <c r="B136" s="555" t="s">
        <v>124</v>
      </c>
      <c r="C136" s="317" t="s">
        <v>25</v>
      </c>
      <c r="D136" s="321"/>
      <c r="E136" s="321"/>
      <c r="F136" s="321"/>
      <c r="G136" s="321"/>
      <c r="H136" s="321"/>
      <c r="I136" s="321"/>
      <c r="J136" s="321"/>
      <c r="K136" s="321"/>
      <c r="L136" s="321"/>
      <c r="M136" s="321"/>
      <c r="N136" s="321">
        <v>12</v>
      </c>
      <c r="O136" s="321"/>
      <c r="P136" s="321"/>
      <c r="Q136" s="321"/>
      <c r="R136" s="321"/>
      <c r="S136" s="321"/>
      <c r="T136" s="321"/>
      <c r="U136" s="321"/>
      <c r="V136" s="321"/>
      <c r="W136" s="321"/>
      <c r="X136" s="321"/>
      <c r="Y136" s="452"/>
      <c r="Z136" s="436"/>
      <c r="AA136" s="436"/>
      <c r="AB136" s="436"/>
      <c r="AC136" s="436"/>
      <c r="AD136" s="436"/>
      <c r="AE136" s="436"/>
      <c r="AF136" s="441"/>
      <c r="AG136" s="441"/>
      <c r="AH136" s="441"/>
      <c r="AI136" s="441"/>
      <c r="AJ136" s="441"/>
      <c r="AK136" s="441"/>
      <c r="AL136" s="441"/>
      <c r="AM136" s="322">
        <f>SUM(Y136:AL136)</f>
        <v>0</v>
      </c>
    </row>
    <row r="137" spans="1:39" ht="15" outlineLevel="1">
      <c r="B137" s="320" t="s">
        <v>270</v>
      </c>
      <c r="C137" s="317" t="s">
        <v>164</v>
      </c>
      <c r="D137" s="321"/>
      <c r="E137" s="321"/>
      <c r="F137" s="321"/>
      <c r="G137" s="321"/>
      <c r="H137" s="321"/>
      <c r="I137" s="321"/>
      <c r="J137" s="321"/>
      <c r="K137" s="321"/>
      <c r="L137" s="321"/>
      <c r="M137" s="321"/>
      <c r="N137" s="321">
        <f>N136</f>
        <v>12</v>
      </c>
      <c r="O137" s="321"/>
      <c r="P137" s="321"/>
      <c r="Q137" s="321"/>
      <c r="R137" s="321"/>
      <c r="S137" s="321"/>
      <c r="T137" s="321"/>
      <c r="U137" s="321"/>
      <c r="V137" s="321"/>
      <c r="W137" s="321"/>
      <c r="X137" s="321"/>
      <c r="Y137" s="437">
        <f>Y136</f>
        <v>0</v>
      </c>
      <c r="Z137" s="437">
        <f t="shared" ref="Z137" si="308">Z136</f>
        <v>0</v>
      </c>
      <c r="AA137" s="437">
        <f t="shared" ref="AA137" si="309">AA136</f>
        <v>0</v>
      </c>
      <c r="AB137" s="437">
        <f t="shared" ref="AB137" si="310">AB136</f>
        <v>0</v>
      </c>
      <c r="AC137" s="437">
        <f t="shared" ref="AC137" si="311">AC136</f>
        <v>0</v>
      </c>
      <c r="AD137" s="437">
        <f t="shared" ref="AD137" si="312">AD136</f>
        <v>0</v>
      </c>
      <c r="AE137" s="437">
        <f t="shared" ref="AE137" si="313">AE136</f>
        <v>0</v>
      </c>
      <c r="AF137" s="437">
        <f t="shared" ref="AF137" si="314">AF136</f>
        <v>0</v>
      </c>
      <c r="AG137" s="437">
        <f t="shared" ref="AG137" si="315">AG136</f>
        <v>0</v>
      </c>
      <c r="AH137" s="437">
        <f t="shared" ref="AH137" si="316">AH136</f>
        <v>0</v>
      </c>
      <c r="AI137" s="437">
        <f t="shared" ref="AI137" si="317">AI136</f>
        <v>0</v>
      </c>
      <c r="AJ137" s="437">
        <f t="shared" ref="AJ137" si="318">AJ136</f>
        <v>0</v>
      </c>
      <c r="AK137" s="437">
        <f t="shared" ref="AK137" si="319">AK136</f>
        <v>0</v>
      </c>
      <c r="AL137" s="437">
        <f t="shared" ref="AL137" si="320">AL136</f>
        <v>0</v>
      </c>
      <c r="AM137" s="332"/>
    </row>
    <row r="138" spans="1:39" ht="15" outlineLevel="1">
      <c r="B138" s="555"/>
      <c r="C138" s="317"/>
      <c r="D138" s="317"/>
      <c r="E138" s="317"/>
      <c r="F138" s="317"/>
      <c r="G138" s="317"/>
      <c r="H138" s="317"/>
      <c r="I138" s="317"/>
      <c r="J138" s="317"/>
      <c r="K138" s="317"/>
      <c r="L138" s="317"/>
      <c r="M138" s="317"/>
      <c r="N138" s="317"/>
      <c r="O138" s="317"/>
      <c r="P138" s="317"/>
      <c r="Q138" s="317"/>
      <c r="R138" s="317"/>
      <c r="S138" s="317"/>
      <c r="T138" s="317"/>
      <c r="U138" s="317"/>
      <c r="V138" s="317"/>
      <c r="W138" s="317"/>
      <c r="X138" s="317"/>
      <c r="Y138" s="438"/>
      <c r="Z138" s="451"/>
      <c r="AA138" s="451"/>
      <c r="AB138" s="451"/>
      <c r="AC138" s="451"/>
      <c r="AD138" s="451"/>
      <c r="AE138" s="451"/>
      <c r="AF138" s="451"/>
      <c r="AG138" s="451"/>
      <c r="AH138" s="451"/>
      <c r="AI138" s="451"/>
      <c r="AJ138" s="451"/>
      <c r="AK138" s="451"/>
      <c r="AL138" s="451"/>
      <c r="AM138" s="332"/>
    </row>
    <row r="139" spans="1:39" ht="15" outlineLevel="1">
      <c r="A139" s="557">
        <v>32</v>
      </c>
      <c r="B139" s="555" t="s">
        <v>752</v>
      </c>
      <c r="C139" s="317" t="s">
        <v>25</v>
      </c>
      <c r="D139" s="321"/>
      <c r="E139" s="321"/>
      <c r="F139" s="321"/>
      <c r="G139" s="321"/>
      <c r="H139" s="321"/>
      <c r="I139" s="321"/>
      <c r="J139" s="321"/>
      <c r="K139" s="321"/>
      <c r="L139" s="321"/>
      <c r="M139" s="321"/>
      <c r="N139" s="321">
        <v>12</v>
      </c>
      <c r="O139" s="321"/>
      <c r="P139" s="321"/>
      <c r="Q139" s="321"/>
      <c r="R139" s="321"/>
      <c r="S139" s="321"/>
      <c r="T139" s="321"/>
      <c r="U139" s="321"/>
      <c r="V139" s="321"/>
      <c r="W139" s="321"/>
      <c r="X139" s="321"/>
      <c r="Y139" s="452">
        <f>+Y57</f>
        <v>0</v>
      </c>
      <c r="Z139" s="452">
        <v>0.13548826896561653</v>
      </c>
      <c r="AA139" s="452">
        <v>0.4913451488412221</v>
      </c>
      <c r="AB139" s="452">
        <v>0.3184506499388049</v>
      </c>
      <c r="AC139" s="452">
        <v>5.4715932254356552E-2</v>
      </c>
      <c r="AD139" s="452">
        <f t="shared" ref="AD139:AF139" si="321">+AD57</f>
        <v>0</v>
      </c>
      <c r="AE139" s="452">
        <f t="shared" si="321"/>
        <v>0</v>
      </c>
      <c r="AF139" s="452">
        <f t="shared" si="321"/>
        <v>0</v>
      </c>
      <c r="AG139" s="441"/>
      <c r="AH139" s="441"/>
      <c r="AI139" s="441"/>
      <c r="AJ139" s="441"/>
      <c r="AK139" s="441"/>
      <c r="AL139" s="441"/>
      <c r="AM139" s="322">
        <f>SUM(Y139:AL139)</f>
        <v>1</v>
      </c>
    </row>
    <row r="140" spans="1:39" ht="15" outlineLevel="1">
      <c r="B140" s="320" t="s">
        <v>270</v>
      </c>
      <c r="C140" s="317" t="s">
        <v>164</v>
      </c>
      <c r="D140" s="321">
        <v>1731152</v>
      </c>
      <c r="E140" s="321">
        <f>+'7-f.  2016'!BB26</f>
        <v>1567230</v>
      </c>
      <c r="F140" s="321">
        <f>+'7-f.  2016'!BC26</f>
        <v>1567230</v>
      </c>
      <c r="G140" s="321">
        <f>+'7-f.  2016'!BD26</f>
        <v>1567230</v>
      </c>
      <c r="H140" s="321">
        <f>+'7-f.  2016'!BE26</f>
        <v>1567230</v>
      </c>
      <c r="I140" s="321">
        <f>+'7-f.  2016'!BF26</f>
        <v>1567230</v>
      </c>
      <c r="J140" s="321">
        <f>+'7-f.  2016'!BG26</f>
        <v>1567230</v>
      </c>
      <c r="K140" s="321">
        <f>+'7-f.  2016'!BH26</f>
        <v>1567230</v>
      </c>
      <c r="L140" s="321">
        <f>+'7-f.  2016'!BI26</f>
        <v>1504817</v>
      </c>
      <c r="M140" s="321">
        <f>+'7-f.  2016'!BJ26</f>
        <v>1504817</v>
      </c>
      <c r="N140" s="321">
        <f>N139</f>
        <v>12</v>
      </c>
      <c r="O140" s="321">
        <v>341</v>
      </c>
      <c r="P140" s="321">
        <f>+'7-f.  2016'!W26</f>
        <v>296</v>
      </c>
      <c r="Q140" s="321">
        <f>+'7-f.  2016'!X26</f>
        <v>296</v>
      </c>
      <c r="R140" s="321">
        <f>+'7-f.  2016'!Y26</f>
        <v>296</v>
      </c>
      <c r="S140" s="321">
        <f>+'7-f.  2016'!Z26</f>
        <v>296</v>
      </c>
      <c r="T140" s="321">
        <f>+'7-f.  2016'!AA26</f>
        <v>296</v>
      </c>
      <c r="U140" s="321">
        <f>+'7-f.  2016'!AB26</f>
        <v>296</v>
      </c>
      <c r="V140" s="321">
        <f>+'7-f.  2016'!AC26</f>
        <v>296</v>
      </c>
      <c r="W140" s="321">
        <f>+'7-f.  2016'!AD26</f>
        <v>286</v>
      </c>
      <c r="X140" s="321">
        <f>+'7-f.  2016'!AE26</f>
        <v>286</v>
      </c>
      <c r="Y140" s="437">
        <f>Y139</f>
        <v>0</v>
      </c>
      <c r="Z140" s="437">
        <f t="shared" ref="Z140" si="322">Z139</f>
        <v>0.13548826896561653</v>
      </c>
      <c r="AA140" s="437">
        <f t="shared" ref="AA140" si="323">AA139</f>
        <v>0.4913451488412221</v>
      </c>
      <c r="AB140" s="437">
        <f t="shared" ref="AB140" si="324">AB139</f>
        <v>0.3184506499388049</v>
      </c>
      <c r="AC140" s="437">
        <f t="shared" ref="AC140" si="325">AC139</f>
        <v>5.4715932254356552E-2</v>
      </c>
      <c r="AD140" s="437">
        <f t="shared" ref="AD140" si="326">AD139</f>
        <v>0</v>
      </c>
      <c r="AE140" s="437">
        <f t="shared" ref="AE140" si="327">AE139</f>
        <v>0</v>
      </c>
      <c r="AF140" s="437">
        <f t="shared" ref="AF140" si="328">AF139</f>
        <v>0</v>
      </c>
      <c r="AG140" s="437">
        <f t="shared" ref="AG140" si="329">AG139</f>
        <v>0</v>
      </c>
      <c r="AH140" s="437">
        <f t="shared" ref="AH140" si="330">AH139</f>
        <v>0</v>
      </c>
      <c r="AI140" s="437">
        <f t="shared" ref="AI140" si="331">AI139</f>
        <v>0</v>
      </c>
      <c r="AJ140" s="437">
        <f t="shared" ref="AJ140" si="332">AJ139</f>
        <v>0</v>
      </c>
      <c r="AK140" s="437">
        <f t="shared" ref="AK140" si="333">AK139</f>
        <v>0</v>
      </c>
      <c r="AL140" s="437">
        <f t="shared" ref="AL140" si="334">AL139</f>
        <v>0</v>
      </c>
      <c r="AM140" s="332"/>
    </row>
    <row r="141" spans="1:39" ht="15" outlineLevel="1">
      <c r="B141" s="555"/>
      <c r="C141" s="317"/>
      <c r="D141" s="317"/>
      <c r="E141" s="317"/>
      <c r="F141" s="317"/>
      <c r="G141" s="317"/>
      <c r="H141" s="317"/>
      <c r="I141" s="317"/>
      <c r="J141" s="317"/>
      <c r="K141" s="317"/>
      <c r="L141" s="317"/>
      <c r="M141" s="317"/>
      <c r="N141" s="317"/>
      <c r="O141" s="317"/>
      <c r="P141" s="317"/>
      <c r="Q141" s="317"/>
      <c r="R141" s="317"/>
      <c r="S141" s="317"/>
      <c r="T141" s="317"/>
      <c r="U141" s="317"/>
      <c r="V141" s="317"/>
      <c r="W141" s="317"/>
      <c r="X141" s="317"/>
      <c r="Y141" s="438"/>
      <c r="Z141" s="451"/>
      <c r="AA141" s="451"/>
      <c r="AB141" s="451"/>
      <c r="AC141" s="451"/>
      <c r="AD141" s="451"/>
      <c r="AE141" s="451"/>
      <c r="AF141" s="451"/>
      <c r="AG141" s="451"/>
      <c r="AH141" s="451"/>
      <c r="AI141" s="451"/>
      <c r="AJ141" s="451"/>
      <c r="AK141" s="451"/>
      <c r="AL141" s="451"/>
      <c r="AM141" s="332"/>
    </row>
    <row r="142" spans="1:39" ht="15.6" outlineLevel="1">
      <c r="B142" s="314" t="s">
        <v>514</v>
      </c>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438"/>
      <c r="Z142" s="451"/>
      <c r="AA142" s="451"/>
      <c r="AB142" s="451"/>
      <c r="AC142" s="451"/>
      <c r="AD142" s="451"/>
      <c r="AE142" s="451"/>
      <c r="AF142" s="451"/>
      <c r="AG142" s="451"/>
      <c r="AH142" s="451"/>
      <c r="AI142" s="451"/>
      <c r="AJ142" s="451"/>
      <c r="AK142" s="451"/>
      <c r="AL142" s="451"/>
      <c r="AM142" s="332"/>
    </row>
    <row r="143" spans="1:39" ht="15" outlineLevel="1">
      <c r="A143" s="557">
        <v>33</v>
      </c>
      <c r="B143" s="555" t="s">
        <v>126</v>
      </c>
      <c r="C143" s="317" t="s">
        <v>25</v>
      </c>
      <c r="D143" s="321"/>
      <c r="E143" s="321"/>
      <c r="F143" s="321"/>
      <c r="G143" s="321"/>
      <c r="H143" s="321"/>
      <c r="I143" s="321"/>
      <c r="J143" s="321"/>
      <c r="K143" s="321"/>
      <c r="L143" s="321"/>
      <c r="M143" s="321"/>
      <c r="N143" s="321">
        <v>0</v>
      </c>
      <c r="O143" s="321"/>
      <c r="P143" s="321"/>
      <c r="Q143" s="321"/>
      <c r="R143" s="321"/>
      <c r="S143" s="321"/>
      <c r="T143" s="321"/>
      <c r="U143" s="321"/>
      <c r="V143" s="321"/>
      <c r="W143" s="321"/>
      <c r="X143" s="321"/>
      <c r="Y143" s="452"/>
      <c r="Z143" s="436"/>
      <c r="AA143" s="436"/>
      <c r="AB143" s="436"/>
      <c r="AC143" s="436"/>
      <c r="AD143" s="436"/>
      <c r="AE143" s="436"/>
      <c r="AF143" s="441"/>
      <c r="AG143" s="441"/>
      <c r="AH143" s="441"/>
      <c r="AI143" s="441"/>
      <c r="AJ143" s="441"/>
      <c r="AK143" s="441"/>
      <c r="AL143" s="441"/>
      <c r="AM143" s="322">
        <f>SUM(Y143:AL143)</f>
        <v>0</v>
      </c>
    </row>
    <row r="144" spans="1:39" ht="15" outlineLevel="1">
      <c r="B144" s="320" t="s">
        <v>270</v>
      </c>
      <c r="C144" s="317" t="s">
        <v>164</v>
      </c>
      <c r="D144" s="321"/>
      <c r="E144" s="321"/>
      <c r="F144" s="321"/>
      <c r="G144" s="321"/>
      <c r="H144" s="321"/>
      <c r="I144" s="321"/>
      <c r="J144" s="321"/>
      <c r="K144" s="321"/>
      <c r="L144" s="321"/>
      <c r="M144" s="321"/>
      <c r="N144" s="321">
        <f>N143</f>
        <v>0</v>
      </c>
      <c r="O144" s="321"/>
      <c r="P144" s="321"/>
      <c r="Q144" s="321"/>
      <c r="R144" s="321"/>
      <c r="S144" s="321"/>
      <c r="T144" s="321"/>
      <c r="U144" s="321"/>
      <c r="V144" s="321"/>
      <c r="W144" s="321"/>
      <c r="X144" s="321"/>
      <c r="Y144" s="437">
        <f>Y143</f>
        <v>0</v>
      </c>
      <c r="Z144" s="437">
        <f t="shared" ref="Z144" si="335">Z143</f>
        <v>0</v>
      </c>
      <c r="AA144" s="437">
        <f t="shared" ref="AA144" si="336">AA143</f>
        <v>0</v>
      </c>
      <c r="AB144" s="437">
        <f t="shared" ref="AB144" si="337">AB143</f>
        <v>0</v>
      </c>
      <c r="AC144" s="437">
        <f t="shared" ref="AC144" si="338">AC143</f>
        <v>0</v>
      </c>
      <c r="AD144" s="437">
        <f t="shared" ref="AD144" si="339">AD143</f>
        <v>0</v>
      </c>
      <c r="AE144" s="437">
        <f t="shared" ref="AE144" si="340">AE143</f>
        <v>0</v>
      </c>
      <c r="AF144" s="437">
        <f t="shared" ref="AF144" si="341">AF143</f>
        <v>0</v>
      </c>
      <c r="AG144" s="437">
        <f t="shared" ref="AG144" si="342">AG143</f>
        <v>0</v>
      </c>
      <c r="AH144" s="437">
        <f t="shared" ref="AH144" si="343">AH143</f>
        <v>0</v>
      </c>
      <c r="AI144" s="437">
        <f t="shared" ref="AI144" si="344">AI143</f>
        <v>0</v>
      </c>
      <c r="AJ144" s="437">
        <f t="shared" ref="AJ144" si="345">AJ143</f>
        <v>0</v>
      </c>
      <c r="AK144" s="437">
        <f t="shared" ref="AK144" si="346">AK143</f>
        <v>0</v>
      </c>
      <c r="AL144" s="437">
        <f t="shared" ref="AL144" si="347">AL143</f>
        <v>0</v>
      </c>
      <c r="AM144" s="332"/>
    </row>
    <row r="145" spans="1:39" ht="15" outlineLevel="1">
      <c r="B145" s="555"/>
      <c r="C145" s="317"/>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438"/>
      <c r="Z145" s="451"/>
      <c r="AA145" s="451"/>
      <c r="AB145" s="451"/>
      <c r="AC145" s="451"/>
      <c r="AD145" s="451"/>
      <c r="AE145" s="451"/>
      <c r="AF145" s="451"/>
      <c r="AG145" s="451"/>
      <c r="AH145" s="451"/>
      <c r="AI145" s="451"/>
      <c r="AJ145" s="451"/>
      <c r="AK145" s="451"/>
      <c r="AL145" s="451"/>
      <c r="AM145" s="332"/>
    </row>
    <row r="146" spans="1:39" ht="15" outlineLevel="1">
      <c r="A146" s="557">
        <v>34</v>
      </c>
      <c r="B146" s="555" t="s">
        <v>127</v>
      </c>
      <c r="C146" s="317" t="s">
        <v>25</v>
      </c>
      <c r="D146" s="321"/>
      <c r="E146" s="321"/>
      <c r="F146" s="321"/>
      <c r="G146" s="321"/>
      <c r="H146" s="321"/>
      <c r="I146" s="321"/>
      <c r="J146" s="321"/>
      <c r="K146" s="321"/>
      <c r="L146" s="321"/>
      <c r="M146" s="321"/>
      <c r="N146" s="321">
        <v>0</v>
      </c>
      <c r="O146" s="321"/>
      <c r="P146" s="321"/>
      <c r="Q146" s="321"/>
      <c r="R146" s="321"/>
      <c r="S146" s="321"/>
      <c r="T146" s="321"/>
      <c r="U146" s="321"/>
      <c r="V146" s="321"/>
      <c r="W146" s="321"/>
      <c r="X146" s="321"/>
      <c r="Y146" s="452"/>
      <c r="Z146" s="436"/>
      <c r="AA146" s="436"/>
      <c r="AB146" s="436"/>
      <c r="AC146" s="436"/>
      <c r="AD146" s="436"/>
      <c r="AE146" s="436"/>
      <c r="AF146" s="441"/>
      <c r="AG146" s="441"/>
      <c r="AH146" s="441"/>
      <c r="AI146" s="441"/>
      <c r="AJ146" s="441"/>
      <c r="AK146" s="441"/>
      <c r="AL146" s="441"/>
      <c r="AM146" s="322">
        <f>SUM(Y146:AL146)</f>
        <v>0</v>
      </c>
    </row>
    <row r="147" spans="1:39" ht="15" outlineLevel="1">
      <c r="B147" s="320" t="s">
        <v>270</v>
      </c>
      <c r="C147" s="317" t="s">
        <v>164</v>
      </c>
      <c r="D147" s="321"/>
      <c r="E147" s="321"/>
      <c r="F147" s="321"/>
      <c r="G147" s="321"/>
      <c r="H147" s="321"/>
      <c r="I147" s="321"/>
      <c r="J147" s="321"/>
      <c r="K147" s="321"/>
      <c r="L147" s="321"/>
      <c r="M147" s="321"/>
      <c r="N147" s="321">
        <f>N146</f>
        <v>0</v>
      </c>
      <c r="O147" s="321"/>
      <c r="P147" s="321"/>
      <c r="Q147" s="321"/>
      <c r="R147" s="321"/>
      <c r="S147" s="321"/>
      <c r="T147" s="321"/>
      <c r="U147" s="321"/>
      <c r="V147" s="321"/>
      <c r="W147" s="321"/>
      <c r="X147" s="321"/>
      <c r="Y147" s="437">
        <f>Y146</f>
        <v>0</v>
      </c>
      <c r="Z147" s="437">
        <f t="shared" ref="Z147" si="348">Z146</f>
        <v>0</v>
      </c>
      <c r="AA147" s="437">
        <f t="shared" ref="AA147" si="349">AA146</f>
        <v>0</v>
      </c>
      <c r="AB147" s="437">
        <f t="shared" ref="AB147" si="350">AB146</f>
        <v>0</v>
      </c>
      <c r="AC147" s="437">
        <f t="shared" ref="AC147" si="351">AC146</f>
        <v>0</v>
      </c>
      <c r="AD147" s="437">
        <f t="shared" ref="AD147" si="352">AD146</f>
        <v>0</v>
      </c>
      <c r="AE147" s="437">
        <f t="shared" ref="AE147" si="353">AE146</f>
        <v>0</v>
      </c>
      <c r="AF147" s="437">
        <f t="shared" ref="AF147" si="354">AF146</f>
        <v>0</v>
      </c>
      <c r="AG147" s="437">
        <f t="shared" ref="AG147" si="355">AG146</f>
        <v>0</v>
      </c>
      <c r="AH147" s="437">
        <f t="shared" ref="AH147" si="356">AH146</f>
        <v>0</v>
      </c>
      <c r="AI147" s="437">
        <f t="shared" ref="AI147" si="357">AI146</f>
        <v>0</v>
      </c>
      <c r="AJ147" s="437">
        <f t="shared" ref="AJ147" si="358">AJ146</f>
        <v>0</v>
      </c>
      <c r="AK147" s="437">
        <f t="shared" ref="AK147" si="359">AK146</f>
        <v>0</v>
      </c>
      <c r="AL147" s="437">
        <f t="shared" ref="AL147" si="360">AL146</f>
        <v>0</v>
      </c>
      <c r="AM147" s="332"/>
    </row>
    <row r="148" spans="1:39" ht="15" outlineLevel="1">
      <c r="B148" s="555"/>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438"/>
      <c r="Z148" s="451"/>
      <c r="AA148" s="451"/>
      <c r="AB148" s="451"/>
      <c r="AC148" s="451"/>
      <c r="AD148" s="451"/>
      <c r="AE148" s="451"/>
      <c r="AF148" s="451"/>
      <c r="AG148" s="451"/>
      <c r="AH148" s="451"/>
      <c r="AI148" s="451"/>
      <c r="AJ148" s="451"/>
      <c r="AK148" s="451"/>
      <c r="AL148" s="451"/>
      <c r="AM148" s="332"/>
    </row>
    <row r="149" spans="1:39" ht="15" outlineLevel="1">
      <c r="A149" s="557">
        <v>35</v>
      </c>
      <c r="B149" s="555" t="s">
        <v>128</v>
      </c>
      <c r="C149" s="317" t="s">
        <v>25</v>
      </c>
      <c r="D149" s="321"/>
      <c r="E149" s="321"/>
      <c r="F149" s="321"/>
      <c r="G149" s="321"/>
      <c r="H149" s="321"/>
      <c r="I149" s="321"/>
      <c r="J149" s="321"/>
      <c r="K149" s="321"/>
      <c r="L149" s="321"/>
      <c r="M149" s="321"/>
      <c r="N149" s="321">
        <v>0</v>
      </c>
      <c r="O149" s="321"/>
      <c r="P149" s="321"/>
      <c r="Q149" s="321"/>
      <c r="R149" s="321"/>
      <c r="S149" s="321"/>
      <c r="T149" s="321"/>
      <c r="U149" s="321"/>
      <c r="V149" s="321"/>
      <c r="W149" s="321"/>
      <c r="X149" s="321"/>
      <c r="Y149" s="452"/>
      <c r="Z149" s="436"/>
      <c r="AA149" s="436"/>
      <c r="AB149" s="436"/>
      <c r="AC149" s="436"/>
      <c r="AD149" s="436"/>
      <c r="AE149" s="436"/>
      <c r="AF149" s="441"/>
      <c r="AG149" s="441"/>
      <c r="AH149" s="441"/>
      <c r="AI149" s="441"/>
      <c r="AJ149" s="441"/>
      <c r="AK149" s="441"/>
      <c r="AL149" s="441"/>
      <c r="AM149" s="322">
        <f>SUM(Y149:AL149)</f>
        <v>0</v>
      </c>
    </row>
    <row r="150" spans="1:39" ht="15" outlineLevel="1">
      <c r="B150" s="320" t="s">
        <v>270</v>
      </c>
      <c r="C150" s="317" t="s">
        <v>164</v>
      </c>
      <c r="D150" s="321"/>
      <c r="E150" s="321"/>
      <c r="F150" s="321"/>
      <c r="G150" s="321"/>
      <c r="H150" s="321"/>
      <c r="I150" s="321"/>
      <c r="J150" s="321"/>
      <c r="K150" s="321"/>
      <c r="L150" s="321"/>
      <c r="M150" s="321"/>
      <c r="N150" s="321">
        <f>N149</f>
        <v>0</v>
      </c>
      <c r="O150" s="321"/>
      <c r="P150" s="321"/>
      <c r="Q150" s="321"/>
      <c r="R150" s="321"/>
      <c r="S150" s="321"/>
      <c r="T150" s="321"/>
      <c r="U150" s="321"/>
      <c r="V150" s="321"/>
      <c r="W150" s="321"/>
      <c r="X150" s="321"/>
      <c r="Y150" s="437">
        <f>Y149</f>
        <v>0</v>
      </c>
      <c r="Z150" s="437">
        <f t="shared" ref="Z150" si="361">Z149</f>
        <v>0</v>
      </c>
      <c r="AA150" s="437">
        <f t="shared" ref="AA150" si="362">AA149</f>
        <v>0</v>
      </c>
      <c r="AB150" s="437">
        <f t="shared" ref="AB150" si="363">AB149</f>
        <v>0</v>
      </c>
      <c r="AC150" s="437">
        <f t="shared" ref="AC150" si="364">AC149</f>
        <v>0</v>
      </c>
      <c r="AD150" s="437">
        <f t="shared" ref="AD150" si="365">AD149</f>
        <v>0</v>
      </c>
      <c r="AE150" s="437">
        <f t="shared" ref="AE150" si="366">AE149</f>
        <v>0</v>
      </c>
      <c r="AF150" s="437">
        <f t="shared" ref="AF150" si="367">AF149</f>
        <v>0</v>
      </c>
      <c r="AG150" s="437">
        <f t="shared" ref="AG150" si="368">AG149</f>
        <v>0</v>
      </c>
      <c r="AH150" s="437">
        <f t="shared" ref="AH150" si="369">AH149</f>
        <v>0</v>
      </c>
      <c r="AI150" s="437">
        <f t="shared" ref="AI150" si="370">AI149</f>
        <v>0</v>
      </c>
      <c r="AJ150" s="437">
        <f t="shared" ref="AJ150" si="371">AJ149</f>
        <v>0</v>
      </c>
      <c r="AK150" s="437">
        <f t="shared" ref="AK150" si="372">AK149</f>
        <v>0</v>
      </c>
      <c r="AL150" s="437">
        <f t="shared" ref="AL150" si="373">AL149</f>
        <v>0</v>
      </c>
      <c r="AM150" s="332"/>
    </row>
    <row r="151" spans="1:39" ht="15" outlineLevel="1">
      <c r="B151" s="320"/>
      <c r="C151" s="317"/>
      <c r="D151" s="317"/>
      <c r="E151" s="317"/>
      <c r="F151" s="317"/>
      <c r="G151" s="317"/>
      <c r="H151" s="317"/>
      <c r="I151" s="317"/>
      <c r="J151" s="317"/>
      <c r="K151" s="317"/>
      <c r="L151" s="317"/>
      <c r="M151" s="317"/>
      <c r="N151" s="317"/>
      <c r="O151" s="317"/>
      <c r="P151" s="317"/>
      <c r="Q151" s="317"/>
      <c r="R151" s="317"/>
      <c r="S151" s="317"/>
      <c r="T151" s="317"/>
      <c r="U151" s="317"/>
      <c r="V151" s="317"/>
      <c r="W151" s="317"/>
      <c r="X151" s="317"/>
      <c r="Y151" s="438"/>
      <c r="Z151" s="451"/>
      <c r="AA151" s="451"/>
      <c r="AB151" s="451"/>
      <c r="AC151" s="451"/>
      <c r="AD151" s="451"/>
      <c r="AE151" s="451"/>
      <c r="AF151" s="451"/>
      <c r="AG151" s="451"/>
      <c r="AH151" s="451"/>
      <c r="AI151" s="451"/>
      <c r="AJ151" s="451"/>
      <c r="AK151" s="451"/>
      <c r="AL151" s="451"/>
      <c r="AM151" s="332"/>
    </row>
    <row r="152" spans="1:39" ht="15.6" outlineLevel="1">
      <c r="B152" s="314" t="s">
        <v>515</v>
      </c>
      <c r="C152" s="317"/>
      <c r="D152" s="317"/>
      <c r="E152" s="317"/>
      <c r="F152" s="317"/>
      <c r="G152" s="317"/>
      <c r="H152" s="317"/>
      <c r="I152" s="317"/>
      <c r="J152" s="317"/>
      <c r="K152" s="317"/>
      <c r="L152" s="317"/>
      <c r="M152" s="317"/>
      <c r="N152" s="317"/>
      <c r="O152" s="317"/>
      <c r="P152" s="317"/>
      <c r="Q152" s="317"/>
      <c r="R152" s="317"/>
      <c r="S152" s="317"/>
      <c r="T152" s="317"/>
      <c r="U152" s="317"/>
      <c r="V152" s="317"/>
      <c r="W152" s="317"/>
      <c r="X152" s="317"/>
      <c r="Y152" s="438"/>
      <c r="Z152" s="451"/>
      <c r="AA152" s="451"/>
      <c r="AB152" s="451"/>
      <c r="AC152" s="451"/>
      <c r="AD152" s="451"/>
      <c r="AE152" s="451"/>
      <c r="AF152" s="451"/>
      <c r="AG152" s="451"/>
      <c r="AH152" s="451"/>
      <c r="AI152" s="451"/>
      <c r="AJ152" s="451"/>
      <c r="AK152" s="451"/>
      <c r="AL152" s="451"/>
      <c r="AM152" s="332"/>
    </row>
    <row r="153" spans="1:39" ht="45" outlineLevel="1">
      <c r="A153" s="557">
        <v>36</v>
      </c>
      <c r="B153" s="555" t="s">
        <v>129</v>
      </c>
      <c r="C153" s="317" t="s">
        <v>25</v>
      </c>
      <c r="D153" s="321"/>
      <c r="E153" s="321"/>
      <c r="F153" s="321"/>
      <c r="G153" s="321"/>
      <c r="H153" s="321"/>
      <c r="I153" s="321"/>
      <c r="J153" s="321"/>
      <c r="K153" s="321"/>
      <c r="L153" s="321"/>
      <c r="M153" s="321"/>
      <c r="N153" s="321">
        <v>12</v>
      </c>
      <c r="O153" s="321"/>
      <c r="P153" s="321"/>
      <c r="Q153" s="321"/>
      <c r="R153" s="321"/>
      <c r="S153" s="321"/>
      <c r="T153" s="321"/>
      <c r="U153" s="321"/>
      <c r="V153" s="321"/>
      <c r="W153" s="321"/>
      <c r="X153" s="321"/>
      <c r="Y153" s="452"/>
      <c r="Z153" s="436"/>
      <c r="AA153" s="436"/>
      <c r="AB153" s="436"/>
      <c r="AC153" s="436"/>
      <c r="AD153" s="436"/>
      <c r="AE153" s="436"/>
      <c r="AF153" s="441"/>
      <c r="AG153" s="441"/>
      <c r="AH153" s="441"/>
      <c r="AI153" s="441"/>
      <c r="AJ153" s="441"/>
      <c r="AK153" s="441"/>
      <c r="AL153" s="441"/>
      <c r="AM153" s="322">
        <f>SUM(Y153:AL153)</f>
        <v>0</v>
      </c>
    </row>
    <row r="154" spans="1:39" ht="15" outlineLevel="1">
      <c r="B154" s="320" t="s">
        <v>270</v>
      </c>
      <c r="C154" s="317" t="s">
        <v>164</v>
      </c>
      <c r="D154" s="321"/>
      <c r="E154" s="321"/>
      <c r="F154" s="321"/>
      <c r="G154" s="321"/>
      <c r="H154" s="321"/>
      <c r="I154" s="321"/>
      <c r="J154" s="321"/>
      <c r="K154" s="321"/>
      <c r="L154" s="321"/>
      <c r="M154" s="321"/>
      <c r="N154" s="321">
        <f>N153</f>
        <v>12</v>
      </c>
      <c r="O154" s="321"/>
      <c r="P154" s="321"/>
      <c r="Q154" s="321"/>
      <c r="R154" s="321"/>
      <c r="S154" s="321"/>
      <c r="T154" s="321"/>
      <c r="U154" s="321"/>
      <c r="V154" s="321"/>
      <c r="W154" s="321"/>
      <c r="X154" s="321"/>
      <c r="Y154" s="437">
        <f>Y153</f>
        <v>0</v>
      </c>
      <c r="Z154" s="437">
        <f t="shared" ref="Z154" si="374">Z153</f>
        <v>0</v>
      </c>
      <c r="AA154" s="437">
        <f t="shared" ref="AA154" si="375">AA153</f>
        <v>0</v>
      </c>
      <c r="AB154" s="437">
        <f t="shared" ref="AB154" si="376">AB153</f>
        <v>0</v>
      </c>
      <c r="AC154" s="437">
        <f t="shared" ref="AC154" si="377">AC153</f>
        <v>0</v>
      </c>
      <c r="AD154" s="437">
        <f t="shared" ref="AD154" si="378">AD153</f>
        <v>0</v>
      </c>
      <c r="AE154" s="437">
        <f t="shared" ref="AE154" si="379">AE153</f>
        <v>0</v>
      </c>
      <c r="AF154" s="437">
        <f t="shared" ref="AF154" si="380">AF153</f>
        <v>0</v>
      </c>
      <c r="AG154" s="437">
        <f t="shared" ref="AG154" si="381">AG153</f>
        <v>0</v>
      </c>
      <c r="AH154" s="437">
        <f t="shared" ref="AH154" si="382">AH153</f>
        <v>0</v>
      </c>
      <c r="AI154" s="437">
        <f t="shared" ref="AI154" si="383">AI153</f>
        <v>0</v>
      </c>
      <c r="AJ154" s="437">
        <f t="shared" ref="AJ154" si="384">AJ153</f>
        <v>0</v>
      </c>
      <c r="AK154" s="437">
        <f t="shared" ref="AK154" si="385">AK153</f>
        <v>0</v>
      </c>
      <c r="AL154" s="437">
        <f t="shared" ref="AL154" si="386">AL153</f>
        <v>0</v>
      </c>
      <c r="AM154" s="332"/>
    </row>
    <row r="155" spans="1:39" ht="15" outlineLevel="1">
      <c r="B155" s="555"/>
      <c r="C155" s="317"/>
      <c r="D155" s="317"/>
      <c r="E155" s="317"/>
      <c r="F155" s="317"/>
      <c r="G155" s="317"/>
      <c r="H155" s="317"/>
      <c r="I155" s="317"/>
      <c r="J155" s="317"/>
      <c r="K155" s="317"/>
      <c r="L155" s="317"/>
      <c r="M155" s="317"/>
      <c r="N155" s="317"/>
      <c r="O155" s="317"/>
      <c r="P155" s="317"/>
      <c r="Q155" s="317"/>
      <c r="R155" s="317"/>
      <c r="S155" s="317"/>
      <c r="T155" s="317"/>
      <c r="U155" s="317"/>
      <c r="V155" s="317"/>
      <c r="W155" s="317"/>
      <c r="X155" s="317"/>
      <c r="Y155" s="438"/>
      <c r="Z155" s="451"/>
      <c r="AA155" s="451"/>
      <c r="AB155" s="451"/>
      <c r="AC155" s="451"/>
      <c r="AD155" s="451"/>
      <c r="AE155" s="451"/>
      <c r="AF155" s="451"/>
      <c r="AG155" s="451"/>
      <c r="AH155" s="451"/>
      <c r="AI155" s="451"/>
      <c r="AJ155" s="451"/>
      <c r="AK155" s="451"/>
      <c r="AL155" s="451"/>
      <c r="AM155" s="332"/>
    </row>
    <row r="156" spans="1:39" ht="30" outlineLevel="1">
      <c r="A156" s="557">
        <v>37</v>
      </c>
      <c r="B156" s="555" t="s">
        <v>130</v>
      </c>
      <c r="C156" s="317" t="s">
        <v>25</v>
      </c>
      <c r="D156" s="321"/>
      <c r="E156" s="321"/>
      <c r="F156" s="321"/>
      <c r="G156" s="321"/>
      <c r="H156" s="321"/>
      <c r="I156" s="321"/>
      <c r="J156" s="321"/>
      <c r="K156" s="321"/>
      <c r="L156" s="321"/>
      <c r="M156" s="321"/>
      <c r="N156" s="321">
        <v>0</v>
      </c>
      <c r="O156" s="321"/>
      <c r="P156" s="321"/>
      <c r="Q156" s="321"/>
      <c r="R156" s="321"/>
      <c r="S156" s="321"/>
      <c r="T156" s="321"/>
      <c r="U156" s="321"/>
      <c r="V156" s="321"/>
      <c r="W156" s="321"/>
      <c r="X156" s="321"/>
      <c r="Y156" s="452"/>
      <c r="Z156" s="436"/>
      <c r="AA156" s="436"/>
      <c r="AB156" s="436"/>
      <c r="AC156" s="436"/>
      <c r="AD156" s="436"/>
      <c r="AE156" s="436"/>
      <c r="AF156" s="441"/>
      <c r="AG156" s="441"/>
      <c r="AH156" s="441"/>
      <c r="AI156" s="441"/>
      <c r="AJ156" s="441"/>
      <c r="AK156" s="441"/>
      <c r="AL156" s="441"/>
      <c r="AM156" s="322">
        <f>SUM(Y156:AL156)</f>
        <v>0</v>
      </c>
    </row>
    <row r="157" spans="1:39" ht="15" outlineLevel="1">
      <c r="B157" s="320" t="s">
        <v>270</v>
      </c>
      <c r="C157" s="317" t="s">
        <v>164</v>
      </c>
      <c r="D157" s="321"/>
      <c r="E157" s="321"/>
      <c r="F157" s="321"/>
      <c r="G157" s="321"/>
      <c r="H157" s="321"/>
      <c r="I157" s="321"/>
      <c r="J157" s="321"/>
      <c r="K157" s="321"/>
      <c r="L157" s="321"/>
      <c r="M157" s="321"/>
      <c r="N157" s="321">
        <f>N156</f>
        <v>0</v>
      </c>
      <c r="O157" s="321"/>
      <c r="P157" s="321"/>
      <c r="Q157" s="321"/>
      <c r="R157" s="321"/>
      <c r="S157" s="321"/>
      <c r="T157" s="321"/>
      <c r="U157" s="321"/>
      <c r="V157" s="321"/>
      <c r="W157" s="321"/>
      <c r="X157" s="321"/>
      <c r="Y157" s="437">
        <f>Y156</f>
        <v>0</v>
      </c>
      <c r="Z157" s="437">
        <f t="shared" ref="Z157" si="387">Z156</f>
        <v>0</v>
      </c>
      <c r="AA157" s="437">
        <f t="shared" ref="AA157" si="388">AA156</f>
        <v>0</v>
      </c>
      <c r="AB157" s="437">
        <f t="shared" ref="AB157" si="389">AB156</f>
        <v>0</v>
      </c>
      <c r="AC157" s="437">
        <f t="shared" ref="AC157" si="390">AC156</f>
        <v>0</v>
      </c>
      <c r="AD157" s="437">
        <f t="shared" ref="AD157" si="391">AD156</f>
        <v>0</v>
      </c>
      <c r="AE157" s="437">
        <f t="shared" ref="AE157" si="392">AE156</f>
        <v>0</v>
      </c>
      <c r="AF157" s="437">
        <f t="shared" ref="AF157" si="393">AF156</f>
        <v>0</v>
      </c>
      <c r="AG157" s="437">
        <f t="shared" ref="AG157" si="394">AG156</f>
        <v>0</v>
      </c>
      <c r="AH157" s="437">
        <f t="shared" ref="AH157" si="395">AH156</f>
        <v>0</v>
      </c>
      <c r="AI157" s="437">
        <f t="shared" ref="AI157" si="396">AI156</f>
        <v>0</v>
      </c>
      <c r="AJ157" s="437">
        <f t="shared" ref="AJ157" si="397">AJ156</f>
        <v>0</v>
      </c>
      <c r="AK157" s="437">
        <f t="shared" ref="AK157" si="398">AK156</f>
        <v>0</v>
      </c>
      <c r="AL157" s="437">
        <f t="shared" ref="AL157" si="399">AL156</f>
        <v>0</v>
      </c>
      <c r="AM157" s="332"/>
    </row>
    <row r="158" spans="1:39" ht="15" outlineLevel="1">
      <c r="B158" s="555"/>
      <c r="C158" s="317"/>
      <c r="D158" s="317"/>
      <c r="E158" s="317"/>
      <c r="F158" s="317"/>
      <c r="G158" s="317"/>
      <c r="H158" s="317"/>
      <c r="I158" s="317"/>
      <c r="J158" s="317"/>
      <c r="K158" s="317"/>
      <c r="L158" s="317"/>
      <c r="M158" s="317"/>
      <c r="N158" s="317"/>
      <c r="O158" s="317"/>
      <c r="P158" s="317"/>
      <c r="Q158" s="317"/>
      <c r="R158" s="317"/>
      <c r="S158" s="317"/>
      <c r="T158" s="317"/>
      <c r="U158" s="317"/>
      <c r="V158" s="317"/>
      <c r="W158" s="317"/>
      <c r="X158" s="317"/>
      <c r="Y158" s="438"/>
      <c r="Z158" s="451"/>
      <c r="AA158" s="451"/>
      <c r="AB158" s="451"/>
      <c r="AC158" s="451"/>
      <c r="AD158" s="451"/>
      <c r="AE158" s="451"/>
      <c r="AF158" s="451"/>
      <c r="AG158" s="451"/>
      <c r="AH158" s="451"/>
      <c r="AI158" s="451"/>
      <c r="AJ158" s="451"/>
      <c r="AK158" s="451"/>
      <c r="AL158" s="451"/>
      <c r="AM158" s="332"/>
    </row>
    <row r="159" spans="1:39" ht="15" outlineLevel="1">
      <c r="A159" s="557">
        <v>38</v>
      </c>
      <c r="B159" s="555" t="s">
        <v>131</v>
      </c>
      <c r="C159" s="317" t="s">
        <v>25</v>
      </c>
      <c r="D159" s="321"/>
      <c r="E159" s="321"/>
      <c r="F159" s="321"/>
      <c r="G159" s="321"/>
      <c r="H159" s="321"/>
      <c r="I159" s="321"/>
      <c r="J159" s="321"/>
      <c r="K159" s="321"/>
      <c r="L159" s="321"/>
      <c r="M159" s="321"/>
      <c r="N159" s="321">
        <v>0</v>
      </c>
      <c r="O159" s="321"/>
      <c r="P159" s="321"/>
      <c r="Q159" s="321"/>
      <c r="R159" s="321"/>
      <c r="S159" s="321"/>
      <c r="T159" s="321"/>
      <c r="U159" s="321"/>
      <c r="V159" s="321"/>
      <c r="W159" s="321"/>
      <c r="X159" s="321"/>
      <c r="Y159" s="452"/>
      <c r="Z159" s="436"/>
      <c r="AA159" s="436"/>
      <c r="AB159" s="436"/>
      <c r="AC159" s="436"/>
      <c r="AD159" s="436"/>
      <c r="AE159" s="436"/>
      <c r="AF159" s="441"/>
      <c r="AG159" s="441"/>
      <c r="AH159" s="441"/>
      <c r="AI159" s="441"/>
      <c r="AJ159" s="441"/>
      <c r="AK159" s="441"/>
      <c r="AL159" s="441"/>
      <c r="AM159" s="322">
        <f>SUM(Y159:AL159)</f>
        <v>0</v>
      </c>
    </row>
    <row r="160" spans="1:39" ht="15" outlineLevel="1">
      <c r="B160" s="320" t="s">
        <v>270</v>
      </c>
      <c r="C160" s="317" t="s">
        <v>164</v>
      </c>
      <c r="D160" s="321"/>
      <c r="E160" s="321"/>
      <c r="F160" s="321"/>
      <c r="G160" s="321"/>
      <c r="H160" s="321"/>
      <c r="I160" s="321"/>
      <c r="J160" s="321"/>
      <c r="K160" s="321"/>
      <c r="L160" s="321"/>
      <c r="M160" s="321"/>
      <c r="N160" s="321">
        <f>N159</f>
        <v>0</v>
      </c>
      <c r="O160" s="321"/>
      <c r="P160" s="321"/>
      <c r="Q160" s="321"/>
      <c r="R160" s="321"/>
      <c r="S160" s="321"/>
      <c r="T160" s="321"/>
      <c r="U160" s="321"/>
      <c r="V160" s="321"/>
      <c r="W160" s="321"/>
      <c r="X160" s="321"/>
      <c r="Y160" s="437">
        <f>Y159</f>
        <v>0</v>
      </c>
      <c r="Z160" s="437">
        <f t="shared" ref="Z160" si="400">Z159</f>
        <v>0</v>
      </c>
      <c r="AA160" s="437">
        <f t="shared" ref="AA160" si="401">AA159</f>
        <v>0</v>
      </c>
      <c r="AB160" s="437">
        <f t="shared" ref="AB160" si="402">AB159</f>
        <v>0</v>
      </c>
      <c r="AC160" s="437">
        <f t="shared" ref="AC160" si="403">AC159</f>
        <v>0</v>
      </c>
      <c r="AD160" s="437">
        <f t="shared" ref="AD160" si="404">AD159</f>
        <v>0</v>
      </c>
      <c r="AE160" s="437">
        <f t="shared" ref="AE160" si="405">AE159</f>
        <v>0</v>
      </c>
      <c r="AF160" s="437">
        <f t="shared" ref="AF160" si="406">AF159</f>
        <v>0</v>
      </c>
      <c r="AG160" s="437">
        <f t="shared" ref="AG160" si="407">AG159</f>
        <v>0</v>
      </c>
      <c r="AH160" s="437">
        <f t="shared" ref="AH160" si="408">AH159</f>
        <v>0</v>
      </c>
      <c r="AI160" s="437">
        <f t="shared" ref="AI160" si="409">AI159</f>
        <v>0</v>
      </c>
      <c r="AJ160" s="437">
        <f t="shared" ref="AJ160" si="410">AJ159</f>
        <v>0</v>
      </c>
      <c r="AK160" s="437">
        <f t="shared" ref="AK160" si="411">AK159</f>
        <v>0</v>
      </c>
      <c r="AL160" s="437">
        <f t="shared" ref="AL160" si="412">AL159</f>
        <v>0</v>
      </c>
      <c r="AM160" s="332"/>
    </row>
    <row r="161" spans="1:39" ht="15" outlineLevel="1">
      <c r="B161" s="555"/>
      <c r="C161" s="317"/>
      <c r="D161" s="317"/>
      <c r="E161" s="317"/>
      <c r="F161" s="317"/>
      <c r="G161" s="317"/>
      <c r="H161" s="317"/>
      <c r="I161" s="317"/>
      <c r="J161" s="317"/>
      <c r="K161" s="317"/>
      <c r="L161" s="317"/>
      <c r="M161" s="317"/>
      <c r="N161" s="317"/>
      <c r="O161" s="317"/>
      <c r="P161" s="317"/>
      <c r="Q161" s="317"/>
      <c r="R161" s="317"/>
      <c r="S161" s="317"/>
      <c r="T161" s="317"/>
      <c r="U161" s="317"/>
      <c r="V161" s="317"/>
      <c r="W161" s="317"/>
      <c r="X161" s="317"/>
      <c r="Y161" s="438"/>
      <c r="Z161" s="451"/>
      <c r="AA161" s="451"/>
      <c r="AB161" s="451"/>
      <c r="AC161" s="451"/>
      <c r="AD161" s="451"/>
      <c r="AE161" s="451"/>
      <c r="AF161" s="451"/>
      <c r="AG161" s="451"/>
      <c r="AH161" s="451"/>
      <c r="AI161" s="451"/>
      <c r="AJ161" s="451"/>
      <c r="AK161" s="451"/>
      <c r="AL161" s="451"/>
      <c r="AM161" s="332"/>
    </row>
    <row r="162" spans="1:39" ht="30" outlineLevel="1">
      <c r="A162" s="557">
        <v>39</v>
      </c>
      <c r="B162" s="555" t="s">
        <v>132</v>
      </c>
      <c r="C162" s="317" t="s">
        <v>25</v>
      </c>
      <c r="D162" s="321"/>
      <c r="E162" s="321"/>
      <c r="F162" s="321"/>
      <c r="G162" s="321"/>
      <c r="H162" s="321"/>
      <c r="I162" s="321"/>
      <c r="J162" s="321"/>
      <c r="K162" s="321"/>
      <c r="L162" s="321"/>
      <c r="M162" s="321"/>
      <c r="N162" s="321">
        <v>0</v>
      </c>
      <c r="O162" s="321"/>
      <c r="P162" s="321"/>
      <c r="Q162" s="321"/>
      <c r="R162" s="321"/>
      <c r="S162" s="321"/>
      <c r="T162" s="321"/>
      <c r="U162" s="321"/>
      <c r="V162" s="321"/>
      <c r="W162" s="321"/>
      <c r="X162" s="321"/>
      <c r="Y162" s="452"/>
      <c r="Z162" s="436"/>
      <c r="AA162" s="436"/>
      <c r="AB162" s="436"/>
      <c r="AC162" s="436"/>
      <c r="AD162" s="436"/>
      <c r="AE162" s="436"/>
      <c r="AF162" s="441"/>
      <c r="AG162" s="441"/>
      <c r="AH162" s="441"/>
      <c r="AI162" s="441"/>
      <c r="AJ162" s="441"/>
      <c r="AK162" s="441"/>
      <c r="AL162" s="441"/>
      <c r="AM162" s="322">
        <f>SUM(Y162:AL162)</f>
        <v>0</v>
      </c>
    </row>
    <row r="163" spans="1:39" ht="15" outlineLevel="1">
      <c r="B163" s="320" t="s">
        <v>270</v>
      </c>
      <c r="C163" s="317" t="s">
        <v>164</v>
      </c>
      <c r="D163" s="321"/>
      <c r="E163" s="321"/>
      <c r="F163" s="321"/>
      <c r="G163" s="321"/>
      <c r="H163" s="321"/>
      <c r="I163" s="321"/>
      <c r="J163" s="321"/>
      <c r="K163" s="321"/>
      <c r="L163" s="321"/>
      <c r="M163" s="321"/>
      <c r="N163" s="321">
        <f>N162</f>
        <v>0</v>
      </c>
      <c r="O163" s="321"/>
      <c r="P163" s="321"/>
      <c r="Q163" s="321"/>
      <c r="R163" s="321"/>
      <c r="S163" s="321"/>
      <c r="T163" s="321"/>
      <c r="U163" s="321"/>
      <c r="V163" s="321"/>
      <c r="W163" s="321"/>
      <c r="X163" s="321"/>
      <c r="Y163" s="437">
        <f>Y162</f>
        <v>0</v>
      </c>
      <c r="Z163" s="437">
        <f t="shared" ref="Z163" si="413">Z162</f>
        <v>0</v>
      </c>
      <c r="AA163" s="437">
        <f t="shared" ref="AA163" si="414">AA162</f>
        <v>0</v>
      </c>
      <c r="AB163" s="437">
        <f t="shared" ref="AB163" si="415">AB162</f>
        <v>0</v>
      </c>
      <c r="AC163" s="437">
        <f t="shared" ref="AC163" si="416">AC162</f>
        <v>0</v>
      </c>
      <c r="AD163" s="437">
        <f t="shared" ref="AD163" si="417">AD162</f>
        <v>0</v>
      </c>
      <c r="AE163" s="437">
        <f t="shared" ref="AE163" si="418">AE162</f>
        <v>0</v>
      </c>
      <c r="AF163" s="437">
        <f t="shared" ref="AF163" si="419">AF162</f>
        <v>0</v>
      </c>
      <c r="AG163" s="437">
        <f t="shared" ref="AG163" si="420">AG162</f>
        <v>0</v>
      </c>
      <c r="AH163" s="437">
        <f t="shared" ref="AH163" si="421">AH162</f>
        <v>0</v>
      </c>
      <c r="AI163" s="437">
        <f t="shared" ref="AI163" si="422">AI162</f>
        <v>0</v>
      </c>
      <c r="AJ163" s="437">
        <f t="shared" ref="AJ163" si="423">AJ162</f>
        <v>0</v>
      </c>
      <c r="AK163" s="437">
        <f t="shared" ref="AK163" si="424">AK162</f>
        <v>0</v>
      </c>
      <c r="AL163" s="437">
        <f t="shared" ref="AL163" si="425">AL162</f>
        <v>0</v>
      </c>
      <c r="AM163" s="332"/>
    </row>
    <row r="164" spans="1:39" ht="15" outlineLevel="1">
      <c r="B164" s="555"/>
      <c r="C164" s="317"/>
      <c r="D164" s="317"/>
      <c r="E164" s="317"/>
      <c r="F164" s="317"/>
      <c r="G164" s="317"/>
      <c r="H164" s="317"/>
      <c r="I164" s="317"/>
      <c r="J164" s="317"/>
      <c r="K164" s="317"/>
      <c r="L164" s="317"/>
      <c r="M164" s="317"/>
      <c r="N164" s="317"/>
      <c r="O164" s="317"/>
      <c r="P164" s="317"/>
      <c r="Q164" s="317"/>
      <c r="R164" s="317"/>
      <c r="S164" s="317"/>
      <c r="T164" s="317"/>
      <c r="U164" s="317"/>
      <c r="V164" s="317"/>
      <c r="W164" s="317"/>
      <c r="X164" s="317"/>
      <c r="Y164" s="438"/>
      <c r="Z164" s="451"/>
      <c r="AA164" s="451"/>
      <c r="AB164" s="451"/>
      <c r="AC164" s="451"/>
      <c r="AD164" s="451"/>
      <c r="AE164" s="451"/>
      <c r="AF164" s="451"/>
      <c r="AG164" s="451"/>
      <c r="AH164" s="451"/>
      <c r="AI164" s="451"/>
      <c r="AJ164" s="451"/>
      <c r="AK164" s="451"/>
      <c r="AL164" s="451"/>
      <c r="AM164" s="332"/>
    </row>
    <row r="165" spans="1:39" ht="30" outlineLevel="1">
      <c r="A165" s="557">
        <v>40</v>
      </c>
      <c r="B165" s="555" t="s">
        <v>133</v>
      </c>
      <c r="C165" s="317" t="s">
        <v>25</v>
      </c>
      <c r="D165" s="321"/>
      <c r="E165" s="321"/>
      <c r="F165" s="321"/>
      <c r="G165" s="321"/>
      <c r="H165" s="321"/>
      <c r="I165" s="321"/>
      <c r="J165" s="321"/>
      <c r="K165" s="321"/>
      <c r="L165" s="321"/>
      <c r="M165" s="321"/>
      <c r="N165" s="321">
        <v>0</v>
      </c>
      <c r="O165" s="321"/>
      <c r="P165" s="321"/>
      <c r="Q165" s="321"/>
      <c r="R165" s="321"/>
      <c r="S165" s="321"/>
      <c r="T165" s="321"/>
      <c r="U165" s="321"/>
      <c r="V165" s="321"/>
      <c r="W165" s="321"/>
      <c r="X165" s="321"/>
      <c r="Y165" s="452"/>
      <c r="Z165" s="436"/>
      <c r="AA165" s="436"/>
      <c r="AB165" s="436"/>
      <c r="AC165" s="436"/>
      <c r="AD165" s="436"/>
      <c r="AE165" s="436"/>
      <c r="AF165" s="441"/>
      <c r="AG165" s="441"/>
      <c r="AH165" s="441"/>
      <c r="AI165" s="441"/>
      <c r="AJ165" s="441"/>
      <c r="AK165" s="441"/>
      <c r="AL165" s="441"/>
      <c r="AM165" s="322">
        <f>SUM(Y165:AL165)</f>
        <v>0</v>
      </c>
    </row>
    <row r="166" spans="1:39" ht="15" outlineLevel="1">
      <c r="B166" s="320" t="s">
        <v>270</v>
      </c>
      <c r="C166" s="317" t="s">
        <v>164</v>
      </c>
      <c r="D166" s="321"/>
      <c r="E166" s="321"/>
      <c r="F166" s="321"/>
      <c r="G166" s="321"/>
      <c r="H166" s="321"/>
      <c r="I166" s="321"/>
      <c r="J166" s="321"/>
      <c r="K166" s="321"/>
      <c r="L166" s="321"/>
      <c r="M166" s="321"/>
      <c r="N166" s="321">
        <f>N165</f>
        <v>0</v>
      </c>
      <c r="O166" s="321"/>
      <c r="P166" s="321"/>
      <c r="Q166" s="321"/>
      <c r="R166" s="321"/>
      <c r="S166" s="321"/>
      <c r="T166" s="321"/>
      <c r="U166" s="321"/>
      <c r="V166" s="321"/>
      <c r="W166" s="321"/>
      <c r="X166" s="321"/>
      <c r="Y166" s="437">
        <f>Y165</f>
        <v>0</v>
      </c>
      <c r="Z166" s="437">
        <f t="shared" ref="Z166" si="426">Z165</f>
        <v>0</v>
      </c>
      <c r="AA166" s="437">
        <f t="shared" ref="AA166" si="427">AA165</f>
        <v>0</v>
      </c>
      <c r="AB166" s="437">
        <f t="shared" ref="AB166" si="428">AB165</f>
        <v>0</v>
      </c>
      <c r="AC166" s="437">
        <f t="shared" ref="AC166" si="429">AC165</f>
        <v>0</v>
      </c>
      <c r="AD166" s="437">
        <f t="shared" ref="AD166" si="430">AD165</f>
        <v>0</v>
      </c>
      <c r="AE166" s="437">
        <f t="shared" ref="AE166" si="431">AE165</f>
        <v>0</v>
      </c>
      <c r="AF166" s="437">
        <f t="shared" ref="AF166" si="432">AF165</f>
        <v>0</v>
      </c>
      <c r="AG166" s="437">
        <f t="shared" ref="AG166" si="433">AG165</f>
        <v>0</v>
      </c>
      <c r="AH166" s="437">
        <f t="shared" ref="AH166" si="434">AH165</f>
        <v>0</v>
      </c>
      <c r="AI166" s="437">
        <f t="shared" ref="AI166" si="435">AI165</f>
        <v>0</v>
      </c>
      <c r="AJ166" s="437">
        <f t="shared" ref="AJ166" si="436">AJ165</f>
        <v>0</v>
      </c>
      <c r="AK166" s="437">
        <f t="shared" ref="AK166" si="437">AK165</f>
        <v>0</v>
      </c>
      <c r="AL166" s="437">
        <f t="shared" ref="AL166" si="438">AL165</f>
        <v>0</v>
      </c>
      <c r="AM166" s="332"/>
    </row>
    <row r="167" spans="1:39" ht="15" outlineLevel="1">
      <c r="B167" s="555"/>
      <c r="C167" s="317"/>
      <c r="D167" s="317"/>
      <c r="E167" s="317"/>
      <c r="F167" s="317"/>
      <c r="G167" s="317"/>
      <c r="H167" s="317"/>
      <c r="I167" s="317"/>
      <c r="J167" s="317"/>
      <c r="K167" s="317"/>
      <c r="L167" s="317"/>
      <c r="M167" s="317"/>
      <c r="N167" s="317"/>
      <c r="O167" s="317"/>
      <c r="P167" s="317"/>
      <c r="Q167" s="317"/>
      <c r="R167" s="317"/>
      <c r="S167" s="317"/>
      <c r="T167" s="317"/>
      <c r="U167" s="317"/>
      <c r="V167" s="317"/>
      <c r="W167" s="317"/>
      <c r="X167" s="317"/>
      <c r="Y167" s="438"/>
      <c r="Z167" s="451"/>
      <c r="AA167" s="451"/>
      <c r="AB167" s="451"/>
      <c r="AC167" s="451"/>
      <c r="AD167" s="451"/>
      <c r="AE167" s="451"/>
      <c r="AF167" s="451"/>
      <c r="AG167" s="451"/>
      <c r="AH167" s="451"/>
      <c r="AI167" s="451"/>
      <c r="AJ167" s="451"/>
      <c r="AK167" s="451"/>
      <c r="AL167" s="451"/>
      <c r="AM167" s="332"/>
    </row>
    <row r="168" spans="1:39" ht="45" outlineLevel="1">
      <c r="A168" s="557">
        <v>41</v>
      </c>
      <c r="B168" s="555" t="s">
        <v>134</v>
      </c>
      <c r="C168" s="317" t="s">
        <v>25</v>
      </c>
      <c r="D168" s="321"/>
      <c r="E168" s="321"/>
      <c r="F168" s="321"/>
      <c r="G168" s="321"/>
      <c r="H168" s="321"/>
      <c r="I168" s="321"/>
      <c r="J168" s="321"/>
      <c r="K168" s="321"/>
      <c r="L168" s="321"/>
      <c r="M168" s="321"/>
      <c r="N168" s="321">
        <v>0</v>
      </c>
      <c r="O168" s="321"/>
      <c r="P168" s="321"/>
      <c r="Q168" s="321"/>
      <c r="R168" s="321"/>
      <c r="S168" s="321"/>
      <c r="T168" s="321"/>
      <c r="U168" s="321"/>
      <c r="V168" s="321"/>
      <c r="W168" s="321"/>
      <c r="X168" s="321"/>
      <c r="Y168" s="452"/>
      <c r="Z168" s="436"/>
      <c r="AA168" s="436"/>
      <c r="AB168" s="436"/>
      <c r="AC168" s="436"/>
      <c r="AD168" s="436"/>
      <c r="AE168" s="436"/>
      <c r="AF168" s="441"/>
      <c r="AG168" s="441"/>
      <c r="AH168" s="441"/>
      <c r="AI168" s="441"/>
      <c r="AJ168" s="441"/>
      <c r="AK168" s="441"/>
      <c r="AL168" s="441"/>
      <c r="AM168" s="322">
        <f>SUM(Y168:AL168)</f>
        <v>0</v>
      </c>
    </row>
    <row r="169" spans="1:39" ht="15" outlineLevel="1">
      <c r="B169" s="320" t="s">
        <v>270</v>
      </c>
      <c r="C169" s="317" t="s">
        <v>164</v>
      </c>
      <c r="D169" s="321"/>
      <c r="E169" s="321"/>
      <c r="F169" s="321"/>
      <c r="G169" s="321"/>
      <c r="H169" s="321"/>
      <c r="I169" s="321"/>
      <c r="J169" s="321"/>
      <c r="K169" s="321"/>
      <c r="L169" s="321"/>
      <c r="M169" s="321"/>
      <c r="N169" s="321">
        <f>N168</f>
        <v>0</v>
      </c>
      <c r="O169" s="321"/>
      <c r="P169" s="321"/>
      <c r="Q169" s="321"/>
      <c r="R169" s="321"/>
      <c r="S169" s="321"/>
      <c r="T169" s="321"/>
      <c r="U169" s="321"/>
      <c r="V169" s="321"/>
      <c r="W169" s="321"/>
      <c r="X169" s="321"/>
      <c r="Y169" s="437">
        <f>Y168</f>
        <v>0</v>
      </c>
      <c r="Z169" s="437">
        <f t="shared" ref="Z169" si="439">Z168</f>
        <v>0</v>
      </c>
      <c r="AA169" s="437">
        <f t="shared" ref="AA169" si="440">AA168</f>
        <v>0</v>
      </c>
      <c r="AB169" s="437">
        <f t="shared" ref="AB169" si="441">AB168</f>
        <v>0</v>
      </c>
      <c r="AC169" s="437">
        <f t="shared" ref="AC169" si="442">AC168</f>
        <v>0</v>
      </c>
      <c r="AD169" s="437">
        <f t="shared" ref="AD169" si="443">AD168</f>
        <v>0</v>
      </c>
      <c r="AE169" s="437">
        <f t="shared" ref="AE169" si="444">AE168</f>
        <v>0</v>
      </c>
      <c r="AF169" s="437">
        <f t="shared" ref="AF169" si="445">AF168</f>
        <v>0</v>
      </c>
      <c r="AG169" s="437">
        <f t="shared" ref="AG169" si="446">AG168</f>
        <v>0</v>
      </c>
      <c r="AH169" s="437">
        <f t="shared" ref="AH169" si="447">AH168</f>
        <v>0</v>
      </c>
      <c r="AI169" s="437">
        <f t="shared" ref="AI169" si="448">AI168</f>
        <v>0</v>
      </c>
      <c r="AJ169" s="437">
        <f t="shared" ref="AJ169" si="449">AJ168</f>
        <v>0</v>
      </c>
      <c r="AK169" s="437">
        <f t="shared" ref="AK169" si="450">AK168</f>
        <v>0</v>
      </c>
      <c r="AL169" s="437">
        <f t="shared" ref="AL169" si="451">AL168</f>
        <v>0</v>
      </c>
      <c r="AM169" s="332"/>
    </row>
    <row r="170" spans="1:39" ht="15" outlineLevel="1">
      <c r="B170" s="555"/>
      <c r="C170" s="317"/>
      <c r="D170" s="317"/>
      <c r="E170" s="317"/>
      <c r="F170" s="317"/>
      <c r="G170" s="317"/>
      <c r="H170" s="317"/>
      <c r="I170" s="317"/>
      <c r="J170" s="317"/>
      <c r="K170" s="317"/>
      <c r="L170" s="317"/>
      <c r="M170" s="317"/>
      <c r="N170" s="317"/>
      <c r="O170" s="317"/>
      <c r="P170" s="317"/>
      <c r="Q170" s="317"/>
      <c r="R170" s="317"/>
      <c r="S170" s="317"/>
      <c r="T170" s="317"/>
      <c r="U170" s="317"/>
      <c r="V170" s="317"/>
      <c r="W170" s="317"/>
      <c r="X170" s="317"/>
      <c r="Y170" s="438"/>
      <c r="Z170" s="451"/>
      <c r="AA170" s="451"/>
      <c r="AB170" s="451"/>
      <c r="AC170" s="451"/>
      <c r="AD170" s="451"/>
      <c r="AE170" s="451"/>
      <c r="AF170" s="451"/>
      <c r="AG170" s="451"/>
      <c r="AH170" s="451"/>
      <c r="AI170" s="451"/>
      <c r="AJ170" s="451"/>
      <c r="AK170" s="451"/>
      <c r="AL170" s="451"/>
      <c r="AM170" s="332"/>
    </row>
    <row r="171" spans="1:39" ht="30" outlineLevel="1">
      <c r="A171" s="557">
        <v>42</v>
      </c>
      <c r="B171" s="555" t="s">
        <v>135</v>
      </c>
      <c r="C171" s="317" t="s">
        <v>25</v>
      </c>
      <c r="D171" s="321"/>
      <c r="E171" s="321"/>
      <c r="F171" s="321"/>
      <c r="G171" s="321"/>
      <c r="H171" s="321"/>
      <c r="I171" s="321"/>
      <c r="J171" s="321"/>
      <c r="K171" s="321"/>
      <c r="L171" s="321"/>
      <c r="M171" s="321"/>
      <c r="N171" s="317"/>
      <c r="O171" s="321"/>
      <c r="P171" s="321"/>
      <c r="Q171" s="321"/>
      <c r="R171" s="321"/>
      <c r="S171" s="321"/>
      <c r="T171" s="321"/>
      <c r="U171" s="321"/>
      <c r="V171" s="321"/>
      <c r="W171" s="321"/>
      <c r="X171" s="321"/>
      <c r="Y171" s="452"/>
      <c r="Z171" s="436"/>
      <c r="AA171" s="436"/>
      <c r="AB171" s="436"/>
      <c r="AC171" s="436"/>
      <c r="AD171" s="436"/>
      <c r="AE171" s="436"/>
      <c r="AF171" s="441"/>
      <c r="AG171" s="441"/>
      <c r="AH171" s="441"/>
      <c r="AI171" s="441"/>
      <c r="AJ171" s="441"/>
      <c r="AK171" s="441"/>
      <c r="AL171" s="441"/>
      <c r="AM171" s="322">
        <f>SUM(Y171:AL171)</f>
        <v>0</v>
      </c>
    </row>
    <row r="172" spans="1:39" ht="15" outlineLevel="1">
      <c r="B172" s="320" t="s">
        <v>270</v>
      </c>
      <c r="C172" s="317" t="s">
        <v>164</v>
      </c>
      <c r="D172" s="321"/>
      <c r="E172" s="321"/>
      <c r="F172" s="321"/>
      <c r="G172" s="321"/>
      <c r="H172" s="321"/>
      <c r="I172" s="321"/>
      <c r="J172" s="321"/>
      <c r="K172" s="321"/>
      <c r="L172" s="321"/>
      <c r="M172" s="321"/>
      <c r="N172" s="494"/>
      <c r="O172" s="321"/>
      <c r="P172" s="321"/>
      <c r="Q172" s="321"/>
      <c r="R172" s="321"/>
      <c r="S172" s="321"/>
      <c r="T172" s="321"/>
      <c r="U172" s="321"/>
      <c r="V172" s="321"/>
      <c r="W172" s="321"/>
      <c r="X172" s="321"/>
      <c r="Y172" s="437">
        <f>Y171</f>
        <v>0</v>
      </c>
      <c r="Z172" s="437">
        <f t="shared" ref="Z172" si="452">Z171</f>
        <v>0</v>
      </c>
      <c r="AA172" s="437">
        <f t="shared" ref="AA172" si="453">AA171</f>
        <v>0</v>
      </c>
      <c r="AB172" s="437">
        <f t="shared" ref="AB172" si="454">AB171</f>
        <v>0</v>
      </c>
      <c r="AC172" s="437">
        <f t="shared" ref="AC172" si="455">AC171</f>
        <v>0</v>
      </c>
      <c r="AD172" s="437">
        <f t="shared" ref="AD172" si="456">AD171</f>
        <v>0</v>
      </c>
      <c r="AE172" s="437">
        <f t="shared" ref="AE172" si="457">AE171</f>
        <v>0</v>
      </c>
      <c r="AF172" s="437">
        <f t="shared" ref="AF172" si="458">AF171</f>
        <v>0</v>
      </c>
      <c r="AG172" s="437">
        <f t="shared" ref="AG172" si="459">AG171</f>
        <v>0</v>
      </c>
      <c r="AH172" s="437">
        <f t="shared" ref="AH172" si="460">AH171</f>
        <v>0</v>
      </c>
      <c r="AI172" s="437">
        <f t="shared" ref="AI172" si="461">AI171</f>
        <v>0</v>
      </c>
      <c r="AJ172" s="437">
        <f t="shared" ref="AJ172" si="462">AJ171</f>
        <v>0</v>
      </c>
      <c r="AK172" s="437">
        <f t="shared" ref="AK172" si="463">AK171</f>
        <v>0</v>
      </c>
      <c r="AL172" s="437">
        <f t="shared" ref="AL172" si="464">AL171</f>
        <v>0</v>
      </c>
      <c r="AM172" s="332"/>
    </row>
    <row r="173" spans="1:39" ht="15" outlineLevel="1">
      <c r="B173" s="555"/>
      <c r="C173" s="317"/>
      <c r="D173" s="317"/>
      <c r="E173" s="317"/>
      <c r="F173" s="317"/>
      <c r="G173" s="317"/>
      <c r="H173" s="317"/>
      <c r="I173" s="317"/>
      <c r="J173" s="317"/>
      <c r="K173" s="317"/>
      <c r="L173" s="317"/>
      <c r="M173" s="317"/>
      <c r="N173" s="317"/>
      <c r="O173" s="317"/>
      <c r="P173" s="317"/>
      <c r="Q173" s="317"/>
      <c r="R173" s="317"/>
      <c r="S173" s="317"/>
      <c r="T173" s="317"/>
      <c r="U173" s="317"/>
      <c r="V173" s="317"/>
      <c r="W173" s="317"/>
      <c r="X173" s="317"/>
      <c r="Y173" s="438"/>
      <c r="Z173" s="451"/>
      <c r="AA173" s="451"/>
      <c r="AB173" s="451"/>
      <c r="AC173" s="451"/>
      <c r="AD173" s="451"/>
      <c r="AE173" s="451"/>
      <c r="AF173" s="451"/>
      <c r="AG173" s="451"/>
      <c r="AH173" s="451"/>
      <c r="AI173" s="451"/>
      <c r="AJ173" s="451"/>
      <c r="AK173" s="451"/>
      <c r="AL173" s="451"/>
      <c r="AM173" s="332"/>
    </row>
    <row r="174" spans="1:39" ht="15" outlineLevel="1">
      <c r="A174" s="557">
        <v>43</v>
      </c>
      <c r="B174" s="555" t="s">
        <v>136</v>
      </c>
      <c r="C174" s="317" t="s">
        <v>25</v>
      </c>
      <c r="D174" s="321"/>
      <c r="E174" s="321"/>
      <c r="F174" s="321"/>
      <c r="G174" s="321"/>
      <c r="H174" s="321"/>
      <c r="I174" s="321"/>
      <c r="J174" s="321"/>
      <c r="K174" s="321"/>
      <c r="L174" s="321"/>
      <c r="M174" s="321"/>
      <c r="N174" s="321">
        <v>0</v>
      </c>
      <c r="O174" s="321"/>
      <c r="P174" s="321"/>
      <c r="Q174" s="321"/>
      <c r="R174" s="321"/>
      <c r="S174" s="321"/>
      <c r="T174" s="321"/>
      <c r="U174" s="321"/>
      <c r="V174" s="321"/>
      <c r="W174" s="321"/>
      <c r="X174" s="321"/>
      <c r="Y174" s="452"/>
      <c r="Z174" s="436"/>
      <c r="AA174" s="436"/>
      <c r="AB174" s="436"/>
      <c r="AC174" s="436"/>
      <c r="AD174" s="436"/>
      <c r="AE174" s="436"/>
      <c r="AF174" s="441"/>
      <c r="AG174" s="441"/>
      <c r="AH174" s="441"/>
      <c r="AI174" s="441"/>
      <c r="AJ174" s="441"/>
      <c r="AK174" s="441"/>
      <c r="AL174" s="441"/>
      <c r="AM174" s="322">
        <f>SUM(Y174:AL174)</f>
        <v>0</v>
      </c>
    </row>
    <row r="175" spans="1:39" ht="15" outlineLevel="1">
      <c r="B175" s="320" t="s">
        <v>270</v>
      </c>
      <c r="C175" s="317" t="s">
        <v>164</v>
      </c>
      <c r="D175" s="321"/>
      <c r="E175" s="321"/>
      <c r="F175" s="321"/>
      <c r="G175" s="321"/>
      <c r="H175" s="321"/>
      <c r="I175" s="321"/>
      <c r="J175" s="321"/>
      <c r="K175" s="321"/>
      <c r="L175" s="321"/>
      <c r="M175" s="321"/>
      <c r="N175" s="321">
        <f>N174</f>
        <v>0</v>
      </c>
      <c r="O175" s="321"/>
      <c r="P175" s="321"/>
      <c r="Q175" s="321"/>
      <c r="R175" s="321"/>
      <c r="S175" s="321"/>
      <c r="T175" s="321"/>
      <c r="U175" s="321"/>
      <c r="V175" s="321"/>
      <c r="W175" s="321"/>
      <c r="X175" s="321"/>
      <c r="Y175" s="437">
        <f>Y174</f>
        <v>0</v>
      </c>
      <c r="Z175" s="437">
        <f t="shared" ref="Z175" si="465">Z174</f>
        <v>0</v>
      </c>
      <c r="AA175" s="437">
        <f t="shared" ref="AA175" si="466">AA174</f>
        <v>0</v>
      </c>
      <c r="AB175" s="437">
        <f t="shared" ref="AB175" si="467">AB174</f>
        <v>0</v>
      </c>
      <c r="AC175" s="437">
        <f t="shared" ref="AC175" si="468">AC174</f>
        <v>0</v>
      </c>
      <c r="AD175" s="437">
        <f t="shared" ref="AD175" si="469">AD174</f>
        <v>0</v>
      </c>
      <c r="AE175" s="437">
        <f t="shared" ref="AE175" si="470">AE174</f>
        <v>0</v>
      </c>
      <c r="AF175" s="437">
        <f t="shared" ref="AF175" si="471">AF174</f>
        <v>0</v>
      </c>
      <c r="AG175" s="437">
        <f t="shared" ref="AG175" si="472">AG174</f>
        <v>0</v>
      </c>
      <c r="AH175" s="437">
        <f t="shared" ref="AH175" si="473">AH174</f>
        <v>0</v>
      </c>
      <c r="AI175" s="437">
        <f t="shared" ref="AI175" si="474">AI174</f>
        <v>0</v>
      </c>
      <c r="AJ175" s="437">
        <f t="shared" ref="AJ175" si="475">AJ174</f>
        <v>0</v>
      </c>
      <c r="AK175" s="437">
        <f t="shared" ref="AK175" si="476">AK174</f>
        <v>0</v>
      </c>
      <c r="AL175" s="437">
        <f t="shared" ref="AL175" si="477">AL174</f>
        <v>0</v>
      </c>
      <c r="AM175" s="332"/>
    </row>
    <row r="176" spans="1:39" ht="15" outlineLevel="1">
      <c r="B176" s="555"/>
      <c r="C176" s="317"/>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438"/>
      <c r="Z176" s="451"/>
      <c r="AA176" s="451"/>
      <c r="AB176" s="451"/>
      <c r="AC176" s="451"/>
      <c r="AD176" s="451"/>
      <c r="AE176" s="451"/>
      <c r="AF176" s="451"/>
      <c r="AG176" s="451"/>
      <c r="AH176" s="451"/>
      <c r="AI176" s="451"/>
      <c r="AJ176" s="451"/>
      <c r="AK176" s="451"/>
      <c r="AL176" s="451"/>
      <c r="AM176" s="332"/>
    </row>
    <row r="177" spans="1:39" ht="45" outlineLevel="1">
      <c r="A177" s="557">
        <v>44</v>
      </c>
      <c r="B177" s="555" t="s">
        <v>137</v>
      </c>
      <c r="C177" s="317" t="s">
        <v>25</v>
      </c>
      <c r="D177" s="321"/>
      <c r="E177" s="321"/>
      <c r="F177" s="321"/>
      <c r="G177" s="321"/>
      <c r="H177" s="321"/>
      <c r="I177" s="321"/>
      <c r="J177" s="321"/>
      <c r="K177" s="321"/>
      <c r="L177" s="321"/>
      <c r="M177" s="321"/>
      <c r="N177" s="321">
        <v>0</v>
      </c>
      <c r="O177" s="321"/>
      <c r="P177" s="321"/>
      <c r="Q177" s="321"/>
      <c r="R177" s="321"/>
      <c r="S177" s="321"/>
      <c r="T177" s="321"/>
      <c r="U177" s="321"/>
      <c r="V177" s="321"/>
      <c r="W177" s="321"/>
      <c r="X177" s="321"/>
      <c r="Y177" s="452"/>
      <c r="Z177" s="436"/>
      <c r="AA177" s="436"/>
      <c r="AB177" s="436"/>
      <c r="AC177" s="436"/>
      <c r="AD177" s="436"/>
      <c r="AE177" s="436"/>
      <c r="AF177" s="441"/>
      <c r="AG177" s="441"/>
      <c r="AH177" s="441"/>
      <c r="AI177" s="441"/>
      <c r="AJ177" s="441"/>
      <c r="AK177" s="441"/>
      <c r="AL177" s="441"/>
      <c r="AM177" s="322">
        <f>SUM(Y177:AL177)</f>
        <v>0</v>
      </c>
    </row>
    <row r="178" spans="1:39" ht="15" outlineLevel="1">
      <c r="B178" s="320" t="s">
        <v>270</v>
      </c>
      <c r="C178" s="317" t="s">
        <v>164</v>
      </c>
      <c r="D178" s="321"/>
      <c r="E178" s="321"/>
      <c r="F178" s="321"/>
      <c r="G178" s="321"/>
      <c r="H178" s="321"/>
      <c r="I178" s="321"/>
      <c r="J178" s="321"/>
      <c r="K178" s="321"/>
      <c r="L178" s="321"/>
      <c r="M178" s="321"/>
      <c r="N178" s="321">
        <f>N177</f>
        <v>0</v>
      </c>
      <c r="O178" s="321"/>
      <c r="P178" s="321"/>
      <c r="Q178" s="321"/>
      <c r="R178" s="321"/>
      <c r="S178" s="321"/>
      <c r="T178" s="321"/>
      <c r="U178" s="321"/>
      <c r="V178" s="321"/>
      <c r="W178" s="321"/>
      <c r="X178" s="321"/>
      <c r="Y178" s="437">
        <f>Y177</f>
        <v>0</v>
      </c>
      <c r="Z178" s="437">
        <f t="shared" ref="Z178" si="478">Z177</f>
        <v>0</v>
      </c>
      <c r="AA178" s="437">
        <f t="shared" ref="AA178" si="479">AA177</f>
        <v>0</v>
      </c>
      <c r="AB178" s="437">
        <f t="shared" ref="AB178" si="480">AB177</f>
        <v>0</v>
      </c>
      <c r="AC178" s="437">
        <f t="shared" ref="AC178" si="481">AC177</f>
        <v>0</v>
      </c>
      <c r="AD178" s="437">
        <f t="shared" ref="AD178" si="482">AD177</f>
        <v>0</v>
      </c>
      <c r="AE178" s="437">
        <f t="shared" ref="AE178" si="483">AE177</f>
        <v>0</v>
      </c>
      <c r="AF178" s="437">
        <f t="shared" ref="AF178" si="484">AF177</f>
        <v>0</v>
      </c>
      <c r="AG178" s="437">
        <f t="shared" ref="AG178" si="485">AG177</f>
        <v>0</v>
      </c>
      <c r="AH178" s="437">
        <f t="shared" ref="AH178" si="486">AH177</f>
        <v>0</v>
      </c>
      <c r="AI178" s="437">
        <f t="shared" ref="AI178" si="487">AI177</f>
        <v>0</v>
      </c>
      <c r="AJ178" s="437">
        <f t="shared" ref="AJ178" si="488">AJ177</f>
        <v>0</v>
      </c>
      <c r="AK178" s="437">
        <f t="shared" ref="AK178" si="489">AK177</f>
        <v>0</v>
      </c>
      <c r="AL178" s="437">
        <f t="shared" ref="AL178" si="490">AL177</f>
        <v>0</v>
      </c>
      <c r="AM178" s="332"/>
    </row>
    <row r="179" spans="1:39" ht="15" outlineLevel="1">
      <c r="B179" s="555"/>
      <c r="C179" s="317"/>
      <c r="D179" s="317"/>
      <c r="E179" s="317"/>
      <c r="F179" s="317"/>
      <c r="G179" s="317"/>
      <c r="H179" s="317"/>
      <c r="I179" s="317"/>
      <c r="J179" s="317"/>
      <c r="K179" s="317"/>
      <c r="L179" s="317"/>
      <c r="M179" s="317"/>
      <c r="N179" s="317"/>
      <c r="O179" s="317"/>
      <c r="P179" s="317"/>
      <c r="Q179" s="317"/>
      <c r="R179" s="317"/>
      <c r="S179" s="317"/>
      <c r="T179" s="317"/>
      <c r="U179" s="317"/>
      <c r="V179" s="317"/>
      <c r="W179" s="317"/>
      <c r="X179" s="317"/>
      <c r="Y179" s="438"/>
      <c r="Z179" s="451"/>
      <c r="AA179" s="451"/>
      <c r="AB179" s="451"/>
      <c r="AC179" s="451"/>
      <c r="AD179" s="451"/>
      <c r="AE179" s="451"/>
      <c r="AF179" s="451"/>
      <c r="AG179" s="451"/>
      <c r="AH179" s="451"/>
      <c r="AI179" s="451"/>
      <c r="AJ179" s="451"/>
      <c r="AK179" s="451"/>
      <c r="AL179" s="451"/>
      <c r="AM179" s="332"/>
    </row>
    <row r="180" spans="1:39" ht="30" outlineLevel="1">
      <c r="A180" s="557">
        <v>45</v>
      </c>
      <c r="B180" s="555" t="s">
        <v>138</v>
      </c>
      <c r="C180" s="317" t="s">
        <v>25</v>
      </c>
      <c r="D180" s="321"/>
      <c r="E180" s="321"/>
      <c r="F180" s="321"/>
      <c r="G180" s="321"/>
      <c r="H180" s="321"/>
      <c r="I180" s="321"/>
      <c r="J180" s="321"/>
      <c r="K180" s="321"/>
      <c r="L180" s="321"/>
      <c r="M180" s="321"/>
      <c r="N180" s="321">
        <v>0</v>
      </c>
      <c r="O180" s="321"/>
      <c r="P180" s="321"/>
      <c r="Q180" s="321"/>
      <c r="R180" s="321"/>
      <c r="S180" s="321"/>
      <c r="T180" s="321"/>
      <c r="U180" s="321"/>
      <c r="V180" s="321"/>
      <c r="W180" s="321"/>
      <c r="X180" s="321"/>
      <c r="Y180" s="452"/>
      <c r="Z180" s="436"/>
      <c r="AA180" s="436"/>
      <c r="AB180" s="436"/>
      <c r="AC180" s="436"/>
      <c r="AD180" s="436"/>
      <c r="AE180" s="436"/>
      <c r="AF180" s="441"/>
      <c r="AG180" s="441"/>
      <c r="AH180" s="441"/>
      <c r="AI180" s="441"/>
      <c r="AJ180" s="441"/>
      <c r="AK180" s="441"/>
      <c r="AL180" s="441"/>
      <c r="AM180" s="322">
        <f>SUM(Y180:AL180)</f>
        <v>0</v>
      </c>
    </row>
    <row r="181" spans="1:39" ht="15" outlineLevel="1">
      <c r="B181" s="320" t="s">
        <v>270</v>
      </c>
      <c r="C181" s="317" t="s">
        <v>164</v>
      </c>
      <c r="D181" s="321"/>
      <c r="E181" s="321"/>
      <c r="F181" s="321"/>
      <c r="G181" s="321"/>
      <c r="H181" s="321"/>
      <c r="I181" s="321"/>
      <c r="J181" s="321"/>
      <c r="K181" s="321"/>
      <c r="L181" s="321"/>
      <c r="M181" s="321"/>
      <c r="N181" s="321">
        <f>N180</f>
        <v>0</v>
      </c>
      <c r="O181" s="321"/>
      <c r="P181" s="321"/>
      <c r="Q181" s="321"/>
      <c r="R181" s="321"/>
      <c r="S181" s="321"/>
      <c r="T181" s="321"/>
      <c r="U181" s="321"/>
      <c r="V181" s="321"/>
      <c r="W181" s="321"/>
      <c r="X181" s="321"/>
      <c r="Y181" s="437">
        <f>Y180</f>
        <v>0</v>
      </c>
      <c r="Z181" s="437">
        <f t="shared" ref="Z181" si="491">Z180</f>
        <v>0</v>
      </c>
      <c r="AA181" s="437">
        <f t="shared" ref="AA181" si="492">AA180</f>
        <v>0</v>
      </c>
      <c r="AB181" s="437">
        <f t="shared" ref="AB181" si="493">AB180</f>
        <v>0</v>
      </c>
      <c r="AC181" s="437">
        <f t="shared" ref="AC181" si="494">AC180</f>
        <v>0</v>
      </c>
      <c r="AD181" s="437">
        <f t="shared" ref="AD181" si="495">AD180</f>
        <v>0</v>
      </c>
      <c r="AE181" s="437">
        <f t="shared" ref="AE181" si="496">AE180</f>
        <v>0</v>
      </c>
      <c r="AF181" s="437">
        <f t="shared" ref="AF181" si="497">AF180</f>
        <v>0</v>
      </c>
      <c r="AG181" s="437">
        <f t="shared" ref="AG181" si="498">AG180</f>
        <v>0</v>
      </c>
      <c r="AH181" s="437">
        <f t="shared" ref="AH181" si="499">AH180</f>
        <v>0</v>
      </c>
      <c r="AI181" s="437">
        <f t="shared" ref="AI181" si="500">AI180</f>
        <v>0</v>
      </c>
      <c r="AJ181" s="437">
        <f t="shared" ref="AJ181" si="501">AJ180</f>
        <v>0</v>
      </c>
      <c r="AK181" s="437">
        <f t="shared" ref="AK181" si="502">AK180</f>
        <v>0</v>
      </c>
      <c r="AL181" s="437">
        <f t="shared" ref="AL181" si="503">AL180</f>
        <v>0</v>
      </c>
      <c r="AM181" s="332"/>
    </row>
    <row r="182" spans="1:39" ht="15" outlineLevel="1">
      <c r="B182" s="555"/>
      <c r="C182" s="317"/>
      <c r="D182" s="317"/>
      <c r="E182" s="317"/>
      <c r="F182" s="317"/>
      <c r="G182" s="317"/>
      <c r="H182" s="317"/>
      <c r="I182" s="317"/>
      <c r="J182" s="317"/>
      <c r="K182" s="317"/>
      <c r="L182" s="317"/>
      <c r="M182" s="317"/>
      <c r="N182" s="317"/>
      <c r="O182" s="317"/>
      <c r="P182" s="317"/>
      <c r="Q182" s="317"/>
      <c r="R182" s="317"/>
      <c r="S182" s="317"/>
      <c r="T182" s="317"/>
      <c r="U182" s="317"/>
      <c r="V182" s="317"/>
      <c r="W182" s="317"/>
      <c r="X182" s="317"/>
      <c r="Y182" s="438"/>
      <c r="Z182" s="451"/>
      <c r="AA182" s="451"/>
      <c r="AB182" s="451"/>
      <c r="AC182" s="451"/>
      <c r="AD182" s="451"/>
      <c r="AE182" s="451"/>
      <c r="AF182" s="451"/>
      <c r="AG182" s="451"/>
      <c r="AH182" s="451"/>
      <c r="AI182" s="451"/>
      <c r="AJ182" s="451"/>
      <c r="AK182" s="451"/>
      <c r="AL182" s="451"/>
      <c r="AM182" s="332"/>
    </row>
    <row r="183" spans="1:39" ht="30" outlineLevel="1">
      <c r="A183" s="557">
        <v>46</v>
      </c>
      <c r="B183" s="555" t="s">
        <v>139</v>
      </c>
      <c r="C183" s="317" t="s">
        <v>25</v>
      </c>
      <c r="D183" s="321"/>
      <c r="E183" s="321"/>
      <c r="F183" s="321"/>
      <c r="G183" s="321"/>
      <c r="H183" s="321"/>
      <c r="I183" s="321"/>
      <c r="J183" s="321"/>
      <c r="K183" s="321"/>
      <c r="L183" s="321"/>
      <c r="M183" s="321"/>
      <c r="N183" s="321">
        <v>0</v>
      </c>
      <c r="O183" s="321"/>
      <c r="P183" s="321"/>
      <c r="Q183" s="321"/>
      <c r="R183" s="321"/>
      <c r="S183" s="321"/>
      <c r="T183" s="321"/>
      <c r="U183" s="321"/>
      <c r="V183" s="321"/>
      <c r="W183" s="321"/>
      <c r="X183" s="321"/>
      <c r="Y183" s="452"/>
      <c r="Z183" s="436"/>
      <c r="AA183" s="436"/>
      <c r="AB183" s="436"/>
      <c r="AC183" s="436"/>
      <c r="AD183" s="436"/>
      <c r="AE183" s="436"/>
      <c r="AF183" s="441"/>
      <c r="AG183" s="441"/>
      <c r="AH183" s="441"/>
      <c r="AI183" s="441"/>
      <c r="AJ183" s="441"/>
      <c r="AK183" s="441"/>
      <c r="AL183" s="441"/>
      <c r="AM183" s="322">
        <f>SUM(Y183:AL183)</f>
        <v>0</v>
      </c>
    </row>
    <row r="184" spans="1:39" ht="15" outlineLevel="1">
      <c r="B184" s="320" t="s">
        <v>270</v>
      </c>
      <c r="C184" s="317" t="s">
        <v>164</v>
      </c>
      <c r="D184" s="321"/>
      <c r="E184" s="321"/>
      <c r="F184" s="321"/>
      <c r="G184" s="321"/>
      <c r="H184" s="321"/>
      <c r="I184" s="321"/>
      <c r="J184" s="321"/>
      <c r="K184" s="321"/>
      <c r="L184" s="321"/>
      <c r="M184" s="321"/>
      <c r="N184" s="321">
        <f>N183</f>
        <v>0</v>
      </c>
      <c r="O184" s="321"/>
      <c r="P184" s="321"/>
      <c r="Q184" s="321"/>
      <c r="R184" s="321"/>
      <c r="S184" s="321"/>
      <c r="T184" s="321"/>
      <c r="U184" s="321"/>
      <c r="V184" s="321"/>
      <c r="W184" s="321"/>
      <c r="X184" s="321"/>
      <c r="Y184" s="437">
        <f>Y183</f>
        <v>0</v>
      </c>
      <c r="Z184" s="437">
        <f t="shared" ref="Z184" si="504">Z183</f>
        <v>0</v>
      </c>
      <c r="AA184" s="437">
        <f t="shared" ref="AA184" si="505">AA183</f>
        <v>0</v>
      </c>
      <c r="AB184" s="437">
        <f t="shared" ref="AB184" si="506">AB183</f>
        <v>0</v>
      </c>
      <c r="AC184" s="437">
        <f t="shared" ref="AC184" si="507">AC183</f>
        <v>0</v>
      </c>
      <c r="AD184" s="437">
        <f t="shared" ref="AD184" si="508">AD183</f>
        <v>0</v>
      </c>
      <c r="AE184" s="437">
        <f t="shared" ref="AE184" si="509">AE183</f>
        <v>0</v>
      </c>
      <c r="AF184" s="437">
        <f t="shared" ref="AF184" si="510">AF183</f>
        <v>0</v>
      </c>
      <c r="AG184" s="437">
        <f t="shared" ref="AG184" si="511">AG183</f>
        <v>0</v>
      </c>
      <c r="AH184" s="437">
        <f t="shared" ref="AH184" si="512">AH183</f>
        <v>0</v>
      </c>
      <c r="AI184" s="437">
        <f t="shared" ref="AI184" si="513">AI183</f>
        <v>0</v>
      </c>
      <c r="AJ184" s="437">
        <f t="shared" ref="AJ184" si="514">AJ183</f>
        <v>0</v>
      </c>
      <c r="AK184" s="437">
        <f t="shared" ref="AK184" si="515">AK183</f>
        <v>0</v>
      </c>
      <c r="AL184" s="437">
        <f t="shared" ref="AL184" si="516">AL183</f>
        <v>0</v>
      </c>
      <c r="AM184" s="332"/>
    </row>
    <row r="185" spans="1:39" ht="15" outlineLevel="1">
      <c r="B185" s="555"/>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438"/>
      <c r="Z185" s="451"/>
      <c r="AA185" s="451"/>
      <c r="AB185" s="451"/>
      <c r="AC185" s="451"/>
      <c r="AD185" s="451"/>
      <c r="AE185" s="451"/>
      <c r="AF185" s="451"/>
      <c r="AG185" s="451"/>
      <c r="AH185" s="451"/>
      <c r="AI185" s="451"/>
      <c r="AJ185" s="451"/>
      <c r="AK185" s="451"/>
      <c r="AL185" s="451"/>
      <c r="AM185" s="332"/>
    </row>
    <row r="186" spans="1:39" ht="30" outlineLevel="1">
      <c r="A186" s="557">
        <v>47</v>
      </c>
      <c r="B186" s="555" t="s">
        <v>140</v>
      </c>
      <c r="C186" s="317" t="s">
        <v>25</v>
      </c>
      <c r="D186" s="321"/>
      <c r="E186" s="321"/>
      <c r="F186" s="321"/>
      <c r="G186" s="321"/>
      <c r="H186" s="321"/>
      <c r="I186" s="321"/>
      <c r="J186" s="321"/>
      <c r="K186" s="321"/>
      <c r="L186" s="321"/>
      <c r="M186" s="321"/>
      <c r="N186" s="321">
        <v>0</v>
      </c>
      <c r="O186" s="321"/>
      <c r="P186" s="321"/>
      <c r="Q186" s="321"/>
      <c r="R186" s="321"/>
      <c r="S186" s="321"/>
      <c r="T186" s="321"/>
      <c r="U186" s="321"/>
      <c r="V186" s="321"/>
      <c r="W186" s="321"/>
      <c r="X186" s="321"/>
      <c r="Y186" s="452"/>
      <c r="Z186" s="436"/>
      <c r="AA186" s="436"/>
      <c r="AB186" s="436"/>
      <c r="AC186" s="436"/>
      <c r="AD186" s="436"/>
      <c r="AE186" s="436"/>
      <c r="AF186" s="441"/>
      <c r="AG186" s="441"/>
      <c r="AH186" s="441"/>
      <c r="AI186" s="441"/>
      <c r="AJ186" s="441"/>
      <c r="AK186" s="441"/>
      <c r="AL186" s="441"/>
      <c r="AM186" s="322">
        <f>SUM(Y186:AL186)</f>
        <v>0</v>
      </c>
    </row>
    <row r="187" spans="1:39" ht="15" outlineLevel="1">
      <c r="B187" s="320" t="s">
        <v>270</v>
      </c>
      <c r="C187" s="317" t="s">
        <v>164</v>
      </c>
      <c r="D187" s="321"/>
      <c r="E187" s="321"/>
      <c r="F187" s="321"/>
      <c r="G187" s="321"/>
      <c r="H187" s="321"/>
      <c r="I187" s="321"/>
      <c r="J187" s="321"/>
      <c r="K187" s="321"/>
      <c r="L187" s="321"/>
      <c r="M187" s="321"/>
      <c r="N187" s="321">
        <f>N186</f>
        <v>0</v>
      </c>
      <c r="O187" s="321"/>
      <c r="P187" s="321"/>
      <c r="Q187" s="321"/>
      <c r="R187" s="321"/>
      <c r="S187" s="321"/>
      <c r="T187" s="321"/>
      <c r="U187" s="321"/>
      <c r="V187" s="321"/>
      <c r="W187" s="321"/>
      <c r="X187" s="321"/>
      <c r="Y187" s="437">
        <f>Y186</f>
        <v>0</v>
      </c>
      <c r="Z187" s="437">
        <f t="shared" ref="Z187" si="517">Z186</f>
        <v>0</v>
      </c>
      <c r="AA187" s="437">
        <f t="shared" ref="AA187" si="518">AA186</f>
        <v>0</v>
      </c>
      <c r="AB187" s="437">
        <f t="shared" ref="AB187" si="519">AB186</f>
        <v>0</v>
      </c>
      <c r="AC187" s="437">
        <f t="shared" ref="AC187" si="520">AC186</f>
        <v>0</v>
      </c>
      <c r="AD187" s="437">
        <f t="shared" ref="AD187" si="521">AD186</f>
        <v>0</v>
      </c>
      <c r="AE187" s="437">
        <f t="shared" ref="AE187" si="522">AE186</f>
        <v>0</v>
      </c>
      <c r="AF187" s="437">
        <f t="shared" ref="AF187" si="523">AF186</f>
        <v>0</v>
      </c>
      <c r="AG187" s="437">
        <f t="shared" ref="AG187" si="524">AG186</f>
        <v>0</v>
      </c>
      <c r="AH187" s="437">
        <f t="shared" ref="AH187" si="525">AH186</f>
        <v>0</v>
      </c>
      <c r="AI187" s="437">
        <f t="shared" ref="AI187" si="526">AI186</f>
        <v>0</v>
      </c>
      <c r="AJ187" s="437">
        <f t="shared" ref="AJ187" si="527">AJ186</f>
        <v>0</v>
      </c>
      <c r="AK187" s="437">
        <f t="shared" ref="AK187" si="528">AK186</f>
        <v>0</v>
      </c>
      <c r="AL187" s="437">
        <f t="shared" ref="AL187" si="529">AL186</f>
        <v>0</v>
      </c>
      <c r="AM187" s="332"/>
    </row>
    <row r="188" spans="1:39" ht="15" outlineLevel="1">
      <c r="B188" s="555"/>
      <c r="C188" s="317"/>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438"/>
      <c r="Z188" s="451"/>
      <c r="AA188" s="451"/>
      <c r="AB188" s="451"/>
      <c r="AC188" s="451"/>
      <c r="AD188" s="451"/>
      <c r="AE188" s="451"/>
      <c r="AF188" s="451"/>
      <c r="AG188" s="451"/>
      <c r="AH188" s="451"/>
      <c r="AI188" s="451"/>
      <c r="AJ188" s="451"/>
      <c r="AK188" s="451"/>
      <c r="AL188" s="451"/>
      <c r="AM188" s="332"/>
    </row>
    <row r="189" spans="1:39" ht="30" outlineLevel="1">
      <c r="A189" s="557">
        <v>48</v>
      </c>
      <c r="B189" s="555" t="s">
        <v>141</v>
      </c>
      <c r="C189" s="317" t="s">
        <v>25</v>
      </c>
      <c r="D189" s="321"/>
      <c r="E189" s="321"/>
      <c r="F189" s="321"/>
      <c r="G189" s="321"/>
      <c r="H189" s="321"/>
      <c r="I189" s="321"/>
      <c r="J189" s="321"/>
      <c r="K189" s="321"/>
      <c r="L189" s="321"/>
      <c r="M189" s="321"/>
      <c r="N189" s="321">
        <v>0</v>
      </c>
      <c r="O189" s="321"/>
      <c r="P189" s="321"/>
      <c r="Q189" s="321"/>
      <c r="R189" s="321"/>
      <c r="S189" s="321"/>
      <c r="T189" s="321"/>
      <c r="U189" s="321"/>
      <c r="V189" s="321"/>
      <c r="W189" s="321"/>
      <c r="X189" s="321"/>
      <c r="Y189" s="452"/>
      <c r="Z189" s="436"/>
      <c r="AA189" s="436"/>
      <c r="AB189" s="436"/>
      <c r="AC189" s="436"/>
      <c r="AD189" s="436"/>
      <c r="AE189" s="436"/>
      <c r="AF189" s="441"/>
      <c r="AG189" s="441"/>
      <c r="AH189" s="441"/>
      <c r="AI189" s="441"/>
      <c r="AJ189" s="441"/>
      <c r="AK189" s="441"/>
      <c r="AL189" s="441"/>
      <c r="AM189" s="322">
        <f>SUM(Y189:AL189)</f>
        <v>0</v>
      </c>
    </row>
    <row r="190" spans="1:39" ht="15" outlineLevel="1">
      <c r="B190" s="320" t="s">
        <v>270</v>
      </c>
      <c r="C190" s="317" t="s">
        <v>164</v>
      </c>
      <c r="D190" s="321"/>
      <c r="E190" s="321"/>
      <c r="F190" s="321"/>
      <c r="G190" s="321"/>
      <c r="H190" s="321"/>
      <c r="I190" s="321"/>
      <c r="J190" s="321"/>
      <c r="K190" s="321"/>
      <c r="L190" s="321"/>
      <c r="M190" s="321"/>
      <c r="N190" s="321">
        <f>N189</f>
        <v>0</v>
      </c>
      <c r="O190" s="321"/>
      <c r="P190" s="321"/>
      <c r="Q190" s="321"/>
      <c r="R190" s="321"/>
      <c r="S190" s="321"/>
      <c r="T190" s="321"/>
      <c r="U190" s="321"/>
      <c r="V190" s="321"/>
      <c r="W190" s="321"/>
      <c r="X190" s="321"/>
      <c r="Y190" s="437">
        <f>Y189</f>
        <v>0</v>
      </c>
      <c r="Z190" s="437">
        <f t="shared" ref="Z190" si="530">Z189</f>
        <v>0</v>
      </c>
      <c r="AA190" s="437">
        <f t="shared" ref="AA190" si="531">AA189</f>
        <v>0</v>
      </c>
      <c r="AB190" s="437">
        <f t="shared" ref="AB190" si="532">AB189</f>
        <v>0</v>
      </c>
      <c r="AC190" s="437">
        <f t="shared" ref="AC190" si="533">AC189</f>
        <v>0</v>
      </c>
      <c r="AD190" s="437">
        <f t="shared" ref="AD190" si="534">AD189</f>
        <v>0</v>
      </c>
      <c r="AE190" s="437">
        <f t="shared" ref="AE190" si="535">AE189</f>
        <v>0</v>
      </c>
      <c r="AF190" s="437">
        <f t="shared" ref="AF190" si="536">AF189</f>
        <v>0</v>
      </c>
      <c r="AG190" s="437">
        <f t="shared" ref="AG190" si="537">AG189</f>
        <v>0</v>
      </c>
      <c r="AH190" s="437">
        <f t="shared" ref="AH190" si="538">AH189</f>
        <v>0</v>
      </c>
      <c r="AI190" s="437">
        <f t="shared" ref="AI190" si="539">AI189</f>
        <v>0</v>
      </c>
      <c r="AJ190" s="437">
        <f t="shared" ref="AJ190" si="540">AJ189</f>
        <v>0</v>
      </c>
      <c r="AK190" s="437">
        <f t="shared" ref="AK190" si="541">AK189</f>
        <v>0</v>
      </c>
      <c r="AL190" s="437">
        <f t="shared" ref="AL190" si="542">AL189</f>
        <v>0</v>
      </c>
      <c r="AM190" s="332"/>
    </row>
    <row r="191" spans="1:39" ht="15" outlineLevel="1">
      <c r="B191" s="555"/>
      <c r="C191" s="317"/>
      <c r="D191" s="317"/>
      <c r="E191" s="317"/>
      <c r="F191" s="317"/>
      <c r="G191" s="317"/>
      <c r="H191" s="317"/>
      <c r="I191" s="317"/>
      <c r="J191" s="317"/>
      <c r="K191" s="317"/>
      <c r="L191" s="317"/>
      <c r="M191" s="317"/>
      <c r="N191" s="317"/>
      <c r="O191" s="317"/>
      <c r="P191" s="317"/>
      <c r="Q191" s="317"/>
      <c r="R191" s="317"/>
      <c r="S191" s="317"/>
      <c r="T191" s="317"/>
      <c r="U191" s="317"/>
      <c r="V191" s="317"/>
      <c r="W191" s="317"/>
      <c r="X191" s="317"/>
      <c r="Y191" s="438"/>
      <c r="Z191" s="451"/>
      <c r="AA191" s="451"/>
      <c r="AB191" s="451"/>
      <c r="AC191" s="451"/>
      <c r="AD191" s="451"/>
      <c r="AE191" s="451"/>
      <c r="AF191" s="451"/>
      <c r="AG191" s="451"/>
      <c r="AH191" s="451"/>
      <c r="AI191" s="451"/>
      <c r="AJ191" s="451"/>
      <c r="AK191" s="451"/>
      <c r="AL191" s="451"/>
      <c r="AM191" s="332"/>
    </row>
    <row r="192" spans="1:39" ht="30" outlineLevel="1">
      <c r="A192" s="557">
        <v>49</v>
      </c>
      <c r="B192" s="555" t="s">
        <v>142</v>
      </c>
      <c r="C192" s="317" t="s">
        <v>25</v>
      </c>
      <c r="D192" s="321"/>
      <c r="E192" s="321"/>
      <c r="F192" s="321"/>
      <c r="G192" s="321"/>
      <c r="H192" s="321"/>
      <c r="I192" s="321"/>
      <c r="J192" s="321"/>
      <c r="K192" s="321"/>
      <c r="L192" s="321"/>
      <c r="M192" s="321"/>
      <c r="N192" s="321">
        <v>0</v>
      </c>
      <c r="O192" s="321"/>
      <c r="P192" s="321"/>
      <c r="Q192" s="321"/>
      <c r="R192" s="321"/>
      <c r="S192" s="321"/>
      <c r="T192" s="321"/>
      <c r="U192" s="321"/>
      <c r="V192" s="321"/>
      <c r="W192" s="321"/>
      <c r="X192" s="321"/>
      <c r="Y192" s="452"/>
      <c r="Z192" s="436"/>
      <c r="AA192" s="436"/>
      <c r="AB192" s="436"/>
      <c r="AC192" s="436"/>
      <c r="AD192" s="436"/>
      <c r="AE192" s="436"/>
      <c r="AF192" s="441"/>
      <c r="AG192" s="441"/>
      <c r="AH192" s="441"/>
      <c r="AI192" s="441"/>
      <c r="AJ192" s="441"/>
      <c r="AK192" s="441"/>
      <c r="AL192" s="441"/>
      <c r="AM192" s="322">
        <f>SUM(Y192:AL192)</f>
        <v>0</v>
      </c>
    </row>
    <row r="193" spans="2:39" ht="15" outlineLevel="1">
      <c r="B193" s="320" t="s">
        <v>270</v>
      </c>
      <c r="C193" s="317" t="s">
        <v>164</v>
      </c>
      <c r="D193" s="321"/>
      <c r="E193" s="321"/>
      <c r="F193" s="321"/>
      <c r="G193" s="321"/>
      <c r="H193" s="321"/>
      <c r="I193" s="321"/>
      <c r="J193" s="321"/>
      <c r="K193" s="321"/>
      <c r="L193" s="321"/>
      <c r="M193" s="321"/>
      <c r="N193" s="321">
        <f>N192</f>
        <v>0</v>
      </c>
      <c r="O193" s="321"/>
      <c r="P193" s="321"/>
      <c r="Q193" s="321"/>
      <c r="R193" s="321"/>
      <c r="S193" s="321"/>
      <c r="T193" s="321"/>
      <c r="U193" s="321"/>
      <c r="V193" s="321"/>
      <c r="W193" s="321"/>
      <c r="X193" s="321"/>
      <c r="Y193" s="437">
        <f>Y192</f>
        <v>0</v>
      </c>
      <c r="Z193" s="437">
        <f t="shared" ref="Z193" si="543">Z192</f>
        <v>0</v>
      </c>
      <c r="AA193" s="437">
        <f t="shared" ref="AA193" si="544">AA192</f>
        <v>0</v>
      </c>
      <c r="AB193" s="437">
        <f t="shared" ref="AB193" si="545">AB192</f>
        <v>0</v>
      </c>
      <c r="AC193" s="437">
        <f t="shared" ref="AC193" si="546">AC192</f>
        <v>0</v>
      </c>
      <c r="AD193" s="437">
        <f t="shared" ref="AD193" si="547">AD192</f>
        <v>0</v>
      </c>
      <c r="AE193" s="437">
        <f t="shared" ref="AE193" si="548">AE192</f>
        <v>0</v>
      </c>
      <c r="AF193" s="437">
        <f t="shared" ref="AF193" si="549">AF192</f>
        <v>0</v>
      </c>
      <c r="AG193" s="437">
        <f t="shared" ref="AG193" si="550">AG192</f>
        <v>0</v>
      </c>
      <c r="AH193" s="437">
        <f t="shared" ref="AH193" si="551">AH192</f>
        <v>0</v>
      </c>
      <c r="AI193" s="437">
        <f t="shared" ref="AI193" si="552">AI192</f>
        <v>0</v>
      </c>
      <c r="AJ193" s="437">
        <f t="shared" ref="AJ193" si="553">AJ192</f>
        <v>0</v>
      </c>
      <c r="AK193" s="437">
        <f t="shared" ref="AK193" si="554">AK192</f>
        <v>0</v>
      </c>
      <c r="AL193" s="437">
        <f t="shared" ref="AL193" si="555">AL192</f>
        <v>0</v>
      </c>
      <c r="AM193" s="332"/>
    </row>
    <row r="194" spans="2:39" ht="15" outlineLevel="1">
      <c r="B194" s="320"/>
      <c r="C194" s="331"/>
      <c r="D194" s="317"/>
      <c r="E194" s="317"/>
      <c r="F194" s="317"/>
      <c r="G194" s="317"/>
      <c r="H194" s="317"/>
      <c r="I194" s="317"/>
      <c r="J194" s="317"/>
      <c r="K194" s="317"/>
      <c r="L194" s="317"/>
      <c r="M194" s="317"/>
      <c r="N194" s="317"/>
      <c r="O194" s="317"/>
      <c r="P194" s="317"/>
      <c r="Q194" s="317"/>
      <c r="R194" s="317"/>
      <c r="S194" s="317"/>
      <c r="T194" s="317"/>
      <c r="U194" s="317"/>
      <c r="V194" s="317"/>
      <c r="W194" s="317"/>
      <c r="X194" s="317"/>
      <c r="Y194" s="327"/>
      <c r="Z194" s="327"/>
      <c r="AA194" s="327"/>
      <c r="AB194" s="327"/>
      <c r="AC194" s="327"/>
      <c r="AD194" s="327"/>
      <c r="AE194" s="327"/>
      <c r="AF194" s="327"/>
      <c r="AG194" s="327"/>
      <c r="AH194" s="327"/>
      <c r="AI194" s="327"/>
      <c r="AJ194" s="327"/>
      <c r="AK194" s="327"/>
      <c r="AL194" s="327"/>
      <c r="AM194" s="332"/>
    </row>
    <row r="195" spans="2:39" ht="15.6">
      <c r="B195" s="353" t="s">
        <v>274</v>
      </c>
      <c r="C195" s="355"/>
      <c r="D195" s="355">
        <f>SUM(D38:D193)</f>
        <v>87408832</v>
      </c>
      <c r="E195" s="355">
        <f t="shared" ref="E195:M195" si="556">SUM(E38:E193)</f>
        <v>79206273</v>
      </c>
      <c r="F195" s="355">
        <f t="shared" si="556"/>
        <v>75662126</v>
      </c>
      <c r="G195" s="355">
        <f t="shared" si="556"/>
        <v>75644704</v>
      </c>
      <c r="H195" s="355">
        <f t="shared" si="556"/>
        <v>75513562</v>
      </c>
      <c r="I195" s="355">
        <f t="shared" si="556"/>
        <v>75284399</v>
      </c>
      <c r="J195" s="355">
        <f t="shared" si="556"/>
        <v>72909184</v>
      </c>
      <c r="K195" s="355">
        <f t="shared" si="556"/>
        <v>72864386</v>
      </c>
      <c r="L195" s="355">
        <f t="shared" si="556"/>
        <v>71449475</v>
      </c>
      <c r="M195" s="355">
        <f t="shared" si="556"/>
        <v>61988205</v>
      </c>
      <c r="N195" s="355"/>
      <c r="O195" s="355">
        <f>SUM(O38:O193)</f>
        <v>14927</v>
      </c>
      <c r="P195" s="355">
        <f t="shared" ref="P195:X195" si="557">SUM(P38:P193)</f>
        <v>14256</v>
      </c>
      <c r="Q195" s="355">
        <f t="shared" si="557"/>
        <v>13616</v>
      </c>
      <c r="R195" s="355">
        <f t="shared" si="557"/>
        <v>13613</v>
      </c>
      <c r="S195" s="355">
        <f t="shared" si="557"/>
        <v>13726</v>
      </c>
      <c r="T195" s="355">
        <f t="shared" si="557"/>
        <v>13661</v>
      </c>
      <c r="U195" s="355">
        <f t="shared" si="557"/>
        <v>13279</v>
      </c>
      <c r="V195" s="355">
        <f t="shared" si="557"/>
        <v>13261</v>
      </c>
      <c r="W195" s="355">
        <f t="shared" si="557"/>
        <v>12940</v>
      </c>
      <c r="X195" s="355">
        <f t="shared" si="557"/>
        <v>10981</v>
      </c>
      <c r="Y195" s="355">
        <f>IF(Y36="kWh",SUMPRODUCT(D38:D193,Y38:Y193))</f>
        <v>9493264</v>
      </c>
      <c r="Z195" s="355">
        <f>IF(Z36="kWh",SUMPRODUCT(D38:D193,Z38:Z193))</f>
        <v>11880402.960721781</v>
      </c>
      <c r="AA195" s="355">
        <f>IF(AA36="kw",SUMPRODUCT(N38:N193,O38:O193,AA38:AA193),SUMPRODUCT(D38:D193,AA38:AA193))</f>
        <v>73676.990729432524</v>
      </c>
      <c r="AB195" s="355">
        <f>IF(AB36="kw",SUMPRODUCT(N38:N193,O38:O193,AB38:AB193),SUMPRODUCT(D38:D193,AB38:AB193))</f>
        <v>49806.725677901741</v>
      </c>
      <c r="AC195" s="355">
        <f>IF(AC36="kw",SUMPRODUCT(N38:N193,O38:O193,AC38:AC193),SUMPRODUCT(D38:D193,AC38:AC193))</f>
        <v>14251.581930816985</v>
      </c>
      <c r="AD195" s="355">
        <f>IF(AD36="kw",SUMPRODUCT(N38:N193,O38:O193,AD38:AD193),SUMPRODUCT(D38:D193,AD38:AD193))</f>
        <v>0</v>
      </c>
      <c r="AE195" s="355">
        <f>IF(AE36="kw",SUMPRODUCT(N38:N193,O38:O193,AE38:AE193),SUMPRODUCT(D38:D193,AE38:AE193))</f>
        <v>0</v>
      </c>
      <c r="AF195" s="355">
        <f>IF(AF36="kw",SUMPRODUCT(N38:N193,O38:O193,AF38:AF193),SUMPRODUCT(D38:D193,AF38:AF193))</f>
        <v>0</v>
      </c>
      <c r="AG195" s="355">
        <f>IF(AG36="kw",SUMPRODUCT(N38:N193,O38:O193,AG38:AG193),SUMPRODUCT(D38:D193,AG38:AG193))</f>
        <v>0</v>
      </c>
      <c r="AH195" s="355">
        <f>IF(AH36="kw",SUMPRODUCT(N38:N193,O38:O193,AH38:AH193),SUMPRODUCT(D38:D193,AH38:AH193))</f>
        <v>0</v>
      </c>
      <c r="AI195" s="355">
        <f>IF(AI36="kw",SUMPRODUCT(N38:N193,O38:O193,AI38:AI193),SUMPRODUCT(D38:D193,AI38:AI193))</f>
        <v>0</v>
      </c>
      <c r="AJ195" s="355">
        <f>IF(AJ36="kw",SUMPRODUCT(N38:N193,O38:O193,AJ38:AJ193),SUMPRODUCT(D38:D193,AJ38:AJ193))</f>
        <v>0</v>
      </c>
      <c r="AK195" s="355">
        <f>IF(AK36="kw",SUMPRODUCT(N38:N193,O38:O193,AK38:AK193),SUMPRODUCT(D38:D193,AK38:AK193))</f>
        <v>0</v>
      </c>
      <c r="AL195" s="355">
        <f>IF(AL36="kw",SUMPRODUCT(N38:N193,O38:O193,AL38:AL193),SUMPRODUCT(D38:D193,AL38:AL193))</f>
        <v>0</v>
      </c>
      <c r="AM195" s="356"/>
    </row>
    <row r="196" spans="2:39" ht="15.6">
      <c r="B196" s="417" t="s">
        <v>275</v>
      </c>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f>HLOOKUP(Y35,'2. LRAMVA Threshold'!$B$42:$Q$53,7,FALSE)</f>
        <v>35842920</v>
      </c>
      <c r="Z196" s="418">
        <f>HLOOKUP(Z35,'2. LRAMVA Threshold'!$B$42:$Q$53,7,FALSE)</f>
        <v>39519293</v>
      </c>
      <c r="AA196" s="418">
        <f>HLOOKUP(AA35,'2. LRAMVA Threshold'!$B$42:$Q$53,7,FALSE)</f>
        <v>19284</v>
      </c>
      <c r="AB196" s="418">
        <f>HLOOKUP(AB35,'2. LRAMVA Threshold'!$B$42:$Q$53,7,FALSE)</f>
        <v>16135</v>
      </c>
      <c r="AC196" s="418">
        <f>HLOOKUP(AC35,'2. LRAMVA Threshold'!$B$42:$Q$53,7,FALSE)</f>
        <v>15417</v>
      </c>
      <c r="AD196" s="418">
        <f>HLOOKUP(AD35,'2. LRAMVA Threshold'!$B$42:$Q$53,7,FALSE)</f>
        <v>61001</v>
      </c>
      <c r="AE196" s="418">
        <f>HLOOKUP(AE35,'2. LRAMVA Threshold'!$B$42:$Q$53,7,FALSE)</f>
        <v>0</v>
      </c>
      <c r="AF196" s="418">
        <f>HLOOKUP(AF35,'2. LRAMVA Threshold'!$B$42:$Q$53,7,FALSE)</f>
        <v>0</v>
      </c>
      <c r="AG196" s="418">
        <f>HLOOKUP(AG35,'2. LRAMVA Threshold'!$B$42:$Q$53,7,FALSE)</f>
        <v>0</v>
      </c>
      <c r="AH196" s="418">
        <f>HLOOKUP(AH35,'2. LRAMVA Threshold'!$B$42:$Q$53,7,FALSE)</f>
        <v>0</v>
      </c>
      <c r="AI196" s="418">
        <f>HLOOKUP(AI35,'2. LRAMVA Threshold'!$B$42:$Q$53,7,FALSE)</f>
        <v>0</v>
      </c>
      <c r="AJ196" s="418">
        <f>HLOOKUP(AJ35,'2. LRAMVA Threshold'!$B$42:$Q$53,7,FALSE)</f>
        <v>0</v>
      </c>
      <c r="AK196" s="418">
        <f>HLOOKUP(AK35,'2. LRAMVA Threshold'!$B$42:$Q$53,7,FALSE)</f>
        <v>0</v>
      </c>
      <c r="AL196" s="418">
        <f>HLOOKUP(AL35,'2. LRAMVA Threshold'!$B$42:$Q$53,7,FALSE)</f>
        <v>0</v>
      </c>
      <c r="AM196" s="419"/>
    </row>
    <row r="197" spans="2:39" ht="15">
      <c r="B197" s="556"/>
      <c r="C197" s="458"/>
      <c r="D197" s="459"/>
      <c r="E197" s="459"/>
      <c r="F197" s="459"/>
      <c r="G197" s="459"/>
      <c r="H197" s="459"/>
      <c r="I197" s="459"/>
      <c r="J197" s="459"/>
      <c r="K197" s="459"/>
      <c r="L197" s="459"/>
      <c r="M197" s="459"/>
      <c r="N197" s="459"/>
      <c r="O197" s="460"/>
      <c r="P197" s="459"/>
      <c r="Q197" s="459"/>
      <c r="R197" s="459"/>
      <c r="S197" s="461"/>
      <c r="T197" s="461"/>
      <c r="U197" s="461"/>
      <c r="V197" s="461"/>
      <c r="W197" s="459"/>
      <c r="X197" s="459"/>
      <c r="Y197" s="462"/>
      <c r="Z197" s="462"/>
      <c r="AA197" s="462"/>
      <c r="AB197" s="462"/>
      <c r="AC197" s="462"/>
      <c r="AD197" s="462"/>
      <c r="AE197" s="462"/>
      <c r="AF197" s="425"/>
      <c r="AG197" s="425"/>
      <c r="AH197" s="425"/>
      <c r="AI197" s="425"/>
      <c r="AJ197" s="425"/>
      <c r="AK197" s="425"/>
      <c r="AL197" s="425"/>
      <c r="AM197" s="426"/>
    </row>
    <row r="198" spans="2:39" ht="15">
      <c r="B198" s="350" t="s">
        <v>169</v>
      </c>
      <c r="C198" s="364"/>
      <c r="D198" s="364"/>
      <c r="E198" s="402"/>
      <c r="F198" s="402"/>
      <c r="G198" s="402"/>
      <c r="H198" s="402"/>
      <c r="I198" s="402"/>
      <c r="J198" s="402"/>
      <c r="K198" s="402"/>
      <c r="L198" s="402"/>
      <c r="M198" s="402"/>
      <c r="N198" s="402"/>
      <c r="O198" s="317"/>
      <c r="P198" s="366"/>
      <c r="Q198" s="366"/>
      <c r="R198" s="366"/>
      <c r="S198" s="365"/>
      <c r="T198" s="365"/>
      <c r="U198" s="365"/>
      <c r="V198" s="365"/>
      <c r="W198" s="366"/>
      <c r="X198" s="366"/>
      <c r="Y198" s="367">
        <f>HLOOKUP(Y$35,'3.  Distribution Rates'!$C$122:$P$133,7,FALSE)</f>
        <v>1.3299999999999999E-2</v>
      </c>
      <c r="Z198" s="367">
        <f>HLOOKUP(Z$35,'3.  Distribution Rates'!$C$122:$P$133,7,FALSE)</f>
        <v>1.1900000000000001E-2</v>
      </c>
      <c r="AA198" s="367">
        <f>HLOOKUP(AA$35,'3.  Distribution Rates'!$C$122:$P$133,7,FALSE)</f>
        <v>4.3117999999999999</v>
      </c>
      <c r="AB198" s="367">
        <f>HLOOKUP(AB$35,'3.  Distribution Rates'!$C$122:$P$133,7,FALSE)</f>
        <v>2.2187000000000001</v>
      </c>
      <c r="AC198" s="367">
        <f>HLOOKUP(AC$35,'3.  Distribution Rates'!$C$122:$P$133,7,FALSE)</f>
        <v>2.7538999999999998</v>
      </c>
      <c r="AD198" s="367">
        <f>HLOOKUP(AD$35,'3.  Distribution Rates'!$C$122:$P$133,7,FALSE)</f>
        <v>10.773199999999999</v>
      </c>
      <c r="AE198" s="367">
        <f>HLOOKUP(AE$35,'3.  Distribution Rates'!$C$122:$P$133,7,FALSE)</f>
        <v>0</v>
      </c>
      <c r="AF198" s="367">
        <f>HLOOKUP(AF$35,'3.  Distribution Rates'!$C$122:$P$133,7,FALSE)</f>
        <v>0</v>
      </c>
      <c r="AG198" s="367">
        <f>HLOOKUP(AG$35,'3.  Distribution Rates'!$C$122:$P$133,7,FALSE)</f>
        <v>0</v>
      </c>
      <c r="AH198" s="367">
        <f>HLOOKUP(AH$35,'3.  Distribution Rates'!$C$122:$P$133,7,FALSE)</f>
        <v>0</v>
      </c>
      <c r="AI198" s="367">
        <f>HLOOKUP(AI$35,'3.  Distribution Rates'!$C$122:$P$133,7,FALSE)</f>
        <v>0</v>
      </c>
      <c r="AJ198" s="367">
        <f>HLOOKUP(AJ$35,'3.  Distribution Rates'!$C$122:$P$133,7,FALSE)</f>
        <v>0</v>
      </c>
      <c r="AK198" s="367">
        <f>HLOOKUP(AK$35,'3.  Distribution Rates'!$C$122:$P$133,7,FALSE)</f>
        <v>0</v>
      </c>
      <c r="AL198" s="367">
        <f>HLOOKUP(AL$35,'3.  Distribution Rates'!$C$122:$P$133,7,FALSE)</f>
        <v>0</v>
      </c>
      <c r="AM198" s="374"/>
    </row>
    <row r="199" spans="2:39" ht="15">
      <c r="B199" s="350" t="s">
        <v>150</v>
      </c>
      <c r="C199" s="371"/>
      <c r="D199" s="335"/>
      <c r="E199" s="305"/>
      <c r="F199" s="305"/>
      <c r="G199" s="305"/>
      <c r="H199" s="305"/>
      <c r="I199" s="305"/>
      <c r="J199" s="305"/>
      <c r="K199" s="305"/>
      <c r="L199" s="305"/>
      <c r="M199" s="305"/>
      <c r="N199" s="305"/>
      <c r="O199" s="317"/>
      <c r="P199" s="305"/>
      <c r="Q199" s="305"/>
      <c r="R199" s="305"/>
      <c r="S199" s="335"/>
      <c r="T199" s="335"/>
      <c r="U199" s="335"/>
      <c r="V199" s="335"/>
      <c r="W199" s="305"/>
      <c r="X199" s="305"/>
      <c r="Y199" s="404">
        <f>'4.  2011-2014 LRAM'!Y138*Y198</f>
        <v>73063.988252462892</v>
      </c>
      <c r="Z199" s="404">
        <f>'4.  2011-2014 LRAM'!Z138*Z198</f>
        <v>148654.72226556932</v>
      </c>
      <c r="AA199" s="404">
        <f>'4.  2011-2014 LRAM'!AA138*AA198</f>
        <v>170269.91834605948</v>
      </c>
      <c r="AB199" s="404">
        <f>'4.  2011-2014 LRAM'!AB138*AB198</f>
        <v>40211.993260999836</v>
      </c>
      <c r="AC199" s="404">
        <f>'4.  2011-2014 LRAM'!AC138*AC198</f>
        <v>1031.57917321272</v>
      </c>
      <c r="AD199" s="404">
        <f>'4.  2011-2014 LRAM'!AD138*AD198</f>
        <v>0</v>
      </c>
      <c r="AE199" s="404">
        <f>'4.  2011-2014 LRAM'!AE138*AE198</f>
        <v>0</v>
      </c>
      <c r="AF199" s="404">
        <f>'4.  2011-2014 LRAM'!AF138*AF198</f>
        <v>0</v>
      </c>
      <c r="AG199" s="404">
        <f>'4.  2011-2014 LRAM'!AG138*AG198</f>
        <v>0</v>
      </c>
      <c r="AH199" s="404">
        <f>'4.  2011-2014 LRAM'!AH138*AH198</f>
        <v>0</v>
      </c>
      <c r="AI199" s="404">
        <f>'4.  2011-2014 LRAM'!AI138*AI198</f>
        <v>0</v>
      </c>
      <c r="AJ199" s="404">
        <f>'4.  2011-2014 LRAM'!AJ138*AJ198</f>
        <v>0</v>
      </c>
      <c r="AK199" s="404">
        <f>'4.  2011-2014 LRAM'!AK138*AK198</f>
        <v>0</v>
      </c>
      <c r="AL199" s="404">
        <f>'4.  2011-2014 LRAM'!AL138*AL198</f>
        <v>0</v>
      </c>
      <c r="AM199" s="403">
        <f>SUM(Y199:AL199)</f>
        <v>433232.20129830425</v>
      </c>
    </row>
    <row r="200" spans="2:39" ht="15">
      <c r="B200" s="350" t="s">
        <v>151</v>
      </c>
      <c r="C200" s="371"/>
      <c r="D200" s="335"/>
      <c r="E200" s="305"/>
      <c r="F200" s="305"/>
      <c r="G200" s="305"/>
      <c r="H200" s="305"/>
      <c r="I200" s="305"/>
      <c r="J200" s="305"/>
      <c r="K200" s="305"/>
      <c r="L200" s="305"/>
      <c r="M200" s="305"/>
      <c r="N200" s="305"/>
      <c r="O200" s="317"/>
      <c r="P200" s="305"/>
      <c r="Q200" s="305"/>
      <c r="R200" s="305"/>
      <c r="S200" s="335"/>
      <c r="T200" s="335"/>
      <c r="U200" s="335"/>
      <c r="V200" s="335"/>
      <c r="W200" s="305"/>
      <c r="X200" s="305"/>
      <c r="Y200" s="404">
        <f>'4.  2011-2014 LRAM'!Y267*Y198</f>
        <v>52139.219779337596</v>
      </c>
      <c r="Z200" s="404">
        <f>'4.  2011-2014 LRAM'!Z267*Z198</f>
        <v>90994.951186852311</v>
      </c>
      <c r="AA200" s="404">
        <f>'4.  2011-2014 LRAM'!AA267*AA198</f>
        <v>188189.60115503284</v>
      </c>
      <c r="AB200" s="404">
        <f>'4.  2011-2014 LRAM'!AB267*AB198</f>
        <v>43995.228218433229</v>
      </c>
      <c r="AC200" s="404">
        <f>'4.  2011-2014 LRAM'!AC267*AC198</f>
        <v>5080.5885459812034</v>
      </c>
      <c r="AD200" s="404">
        <f>'4.  2011-2014 LRAM'!AD267*AD198</f>
        <v>0</v>
      </c>
      <c r="AE200" s="404">
        <f>'4.  2011-2014 LRAM'!AE267*AE198</f>
        <v>0</v>
      </c>
      <c r="AF200" s="404">
        <f>'4.  2011-2014 LRAM'!AF267*AF198</f>
        <v>0</v>
      </c>
      <c r="AG200" s="404">
        <f>'4.  2011-2014 LRAM'!AG267*AG198</f>
        <v>0</v>
      </c>
      <c r="AH200" s="404">
        <f>'4.  2011-2014 LRAM'!AH267*AH198</f>
        <v>0</v>
      </c>
      <c r="AI200" s="404">
        <f>'4.  2011-2014 LRAM'!AI267*AI198</f>
        <v>0</v>
      </c>
      <c r="AJ200" s="404">
        <f>'4.  2011-2014 LRAM'!AJ267*AJ198</f>
        <v>0</v>
      </c>
      <c r="AK200" s="404">
        <f>'4.  2011-2014 LRAM'!AK267*AK198</f>
        <v>0</v>
      </c>
      <c r="AL200" s="404">
        <f>'4.  2011-2014 LRAM'!AL267*AL198</f>
        <v>0</v>
      </c>
      <c r="AM200" s="403">
        <f>SUM(Y200:AL200)</f>
        <v>380399.58888563717</v>
      </c>
    </row>
    <row r="201" spans="2:39" ht="15">
      <c r="B201" s="350" t="s">
        <v>152</v>
      </c>
      <c r="C201" s="371"/>
      <c r="D201" s="335"/>
      <c r="E201" s="305"/>
      <c r="F201" s="305"/>
      <c r="G201" s="305"/>
      <c r="H201" s="305"/>
      <c r="I201" s="305"/>
      <c r="J201" s="305"/>
      <c r="K201" s="305"/>
      <c r="L201" s="305"/>
      <c r="M201" s="305"/>
      <c r="N201" s="305"/>
      <c r="O201" s="317"/>
      <c r="P201" s="305"/>
      <c r="Q201" s="305"/>
      <c r="R201" s="305"/>
      <c r="S201" s="335"/>
      <c r="T201" s="335"/>
      <c r="U201" s="335"/>
      <c r="V201" s="335"/>
      <c r="W201" s="305"/>
      <c r="X201" s="305"/>
      <c r="Y201" s="404">
        <f>'4.  2011-2014 LRAM'!Y396*Y198</f>
        <v>53046.851512342801</v>
      </c>
      <c r="Z201" s="404">
        <f>'4.  2011-2014 LRAM'!Z396*Z198</f>
        <v>72845.990384300007</v>
      </c>
      <c r="AA201" s="404">
        <f>'4.  2011-2014 LRAM'!AA396*AA198</f>
        <v>169244.39736815833</v>
      </c>
      <c r="AB201" s="404">
        <f>'4.  2011-2014 LRAM'!AB396*AB198</f>
        <v>50359.27459253947</v>
      </c>
      <c r="AC201" s="404">
        <f>'4.  2011-2014 LRAM'!AC396*AC198</f>
        <v>59295.066993056491</v>
      </c>
      <c r="AD201" s="404">
        <f>'4.  2011-2014 LRAM'!AD396*AD198</f>
        <v>0</v>
      </c>
      <c r="AE201" s="404">
        <f>'4.  2011-2014 LRAM'!AE396*AE198</f>
        <v>0</v>
      </c>
      <c r="AF201" s="404">
        <f>'4.  2011-2014 LRAM'!AF396*AF198</f>
        <v>0</v>
      </c>
      <c r="AG201" s="404">
        <f>'4.  2011-2014 LRAM'!AG396*AG198</f>
        <v>0</v>
      </c>
      <c r="AH201" s="404">
        <f>'4.  2011-2014 LRAM'!AH396*AH198</f>
        <v>0</v>
      </c>
      <c r="AI201" s="404">
        <f>'4.  2011-2014 LRAM'!AI396*AI198</f>
        <v>0</v>
      </c>
      <c r="AJ201" s="404">
        <f>'4.  2011-2014 LRAM'!AJ396*AJ198</f>
        <v>0</v>
      </c>
      <c r="AK201" s="404">
        <f>'4.  2011-2014 LRAM'!AK396*AK198</f>
        <v>0</v>
      </c>
      <c r="AL201" s="404">
        <f>'4.  2011-2014 LRAM'!AL396*AL198</f>
        <v>0</v>
      </c>
      <c r="AM201" s="403">
        <f>SUM(Y201:AL201)</f>
        <v>404791.58085039712</v>
      </c>
    </row>
    <row r="202" spans="2:39" ht="15">
      <c r="B202" s="350" t="s">
        <v>153</v>
      </c>
      <c r="C202" s="371"/>
      <c r="D202" s="335"/>
      <c r="E202" s="305"/>
      <c r="F202" s="305"/>
      <c r="G202" s="305"/>
      <c r="H202" s="305"/>
      <c r="I202" s="305"/>
      <c r="J202" s="305"/>
      <c r="K202" s="305"/>
      <c r="L202" s="305"/>
      <c r="M202" s="305"/>
      <c r="N202" s="305"/>
      <c r="O202" s="317"/>
      <c r="P202" s="305"/>
      <c r="Q202" s="305"/>
      <c r="R202" s="305"/>
      <c r="S202" s="335"/>
      <c r="T202" s="335"/>
      <c r="U202" s="335"/>
      <c r="V202" s="335"/>
      <c r="W202" s="305"/>
      <c r="X202" s="305"/>
      <c r="Y202" s="404">
        <f>'4.  2011-2014 LRAM'!Y526*Y198</f>
        <v>117464.43385333997</v>
      </c>
      <c r="Z202" s="404">
        <f>'4.  2011-2014 LRAM'!Z526*Z198</f>
        <v>115454.3346432</v>
      </c>
      <c r="AA202" s="404">
        <f>'4.  2011-2014 LRAM'!AA526*AA198</f>
        <v>235022.95191943442</v>
      </c>
      <c r="AB202" s="404">
        <f>'4.  2011-2014 LRAM'!AB526*AB198</f>
        <v>45795.417538833608</v>
      </c>
      <c r="AC202" s="404">
        <f>'4.  2011-2014 LRAM'!AC526*AC198</f>
        <v>15667.556716484401</v>
      </c>
      <c r="AD202" s="404">
        <f>'4.  2011-2014 LRAM'!AD526*AD198</f>
        <v>0</v>
      </c>
      <c r="AE202" s="404">
        <f>'4.  2011-2014 LRAM'!AE526*AE198</f>
        <v>0</v>
      </c>
      <c r="AF202" s="404">
        <f>'4.  2011-2014 LRAM'!AF526*AF198</f>
        <v>0</v>
      </c>
      <c r="AG202" s="404">
        <f>'4.  2011-2014 LRAM'!AG526*AG198</f>
        <v>0</v>
      </c>
      <c r="AH202" s="404">
        <f>'4.  2011-2014 LRAM'!AH526*AH198</f>
        <v>0</v>
      </c>
      <c r="AI202" s="404">
        <f>'4.  2011-2014 LRAM'!AI526*AI198</f>
        <v>0</v>
      </c>
      <c r="AJ202" s="404">
        <f>'4.  2011-2014 LRAM'!AJ526*AJ198</f>
        <v>0</v>
      </c>
      <c r="AK202" s="404">
        <f>'4.  2011-2014 LRAM'!AK526*AK198</f>
        <v>0</v>
      </c>
      <c r="AL202" s="404">
        <f>'4.  2011-2014 LRAM'!AL526*AL198</f>
        <v>0</v>
      </c>
      <c r="AM202" s="403">
        <f>SUM(Y202:AL202)</f>
        <v>529404.69467129244</v>
      </c>
    </row>
    <row r="203" spans="2:39" ht="15">
      <c r="B203" s="350" t="s">
        <v>154</v>
      </c>
      <c r="C203" s="371"/>
      <c r="D203" s="335"/>
      <c r="E203" s="305"/>
      <c r="F203" s="305"/>
      <c r="G203" s="305"/>
      <c r="H203" s="305"/>
      <c r="I203" s="305"/>
      <c r="J203" s="305"/>
      <c r="K203" s="305"/>
      <c r="L203" s="305"/>
      <c r="M203" s="305"/>
      <c r="N203" s="305"/>
      <c r="O203" s="317"/>
      <c r="P203" s="305"/>
      <c r="Q203" s="305"/>
      <c r="R203" s="305"/>
      <c r="S203" s="335"/>
      <c r="T203" s="335"/>
      <c r="U203" s="335"/>
      <c r="V203" s="335"/>
      <c r="W203" s="305"/>
      <c r="X203" s="305"/>
      <c r="Y203" s="404">
        <f>Y195*Y198</f>
        <v>126260.41119999999</v>
      </c>
      <c r="Z203" s="404">
        <f t="shared" ref="Z203:AL203" si="558">Z195*Z198</f>
        <v>141376.79523258921</v>
      </c>
      <c r="AA203" s="404">
        <f t="shared" si="558"/>
        <v>317680.44862716715</v>
      </c>
      <c r="AB203" s="404">
        <f t="shared" si="558"/>
        <v>110506.18226156059</v>
      </c>
      <c r="AC203" s="404">
        <f t="shared" si="558"/>
        <v>39247.431479276893</v>
      </c>
      <c r="AD203" s="404">
        <f>AD195*AD198</f>
        <v>0</v>
      </c>
      <c r="AE203" s="404">
        <f t="shared" si="558"/>
        <v>0</v>
      </c>
      <c r="AF203" s="404">
        <f t="shared" si="558"/>
        <v>0</v>
      </c>
      <c r="AG203" s="404">
        <f t="shared" si="558"/>
        <v>0</v>
      </c>
      <c r="AH203" s="404">
        <f t="shared" si="558"/>
        <v>0</v>
      </c>
      <c r="AI203" s="404">
        <f t="shared" si="558"/>
        <v>0</v>
      </c>
      <c r="AJ203" s="404">
        <f t="shared" si="558"/>
        <v>0</v>
      </c>
      <c r="AK203" s="404">
        <f t="shared" si="558"/>
        <v>0</v>
      </c>
      <c r="AL203" s="404">
        <f t="shared" si="558"/>
        <v>0</v>
      </c>
      <c r="AM203" s="403">
        <f>SUM(Y203:AL203)</f>
        <v>735071.2688005938</v>
      </c>
    </row>
    <row r="204" spans="2:39" ht="15.6">
      <c r="B204" s="375" t="s">
        <v>271</v>
      </c>
      <c r="C204" s="371"/>
      <c r="D204" s="362"/>
      <c r="E204" s="360"/>
      <c r="F204" s="360"/>
      <c r="G204" s="360"/>
      <c r="H204" s="360"/>
      <c r="I204" s="360"/>
      <c r="J204" s="360"/>
      <c r="K204" s="360"/>
      <c r="L204" s="360"/>
      <c r="M204" s="360"/>
      <c r="N204" s="360"/>
      <c r="O204" s="326"/>
      <c r="P204" s="360"/>
      <c r="Q204" s="360"/>
      <c r="R204" s="360"/>
      <c r="S204" s="362"/>
      <c r="T204" s="362"/>
      <c r="U204" s="362"/>
      <c r="V204" s="362"/>
      <c r="W204" s="360"/>
      <c r="X204" s="360"/>
      <c r="Y204" s="372">
        <f>SUM(Y199:Y203)</f>
        <v>421974.90459748323</v>
      </c>
      <c r="Z204" s="372">
        <f>SUM(Z199:Z203)</f>
        <v>569326.79371251084</v>
      </c>
      <c r="AA204" s="372">
        <f t="shared" ref="AA204:AE204" si="559">SUM(AA199:AA203)</f>
        <v>1080407.3174158521</v>
      </c>
      <c r="AB204" s="372">
        <f t="shared" si="559"/>
        <v>290868.09587236674</v>
      </c>
      <c r="AC204" s="372">
        <f t="shared" si="559"/>
        <v>120322.2229080117</v>
      </c>
      <c r="AD204" s="372">
        <f t="shared" si="559"/>
        <v>0</v>
      </c>
      <c r="AE204" s="372">
        <f t="shared" si="559"/>
        <v>0</v>
      </c>
      <c r="AF204" s="372">
        <f>SUM(AF199:AF203)</f>
        <v>0</v>
      </c>
      <c r="AG204" s="372">
        <f>SUM(AG199:AG203)</f>
        <v>0</v>
      </c>
      <c r="AH204" s="372">
        <f t="shared" ref="AH204:AL204" si="560">SUM(AH199:AH203)</f>
        <v>0</v>
      </c>
      <c r="AI204" s="372">
        <f t="shared" si="560"/>
        <v>0</v>
      </c>
      <c r="AJ204" s="372">
        <f t="shared" si="560"/>
        <v>0</v>
      </c>
      <c r="AK204" s="372">
        <f t="shared" si="560"/>
        <v>0</v>
      </c>
      <c r="AL204" s="372">
        <f t="shared" si="560"/>
        <v>0</v>
      </c>
      <c r="AM204" s="374">
        <f>SUM(AM199:AM203)</f>
        <v>2482899.3345062248</v>
      </c>
    </row>
    <row r="205" spans="2:39" ht="15.6">
      <c r="B205" s="375" t="s">
        <v>272</v>
      </c>
      <c r="C205" s="371"/>
      <c r="D205" s="376"/>
      <c r="E205" s="360"/>
      <c r="F205" s="360"/>
      <c r="G205" s="360"/>
      <c r="H205" s="360"/>
      <c r="I205" s="360"/>
      <c r="J205" s="360"/>
      <c r="K205" s="360"/>
      <c r="L205" s="360"/>
      <c r="M205" s="360"/>
      <c r="N205" s="360"/>
      <c r="O205" s="326"/>
      <c r="P205" s="360"/>
      <c r="Q205" s="360"/>
      <c r="R205" s="360"/>
      <c r="S205" s="362"/>
      <c r="T205" s="362"/>
      <c r="U205" s="362"/>
      <c r="V205" s="362"/>
      <c r="W205" s="360"/>
      <c r="X205" s="360"/>
      <c r="Y205" s="373">
        <f>Y196*Y198</f>
        <v>476710.83599999995</v>
      </c>
      <c r="Z205" s="373">
        <f t="shared" ref="Z205:AE205" si="561">Z196*Z198</f>
        <v>470279.58670000004</v>
      </c>
      <c r="AA205" s="373">
        <f t="shared" si="561"/>
        <v>83148.751199999999</v>
      </c>
      <c r="AB205" s="373">
        <f t="shared" si="561"/>
        <v>35798.724500000004</v>
      </c>
      <c r="AC205" s="373">
        <f t="shared" si="561"/>
        <v>42456.876299999996</v>
      </c>
      <c r="AD205" s="373">
        <f t="shared" si="561"/>
        <v>657175.97320000001</v>
      </c>
      <c r="AE205" s="373">
        <f t="shared" si="561"/>
        <v>0</v>
      </c>
      <c r="AF205" s="373">
        <f>AF196*AF198</f>
        <v>0</v>
      </c>
      <c r="AG205" s="373">
        <f t="shared" ref="AG205:AL205" si="562">AG196*AG198</f>
        <v>0</v>
      </c>
      <c r="AH205" s="373">
        <f t="shared" si="562"/>
        <v>0</v>
      </c>
      <c r="AI205" s="373">
        <f t="shared" si="562"/>
        <v>0</v>
      </c>
      <c r="AJ205" s="373">
        <f t="shared" si="562"/>
        <v>0</v>
      </c>
      <c r="AK205" s="373">
        <f t="shared" si="562"/>
        <v>0</v>
      </c>
      <c r="AL205" s="373">
        <f t="shared" si="562"/>
        <v>0</v>
      </c>
      <c r="AM205" s="374">
        <f>SUM(Y205:AL205)</f>
        <v>1765570.7478999998</v>
      </c>
    </row>
    <row r="206" spans="2:39" ht="15.6">
      <c r="B206" s="375" t="s">
        <v>273</v>
      </c>
      <c r="C206" s="371"/>
      <c r="D206" s="376"/>
      <c r="E206" s="360"/>
      <c r="F206" s="360"/>
      <c r="G206" s="360"/>
      <c r="H206" s="360"/>
      <c r="I206" s="360"/>
      <c r="J206" s="360"/>
      <c r="K206" s="360"/>
      <c r="L206" s="360"/>
      <c r="M206" s="360"/>
      <c r="N206" s="360"/>
      <c r="O206" s="326"/>
      <c r="P206" s="360"/>
      <c r="Q206" s="360"/>
      <c r="R206" s="360"/>
      <c r="S206" s="376"/>
      <c r="T206" s="376"/>
      <c r="U206" s="376"/>
      <c r="V206" s="376"/>
      <c r="W206" s="360"/>
      <c r="X206" s="360"/>
      <c r="Y206" s="377"/>
      <c r="Z206" s="377"/>
      <c r="AA206" s="377"/>
      <c r="AB206" s="377"/>
      <c r="AC206" s="377"/>
      <c r="AD206" s="377"/>
      <c r="AE206" s="377"/>
      <c r="AF206" s="377"/>
      <c r="AG206" s="377"/>
      <c r="AH206" s="377"/>
      <c r="AI206" s="377"/>
      <c r="AJ206" s="377"/>
      <c r="AK206" s="377"/>
      <c r="AL206" s="377"/>
      <c r="AM206" s="374">
        <f>AM204-AM205</f>
        <v>717328.586606225</v>
      </c>
    </row>
    <row r="207" spans="2:39" ht="15">
      <c r="B207" s="350"/>
      <c r="C207" s="376"/>
      <c r="D207" s="376"/>
      <c r="E207" s="360"/>
      <c r="F207" s="360"/>
      <c r="G207" s="360"/>
      <c r="H207" s="360"/>
      <c r="I207" s="360"/>
      <c r="J207" s="360"/>
      <c r="K207" s="360"/>
      <c r="L207" s="360"/>
      <c r="M207" s="360"/>
      <c r="N207" s="360"/>
      <c r="O207" s="326"/>
      <c r="P207" s="360"/>
      <c r="Q207" s="360"/>
      <c r="R207" s="360"/>
      <c r="S207" s="376"/>
      <c r="T207" s="371"/>
      <c r="U207" s="376"/>
      <c r="V207" s="376"/>
      <c r="W207" s="360"/>
      <c r="X207" s="360"/>
      <c r="Y207" s="378"/>
      <c r="Z207" s="378"/>
      <c r="AA207" s="378"/>
      <c r="AB207" s="378"/>
      <c r="AC207" s="378"/>
      <c r="AD207" s="378"/>
      <c r="AE207" s="378"/>
      <c r="AF207" s="378"/>
      <c r="AG207" s="378"/>
      <c r="AH207" s="378"/>
      <c r="AI207" s="378"/>
      <c r="AJ207" s="378"/>
      <c r="AK207" s="378"/>
      <c r="AL207" s="378"/>
      <c r="AM207" s="374"/>
    </row>
    <row r="208" spans="2:39" ht="15">
      <c r="B208" s="320" t="s">
        <v>145</v>
      </c>
      <c r="C208" s="330"/>
      <c r="D208" s="305"/>
      <c r="E208" s="305"/>
      <c r="F208" s="305"/>
      <c r="G208" s="305"/>
      <c r="H208" s="305"/>
      <c r="I208" s="305"/>
      <c r="J208" s="305"/>
      <c r="K208" s="305"/>
      <c r="L208" s="305"/>
      <c r="M208" s="305"/>
      <c r="N208" s="305"/>
      <c r="O208" s="383"/>
      <c r="P208" s="305"/>
      <c r="Q208" s="305"/>
      <c r="R208" s="305"/>
      <c r="S208" s="330"/>
      <c r="T208" s="335"/>
      <c r="U208" s="335"/>
      <c r="V208" s="305"/>
      <c r="W208" s="305"/>
      <c r="X208" s="335"/>
      <c r="Y208" s="317">
        <f>SUMPRODUCT(E38:E193,Y38:Y193)</f>
        <v>9333037</v>
      </c>
      <c r="Z208" s="317">
        <f>SUMPRODUCT(E38:E193,Z38:Z193)</f>
        <v>11717796.4526964</v>
      </c>
      <c r="AA208" s="317">
        <f>IF(AA36="kw",SUMPRODUCT(N38:N193,P38:P193,AA38:AA193),SUMPRODUCT(E38:E193,AA38:AA193))</f>
        <v>70417.664349058265</v>
      </c>
      <c r="AB208" s="317">
        <f>IF(AB36="kw",SUMPRODUCT(N38:N193,P38:P193,AB38:AB193),SUMPRODUCT(E38:E193,AB38:AB193))</f>
        <v>46124.76232693479</v>
      </c>
      <c r="AC208" s="317">
        <f>IF(AC36="kw",SUMPRODUCT(N38:N193,P38:P193,AC38:AC193),SUMPRODUCT(E38:E193,AC38:AC193))</f>
        <v>13706.035327399633</v>
      </c>
      <c r="AD208" s="317">
        <f>IF(AD36="kw",SUMPRODUCT(N38:N193,P38:P193,AD38:AD193),SUMPRODUCT(E38:E193,AD38:AD193))</f>
        <v>0</v>
      </c>
      <c r="AE208" s="317">
        <f>IF(AE36="kw",SUMPRODUCT(N38:N193,P38:P193,AE38:AE193),SUMPRODUCT(E38:E193,AE38:AE193))</f>
        <v>0</v>
      </c>
      <c r="AF208" s="317">
        <f>IF(AF36="kw",SUMPRODUCT(N38:N193,P38:P193,AF38:AF193),SUMPRODUCT(E38:E193,AF38:AF193))</f>
        <v>0</v>
      </c>
      <c r="AG208" s="317">
        <f>IF(AG36="kw",SUMPRODUCT(N38:N193,P38:P193,AG38:AG193),SUMPRODUCT(E38:E193,AG38:AG193))</f>
        <v>0</v>
      </c>
      <c r="AH208" s="317">
        <f>IF(AH36="kw",SUMPRODUCT(N38:N193,P38:P193,AH38:AH193),SUMPRODUCT(E38:E193,AH38:AH193))</f>
        <v>0</v>
      </c>
      <c r="AI208" s="317">
        <f>IF(AI36="kw",SUMPRODUCT(N38:N193,P38:P193,AI38:AI193),SUMPRODUCT(E38:E193,AI38:AI193))</f>
        <v>0</v>
      </c>
      <c r="AJ208" s="317">
        <f>IF(AJ36="kw",SUMPRODUCT(N38:N193,P38:P193,AJ38:AJ193),SUMPRODUCT(E38:E193,AJ38:AJ193))</f>
        <v>0</v>
      </c>
      <c r="AK208" s="317">
        <f>IF(AK36="kw",SUMPRODUCT(N38:N193,P38:P193,AK38:AK193),SUMPRODUCT(E38:E193,AK38:AK193))</f>
        <v>0</v>
      </c>
      <c r="AL208" s="317">
        <f>IF(AL36="kw",SUMPRODUCT(N38:N193,P38:P193,AL38:AL193),SUMPRODUCT(E38:E193,AL38:AL193))</f>
        <v>0</v>
      </c>
      <c r="AM208" s="374"/>
    </row>
    <row r="209" spans="1:39" ht="15">
      <c r="B209" s="320" t="s">
        <v>146</v>
      </c>
      <c r="C209" s="330"/>
      <c r="D209" s="305"/>
      <c r="E209" s="305"/>
      <c r="F209" s="305"/>
      <c r="G209" s="305"/>
      <c r="H209" s="305"/>
      <c r="I209" s="305"/>
      <c r="J209" s="305"/>
      <c r="K209" s="305"/>
      <c r="L209" s="305"/>
      <c r="M209" s="305"/>
      <c r="N209" s="305"/>
      <c r="O209" s="383"/>
      <c r="P209" s="305"/>
      <c r="Q209" s="305"/>
      <c r="R209" s="305"/>
      <c r="S209" s="330"/>
      <c r="T209" s="335"/>
      <c r="U209" s="335"/>
      <c r="V209" s="305"/>
      <c r="W209" s="305"/>
      <c r="X209" s="335"/>
      <c r="Y209" s="317">
        <f>SUMPRODUCT(F38:F193,Y38:Y193)</f>
        <v>9323099</v>
      </c>
      <c r="Z209" s="317">
        <f>SUMPRODUCT(F38:F193,Z38:Z193)</f>
        <v>10382398.2726964</v>
      </c>
      <c r="AA209" s="317">
        <f>IF(AA36="kw",SUMPRODUCT(N38:N193,Q38:Q193,AA38:AA193),SUMPRODUCT(F38:F193,AA38:AA193))</f>
        <v>69777.344349058272</v>
      </c>
      <c r="AB209" s="317">
        <f>IF(AB36="kw",SUMPRODUCT(N38:N193,Q38:Q193,AB38:AB193),SUMPRODUCT(F38:F193,AB38:AB193))</f>
        <v>44579.966670985239</v>
      </c>
      <c r="AC209" s="317">
        <f>IF(AC36="kw",SUMPRODUCT(N38:N193,Q38:Q193,AC38:AC193),SUMPRODUCT(F38:F193,AC38:AC193))</f>
        <v>12310.350983349179</v>
      </c>
      <c r="AD209" s="317">
        <f>IF(AD36="kw",SUMPRODUCT(N38:N193,Q38:Q193,AD38:AD193),SUMPRODUCT(F38:F193,AD38:AD193))</f>
        <v>0</v>
      </c>
      <c r="AE209" s="317">
        <f>IF(AE36="kw",SUMPRODUCT(N38:N193,Q38:Q193,AE38:AE193),SUMPRODUCT(F38:F193,AE38:AE193))</f>
        <v>0</v>
      </c>
      <c r="AF209" s="317">
        <f>IF(AF36="kw",SUMPRODUCT(N38:N193,Q38:Q193,AF38:AF193),SUMPRODUCT(F38:F193,AF38:AF193))</f>
        <v>0</v>
      </c>
      <c r="AG209" s="317">
        <f>IF(AG36="kw",SUMPRODUCT(N38:N193,Q38:Q193,AG38:AG193),SUMPRODUCT(F38:F193,AG38:AG193))</f>
        <v>0</v>
      </c>
      <c r="AH209" s="317">
        <f>IF(AH36="kw",SUMPRODUCT(N38:N193,Q38:Q193,AH38:AH193),SUMPRODUCT(F38:F193,AH38:AH193))</f>
        <v>0</v>
      </c>
      <c r="AI209" s="317">
        <f>IF(AI36="kw",SUMPRODUCT(N38:N193,Q38:Q193,AI38:AI193),SUMPRODUCT(F38:F193,AI38:AI193))</f>
        <v>0</v>
      </c>
      <c r="AJ209" s="317">
        <f>IF(AJ36="kw",SUMPRODUCT(N38:N193,Q38:Q193,AJ38:AJ193),SUMPRODUCT(F38:F193,AJ38:AJ193))</f>
        <v>0</v>
      </c>
      <c r="AK209" s="317">
        <f>IF(AK36="kw",SUMPRODUCT(N38:N193,Q38:Q193,AK38:AK193),SUMPRODUCT(F38:F193,AK38:AK193))</f>
        <v>0</v>
      </c>
      <c r="AL209" s="317">
        <f>IF(AL36="kw",SUMPRODUCT(N38:N193,Q38:Q193,AL38:AL193),SUMPRODUCT(F38:F193,AL38:AL193))</f>
        <v>0</v>
      </c>
      <c r="AM209" s="363"/>
    </row>
    <row r="210" spans="1:39" ht="15">
      <c r="B210" s="320" t="s">
        <v>147</v>
      </c>
      <c r="C210" s="330"/>
      <c r="D210" s="305"/>
      <c r="E210" s="305"/>
      <c r="F210" s="305"/>
      <c r="G210" s="305"/>
      <c r="H210" s="305"/>
      <c r="I210" s="305"/>
      <c r="J210" s="305"/>
      <c r="K210" s="305"/>
      <c r="L210" s="305"/>
      <c r="M210" s="305"/>
      <c r="N210" s="305"/>
      <c r="O210" s="383"/>
      <c r="P210" s="305"/>
      <c r="Q210" s="305"/>
      <c r="R210" s="305"/>
      <c r="S210" s="330"/>
      <c r="T210" s="335"/>
      <c r="U210" s="335"/>
      <c r="V210" s="305"/>
      <c r="W210" s="305"/>
      <c r="X210" s="335"/>
      <c r="Y210" s="317">
        <f>SUMPRODUCT(G38:G193,Y38:Y193)</f>
        <v>9313160</v>
      </c>
      <c r="Z210" s="317">
        <f>SUMPRODUCT(G38:G193,Z38:Z193)</f>
        <v>10381250.892696399</v>
      </c>
      <c r="AA210" s="317">
        <f>IF(AA36="kw",SUMPRODUCT(N38:N193,R38:R193,AA38:AA193),SUMPRODUCT(G38:G193,AA38:AA193))</f>
        <v>69763.424349058274</v>
      </c>
      <c r="AB210" s="317">
        <f>IF(AB36="kw",SUMPRODUCT(N38:N193,R38:R193,AB38:AB193),SUMPRODUCT(G38:G193,AB38:AB193))</f>
        <v>44572.286670985239</v>
      </c>
      <c r="AC210" s="317">
        <f>IF(AC36="kw",SUMPRODUCT(N38:N193,R38:R193,AC38:AC193),SUMPRODUCT(G38:G193,AC38:AC193))</f>
        <v>12309.150983349178</v>
      </c>
      <c r="AD210" s="317">
        <f>IF(AD36="kw",SUMPRODUCT(N38:N193,R38:R193,AD38:AD193),SUMPRODUCT(G38:G193,AD38:AD193))</f>
        <v>0</v>
      </c>
      <c r="AE210" s="317">
        <f>IF(AE36="kw",SUMPRODUCT(N38:N193,R38:R193,AE38:AE193),SUMPRODUCT(G38:G193,AE38:AE193))</f>
        <v>0</v>
      </c>
      <c r="AF210" s="317">
        <f>IF(AF36="kw",SUMPRODUCT(N38:N193,R38:R193,AF38:AF193),SUMPRODUCT(G38:G193,AF38:AF193))</f>
        <v>0</v>
      </c>
      <c r="AG210" s="317">
        <f>IF(AG36="kw",SUMPRODUCT(N38:N193,R38:R193,AG38:AG193),SUMPRODUCT(G38:G193,AG38:AG193))</f>
        <v>0</v>
      </c>
      <c r="AH210" s="317">
        <f>IF(AH36="kw",SUMPRODUCT(N38:N193,R38:R193,AH38:AH193),SUMPRODUCT(G38:G193,AH38:AH193))</f>
        <v>0</v>
      </c>
      <c r="AI210" s="317">
        <f>IF(AI36="kw",SUMPRODUCT(N38:N193,R38:R193,AI38:AI193),SUMPRODUCT(G38:G193,AI38:AI193))</f>
        <v>0</v>
      </c>
      <c r="AJ210" s="317">
        <f>IF(AJ36="kw",SUMPRODUCT(N38:N193,R38:R193,AJ38:AJ193),SUMPRODUCT(G38:G193,AJ38:AJ193))</f>
        <v>0</v>
      </c>
      <c r="AK210" s="317">
        <f>IF(AK36="kw",SUMPRODUCT(N38:N193,R38:R193,AK38:AK193),SUMPRODUCT(G38:G193,AK38:AK193))</f>
        <v>0</v>
      </c>
      <c r="AL210" s="317">
        <f>IF(AL36="kw",SUMPRODUCT(N38:N193,R38:R193,AL38:AL193),SUMPRODUCT(G38:G193,AL38:AL193))</f>
        <v>0</v>
      </c>
      <c r="AM210" s="363"/>
    </row>
    <row r="211" spans="1:39" ht="15">
      <c r="B211" s="320" t="s">
        <v>148</v>
      </c>
      <c r="C211" s="330"/>
      <c r="D211" s="305"/>
      <c r="E211" s="305"/>
      <c r="F211" s="305"/>
      <c r="G211" s="305"/>
      <c r="H211" s="305"/>
      <c r="I211" s="305"/>
      <c r="J211" s="305"/>
      <c r="K211" s="305"/>
      <c r="L211" s="305"/>
      <c r="M211" s="305"/>
      <c r="N211" s="305"/>
      <c r="O211" s="383"/>
      <c r="P211" s="305"/>
      <c r="Q211" s="305"/>
      <c r="R211" s="305"/>
      <c r="S211" s="330"/>
      <c r="T211" s="335"/>
      <c r="U211" s="335"/>
      <c r="V211" s="305"/>
      <c r="W211" s="305"/>
      <c r="X211" s="335"/>
      <c r="Y211" s="317">
        <f>SUMPRODUCT(H38:H193,Y38:Y193)</f>
        <v>9288744</v>
      </c>
      <c r="Z211" s="317">
        <f>SUMPRODUCT(H38:H193,Z38:Z193)</f>
        <v>10381252.012696398</v>
      </c>
      <c r="AA211" s="317">
        <f>IF(AA36="kw",SUMPRODUCT(N38:N193,S38:S193,AA38:AA193),SUMPRODUCT(H38:H193,AA38:AA193))</f>
        <v>70922.144349058275</v>
      </c>
      <c r="AB211" s="317">
        <f>IF(AB36="kw",SUMPRODUCT(N38:N193,S38:S193,AB38:AB193),SUMPRODUCT(H38:H193,AB38:AB193))</f>
        <v>44621.486670985243</v>
      </c>
      <c r="AC211" s="317">
        <f>IF(AC36="kw",SUMPRODUCT(N38:N193,S38:S193,AC38:AC193),SUMPRODUCT(H38:H193,AC38:AC193))</f>
        <v>12227.790983349178</v>
      </c>
      <c r="AD211" s="317">
        <f>IF(AD36="kw",SUMPRODUCT(N38:N193,S38:S193,AD38:AD193),SUMPRODUCT(H38:H193,AD38:AD193))</f>
        <v>0</v>
      </c>
      <c r="AE211" s="317">
        <f>IF(AE36="kw",SUMPRODUCT(N38:N193,S38:S193,AE38:AE193),SUMPRODUCT(H38:H193,AE38:AE193))</f>
        <v>0</v>
      </c>
      <c r="AF211" s="317">
        <f>IF(AF36="kw",SUMPRODUCT(N38:N193,S38:S193,AF38:AF193),SUMPRODUCT(H38:H193,AF38:AF193))</f>
        <v>0</v>
      </c>
      <c r="AG211" s="317">
        <f>IF(AG36="kw",SUMPRODUCT(N38:N193,S38:S193,AG38:AG193),SUMPRODUCT(H38:H193,AG38:AG193))</f>
        <v>0</v>
      </c>
      <c r="AH211" s="317">
        <f>IF(AH36="kw",SUMPRODUCT(N38:N193,S38:S193,AH38:AH193),SUMPRODUCT(H38:H193,AH38:AH193))</f>
        <v>0</v>
      </c>
      <c r="AI211" s="317">
        <f>IF(AI36="kw",SUMPRODUCT(N38:N193,S38:S193,AI38:AI193),SUMPRODUCT(H38:H193,AI38:AI193))</f>
        <v>0</v>
      </c>
      <c r="AJ211" s="317">
        <f>IF(AJ36="kw",SUMPRODUCT(N38:N193,S38:S193,AJ38:AJ193),SUMPRODUCT(H38:H193,AJ38:AJ193))</f>
        <v>0</v>
      </c>
      <c r="AK211" s="317">
        <f>IF(AK36="kw",SUMPRODUCT(N38:N193,S38:S193,AK38:AK193),SUMPRODUCT(H38:H193,AK38:AK193))</f>
        <v>0</v>
      </c>
      <c r="AL211" s="317">
        <f>IF(AL36="kw",SUMPRODUCT(N38:N193,S38:S193,AL38:AL193),SUMPRODUCT(H38:H193,AL38:AL193))</f>
        <v>0</v>
      </c>
      <c r="AM211" s="363"/>
    </row>
    <row r="212" spans="1:39" ht="15">
      <c r="B212" s="463" t="s">
        <v>149</v>
      </c>
      <c r="C212" s="390"/>
      <c r="D212" s="410"/>
      <c r="E212" s="410"/>
      <c r="F212" s="410"/>
      <c r="G212" s="410"/>
      <c r="H212" s="410"/>
      <c r="I212" s="410"/>
      <c r="J212" s="410"/>
      <c r="K212" s="410"/>
      <c r="L212" s="410"/>
      <c r="M212" s="410"/>
      <c r="N212" s="410"/>
      <c r="O212" s="409"/>
      <c r="P212" s="410"/>
      <c r="Q212" s="410"/>
      <c r="R212" s="410"/>
      <c r="S212" s="390"/>
      <c r="T212" s="411"/>
      <c r="U212" s="411"/>
      <c r="V212" s="410"/>
      <c r="W212" s="410"/>
      <c r="X212" s="411"/>
      <c r="Y212" s="352">
        <f>SUMPRODUCT(I38:I193,Y38:Y193)</f>
        <v>9251709</v>
      </c>
      <c r="Z212" s="352">
        <f>SUMPRODUCT(I38:I193,Z38:Z193)</f>
        <v>10354354.0926964</v>
      </c>
      <c r="AA212" s="352">
        <f>IF(AA36="kw",SUMPRODUCT(N38:N193,T38:T193,AA38:AA193),SUMPRODUCT(I38:I193,AA38:AA193))</f>
        <v>70504.544349058269</v>
      </c>
      <c r="AB212" s="352">
        <f>IF(AB36="kw",SUMPRODUCT(N38:N193,T38:T193,AB38:AB193),SUMPRODUCT(I38:I193,AB38:AB193))</f>
        <v>44391.086670985242</v>
      </c>
      <c r="AC212" s="352">
        <f>IF(AC36="kw",SUMPRODUCT(N38:N193,T38:T193,AC38:AC193),SUMPRODUCT(I38:I193,AC38:AC193))</f>
        <v>12191.790983349178</v>
      </c>
      <c r="AD212" s="352">
        <f>IF(AD36="kw",SUMPRODUCT(N38:N193,T38:T193,AD38:AD193),SUMPRODUCT(I38:I193,AD38:AD193))</f>
        <v>0</v>
      </c>
      <c r="AE212" s="352">
        <f>IF(AE36="kw",SUMPRODUCT(N38:N193,T38:T193,AE38:AE193),SUMPRODUCT(I38:I193,AE38:AE193))</f>
        <v>0</v>
      </c>
      <c r="AF212" s="352">
        <f>IF(AF36="kw",SUMPRODUCT(N38:N193,T38:T193,AF38:AF193),SUMPRODUCT(I38:I193,AF38:AF193))</f>
        <v>0</v>
      </c>
      <c r="AG212" s="352">
        <f>IF(AG36="kw",SUMPRODUCT(N38:N193,T38:T193,AG38:AG193),SUMPRODUCT(I38:I193,AG38:AG193))</f>
        <v>0</v>
      </c>
      <c r="AH212" s="352">
        <f>IF(AH36="kw",SUMPRODUCT(N38:N193,T38:T193,AH38:AH193),SUMPRODUCT(I38:I193,AH38:AH193))</f>
        <v>0</v>
      </c>
      <c r="AI212" s="352">
        <f>IF(AI36="kw",SUMPRODUCT(N38:N193,T38:T193,AI38:AI193),SUMPRODUCT(I38:I193,AI38:AI193))</f>
        <v>0</v>
      </c>
      <c r="AJ212" s="352">
        <f>IF(AJ36="kw",SUMPRODUCT(N38:N193,T38:T193,AJ38:AJ193),SUMPRODUCT(I38:I193,AJ38:AJ193))</f>
        <v>0</v>
      </c>
      <c r="AK212" s="352">
        <f>IF(AK36="kw",SUMPRODUCT(N38:N193,T38:T193,AK38:AK193),SUMPRODUCT(I38:I193,AK38:AK193))</f>
        <v>0</v>
      </c>
      <c r="AL212" s="352">
        <f>IF(AL36="kw",SUMPRODUCT(N38:N193,T38:T193,AL38:AL193),SUMPRODUCT(I38:I193,AL38:AL193))</f>
        <v>0</v>
      </c>
      <c r="AM212" s="412"/>
    </row>
    <row r="213" spans="1:39" ht="20.25" customHeight="1">
      <c r="B213" s="394" t="s">
        <v>226</v>
      </c>
      <c r="C213" s="413"/>
      <c r="D213" s="414"/>
      <c r="E213" s="414"/>
      <c r="F213" s="414"/>
      <c r="G213" s="414"/>
      <c r="H213" s="414"/>
      <c r="I213" s="414"/>
      <c r="J213" s="414"/>
      <c r="K213" s="414"/>
      <c r="L213" s="414"/>
      <c r="M213" s="414"/>
      <c r="N213" s="414"/>
      <c r="O213" s="414"/>
      <c r="P213" s="414"/>
      <c r="Q213" s="414"/>
      <c r="R213" s="414"/>
      <c r="S213" s="397"/>
      <c r="T213" s="398"/>
      <c r="U213" s="414"/>
      <c r="V213" s="414"/>
      <c r="W213" s="414"/>
      <c r="X213" s="414"/>
      <c r="Y213" s="435"/>
      <c r="Z213" s="435"/>
      <c r="AA213" s="435"/>
      <c r="AB213" s="435"/>
      <c r="AC213" s="435"/>
      <c r="AD213" s="435"/>
      <c r="AE213" s="435"/>
      <c r="AF213" s="435"/>
      <c r="AG213" s="435"/>
      <c r="AH213" s="435"/>
      <c r="AI213" s="435"/>
      <c r="AJ213" s="435"/>
      <c r="AK213" s="435"/>
      <c r="AL213" s="435"/>
      <c r="AM213" s="415"/>
    </row>
    <row r="214" spans="1:39" ht="15.6">
      <c r="B214" s="464"/>
    </row>
    <row r="215" spans="1:39" ht="15.6">
      <c r="B215" s="464"/>
    </row>
    <row r="216" spans="1:39" ht="15.6">
      <c r="B216" s="306" t="s">
        <v>276</v>
      </c>
      <c r="C216" s="307"/>
      <c r="D216" s="626" t="s">
        <v>588</v>
      </c>
      <c r="E216" s="279"/>
      <c r="F216" s="626" t="s">
        <v>599</v>
      </c>
      <c r="G216" s="279"/>
      <c r="H216" s="279"/>
      <c r="I216" s="279"/>
      <c r="J216" s="279"/>
      <c r="K216" s="279"/>
      <c r="L216" s="279"/>
      <c r="M216" s="279"/>
      <c r="N216" s="279"/>
      <c r="O216" s="307"/>
      <c r="P216" s="279"/>
      <c r="Q216" s="279"/>
      <c r="R216" s="279"/>
      <c r="S216" s="279"/>
      <c r="T216" s="279"/>
      <c r="U216" s="279"/>
      <c r="V216" s="279"/>
      <c r="W216" s="279"/>
      <c r="X216" s="279"/>
      <c r="Y216" s="296"/>
      <c r="Z216" s="293"/>
      <c r="AA216" s="293"/>
      <c r="AB216" s="293"/>
      <c r="AC216" s="293"/>
      <c r="AD216" s="293"/>
      <c r="AE216" s="293"/>
      <c r="AF216" s="293"/>
      <c r="AG216" s="293"/>
      <c r="AH216" s="293"/>
      <c r="AI216" s="293"/>
      <c r="AJ216" s="293"/>
      <c r="AK216" s="293"/>
      <c r="AL216" s="293"/>
      <c r="AM216" s="308"/>
    </row>
    <row r="217" spans="1:39" ht="34.5" customHeight="1">
      <c r="B217" s="794" t="s">
        <v>213</v>
      </c>
      <c r="C217" s="796" t="s">
        <v>33</v>
      </c>
      <c r="D217" s="310" t="s">
        <v>426</v>
      </c>
      <c r="E217" s="798" t="s">
        <v>211</v>
      </c>
      <c r="F217" s="799"/>
      <c r="G217" s="799"/>
      <c r="H217" s="799"/>
      <c r="I217" s="799"/>
      <c r="J217" s="799"/>
      <c r="K217" s="799"/>
      <c r="L217" s="799"/>
      <c r="M217" s="800"/>
      <c r="N217" s="801" t="s">
        <v>215</v>
      </c>
      <c r="O217" s="310" t="s">
        <v>427</v>
      </c>
      <c r="P217" s="798" t="s">
        <v>214</v>
      </c>
      <c r="Q217" s="799"/>
      <c r="R217" s="799"/>
      <c r="S217" s="799"/>
      <c r="T217" s="799"/>
      <c r="U217" s="799"/>
      <c r="V217" s="799"/>
      <c r="W217" s="799"/>
      <c r="X217" s="800"/>
      <c r="Y217" s="791" t="s">
        <v>246</v>
      </c>
      <c r="Z217" s="792"/>
      <c r="AA217" s="792"/>
      <c r="AB217" s="792"/>
      <c r="AC217" s="792"/>
      <c r="AD217" s="792"/>
      <c r="AE217" s="792"/>
      <c r="AF217" s="792"/>
      <c r="AG217" s="792"/>
      <c r="AH217" s="792"/>
      <c r="AI217" s="792"/>
      <c r="AJ217" s="792"/>
      <c r="AK217" s="792"/>
      <c r="AL217" s="792"/>
      <c r="AM217" s="793"/>
    </row>
    <row r="218" spans="1:39" ht="60.75" customHeight="1">
      <c r="B218" s="795"/>
      <c r="C218" s="797"/>
      <c r="D218" s="311">
        <v>2016</v>
      </c>
      <c r="E218" s="311">
        <v>2017</v>
      </c>
      <c r="F218" s="311">
        <v>2018</v>
      </c>
      <c r="G218" s="311">
        <v>2019</v>
      </c>
      <c r="H218" s="311">
        <v>2020</v>
      </c>
      <c r="I218" s="311">
        <v>2021</v>
      </c>
      <c r="J218" s="311">
        <v>2022</v>
      </c>
      <c r="K218" s="311">
        <v>2023</v>
      </c>
      <c r="L218" s="311">
        <v>2024</v>
      </c>
      <c r="M218" s="311">
        <v>2025</v>
      </c>
      <c r="N218" s="802"/>
      <c r="O218" s="311">
        <v>2016</v>
      </c>
      <c r="P218" s="311">
        <v>2017</v>
      </c>
      <c r="Q218" s="311">
        <v>2018</v>
      </c>
      <c r="R218" s="311">
        <v>2019</v>
      </c>
      <c r="S218" s="311">
        <v>2020</v>
      </c>
      <c r="T218" s="311">
        <v>2021</v>
      </c>
      <c r="U218" s="311">
        <v>2022</v>
      </c>
      <c r="V218" s="311">
        <v>2023</v>
      </c>
      <c r="W218" s="311">
        <v>2024</v>
      </c>
      <c r="X218" s="311">
        <v>2025</v>
      </c>
      <c r="Y218" s="311" t="str">
        <f>'1.  LRAMVA Summary'!D51</f>
        <v>Residential</v>
      </c>
      <c r="Z218" s="311" t="str">
        <f>'1.  LRAMVA Summary'!E51</f>
        <v>GS&lt;50 kW</v>
      </c>
      <c r="AA218" s="311" t="str">
        <f>'1.  LRAMVA Summary'!F51</f>
        <v>General Service 50 to 499 kW</v>
      </c>
      <c r="AB218" s="311" t="str">
        <f>'1.  LRAMVA Summary'!G51</f>
        <v>General Service 500 to 4,999 kW</v>
      </c>
      <c r="AC218" s="311" t="str">
        <f>'1.  LRAMVA Summary'!H51</f>
        <v>Large Use</v>
      </c>
      <c r="AD218" s="311" t="str">
        <f>'1.  LRAMVA Summary'!I51</f>
        <v>Street Lighting</v>
      </c>
      <c r="AE218" s="311" t="str">
        <f>'1.  LRAMVA Summary'!J51</f>
        <v/>
      </c>
      <c r="AF218" s="311" t="str">
        <f>'1.  LRAMVA Summary'!K51</f>
        <v/>
      </c>
      <c r="AG218" s="311" t="str">
        <f>'1.  LRAMVA Summary'!L51</f>
        <v/>
      </c>
      <c r="AH218" s="311" t="str">
        <f>'1.  LRAMVA Summary'!M51</f>
        <v/>
      </c>
      <c r="AI218" s="311" t="str">
        <f>'1.  LRAMVA Summary'!N51</f>
        <v/>
      </c>
      <c r="AJ218" s="311" t="str">
        <f>'1.  LRAMVA Summary'!O51</f>
        <v/>
      </c>
      <c r="AK218" s="311" t="str">
        <f>'1.  LRAMVA Summary'!P51</f>
        <v/>
      </c>
      <c r="AL218" s="311" t="str">
        <f>'1.  LRAMVA Summary'!Q51</f>
        <v/>
      </c>
      <c r="AM218" s="313" t="str">
        <f>'1.  LRAMVA Summary'!R51</f>
        <v>Total</v>
      </c>
    </row>
    <row r="219" spans="1:39" ht="15.75" customHeight="1">
      <c r="B219" s="553" t="s">
        <v>517</v>
      </c>
      <c r="C219" s="315"/>
      <c r="D219" s="315"/>
      <c r="E219" s="315"/>
      <c r="F219" s="315"/>
      <c r="G219" s="315"/>
      <c r="H219" s="315"/>
      <c r="I219" s="315"/>
      <c r="J219" s="315"/>
      <c r="K219" s="315"/>
      <c r="L219" s="315"/>
      <c r="M219" s="315"/>
      <c r="N219" s="316"/>
      <c r="O219" s="315"/>
      <c r="P219" s="315"/>
      <c r="Q219" s="315"/>
      <c r="R219" s="315"/>
      <c r="S219" s="315"/>
      <c r="T219" s="315"/>
      <c r="U219" s="315"/>
      <c r="V219" s="315"/>
      <c r="W219" s="315"/>
      <c r="X219" s="315"/>
      <c r="Y219" s="317" t="str">
        <f>'1.  LRAMVA Summary'!D52</f>
        <v>kWh</v>
      </c>
      <c r="Z219" s="317" t="str">
        <f>'1.  LRAMVA Summary'!E52</f>
        <v>kWh</v>
      </c>
      <c r="AA219" s="317" t="str">
        <f>'1.  LRAMVA Summary'!F52</f>
        <v>kW</v>
      </c>
      <c r="AB219" s="317" t="str">
        <f>'1.  LRAMVA Summary'!G52</f>
        <v>kW</v>
      </c>
      <c r="AC219" s="317" t="str">
        <f>'1.  LRAMVA Summary'!H52</f>
        <v>kW</v>
      </c>
      <c r="AD219" s="317" t="str">
        <f>'1.  LRAMVA Summary'!I52</f>
        <v>kW</v>
      </c>
      <c r="AE219" s="317" t="str">
        <f>'1.  LRAMVA Summary'!J52</f>
        <v/>
      </c>
      <c r="AF219" s="317" t="str">
        <f>'1.  LRAMVA Summary'!K52</f>
        <v/>
      </c>
      <c r="AG219" s="317" t="str">
        <f>'1.  LRAMVA Summary'!L52</f>
        <v/>
      </c>
      <c r="AH219" s="317" t="str">
        <f>'1.  LRAMVA Summary'!M52</f>
        <v/>
      </c>
      <c r="AI219" s="317" t="str">
        <f>'1.  LRAMVA Summary'!N52</f>
        <v/>
      </c>
      <c r="AJ219" s="317" t="str">
        <f>'1.  LRAMVA Summary'!O52</f>
        <v/>
      </c>
      <c r="AK219" s="317" t="str">
        <f>'1.  LRAMVA Summary'!P52</f>
        <v/>
      </c>
      <c r="AL219" s="317" t="str">
        <f>'1.  LRAMVA Summary'!Q52</f>
        <v/>
      </c>
      <c r="AM219" s="318"/>
    </row>
    <row r="220" spans="1:39" ht="15.6" outlineLevel="1">
      <c r="B220" s="314" t="s">
        <v>510</v>
      </c>
      <c r="C220" s="315"/>
      <c r="D220" s="315"/>
      <c r="E220" s="315"/>
      <c r="F220" s="315"/>
      <c r="G220" s="315"/>
      <c r="H220" s="315"/>
      <c r="I220" s="315"/>
      <c r="J220" s="315"/>
      <c r="K220" s="315"/>
      <c r="L220" s="315"/>
      <c r="M220" s="315"/>
      <c r="N220" s="316"/>
      <c r="O220" s="315"/>
      <c r="P220" s="315"/>
      <c r="Q220" s="315"/>
      <c r="R220" s="315"/>
      <c r="S220" s="315"/>
      <c r="T220" s="315"/>
      <c r="U220" s="315"/>
      <c r="V220" s="315"/>
      <c r="W220" s="315"/>
      <c r="X220" s="315"/>
      <c r="Y220" s="317"/>
      <c r="Z220" s="317"/>
      <c r="AA220" s="317"/>
      <c r="AB220" s="317"/>
      <c r="AC220" s="317"/>
      <c r="AD220" s="317"/>
      <c r="AE220" s="317"/>
      <c r="AF220" s="317"/>
      <c r="AG220" s="317"/>
      <c r="AH220" s="317"/>
      <c r="AI220" s="317"/>
      <c r="AJ220" s="317"/>
      <c r="AK220" s="317"/>
      <c r="AL220" s="317"/>
      <c r="AM220" s="318"/>
    </row>
    <row r="221" spans="1:39" ht="15" outlineLevel="1">
      <c r="A221" s="557">
        <v>1</v>
      </c>
      <c r="B221" s="555" t="s">
        <v>95</v>
      </c>
      <c r="C221" s="317" t="s">
        <v>25</v>
      </c>
      <c r="D221" s="321"/>
      <c r="E221" s="321"/>
      <c r="F221" s="321"/>
      <c r="G221" s="321"/>
      <c r="H221" s="321"/>
      <c r="I221" s="321"/>
      <c r="J221" s="321"/>
      <c r="K221" s="321"/>
      <c r="L221" s="321"/>
      <c r="M221" s="321"/>
      <c r="N221" s="317"/>
      <c r="O221" s="321"/>
      <c r="P221" s="321"/>
      <c r="Q221" s="321"/>
      <c r="R221" s="321"/>
      <c r="S221" s="321"/>
      <c r="T221" s="321"/>
      <c r="U221" s="321"/>
      <c r="V221" s="321"/>
      <c r="W221" s="321"/>
      <c r="X221" s="321"/>
      <c r="Y221" s="436"/>
      <c r="Z221" s="436"/>
      <c r="AA221" s="436"/>
      <c r="AB221" s="436"/>
      <c r="AC221" s="436"/>
      <c r="AD221" s="436"/>
      <c r="AE221" s="436"/>
      <c r="AF221" s="436"/>
      <c r="AG221" s="436"/>
      <c r="AH221" s="436"/>
      <c r="AI221" s="436"/>
      <c r="AJ221" s="436"/>
      <c r="AK221" s="436"/>
      <c r="AL221" s="436"/>
      <c r="AM221" s="322">
        <f>SUM(Y221:AL221)</f>
        <v>0</v>
      </c>
    </row>
    <row r="222" spans="1:39" ht="15" outlineLevel="1">
      <c r="B222" s="320" t="s">
        <v>292</v>
      </c>
      <c r="C222" s="317" t="s">
        <v>164</v>
      </c>
      <c r="D222" s="321"/>
      <c r="E222" s="321"/>
      <c r="F222" s="321"/>
      <c r="G222" s="321"/>
      <c r="H222" s="321"/>
      <c r="I222" s="321"/>
      <c r="J222" s="321"/>
      <c r="K222" s="321"/>
      <c r="L222" s="321"/>
      <c r="M222" s="321"/>
      <c r="N222" s="494"/>
      <c r="O222" s="321"/>
      <c r="P222" s="321"/>
      <c r="Q222" s="321"/>
      <c r="R222" s="321"/>
      <c r="S222" s="321"/>
      <c r="T222" s="321"/>
      <c r="U222" s="321"/>
      <c r="V222" s="321"/>
      <c r="W222" s="321"/>
      <c r="X222" s="321"/>
      <c r="Y222" s="437">
        <f>Y221</f>
        <v>0</v>
      </c>
      <c r="Z222" s="437">
        <f t="shared" ref="Z222" si="563">Z221</f>
        <v>0</v>
      </c>
      <c r="AA222" s="437">
        <f t="shared" ref="AA222" si="564">AA221</f>
        <v>0</v>
      </c>
      <c r="AB222" s="437">
        <f t="shared" ref="AB222" si="565">AB221</f>
        <v>0</v>
      </c>
      <c r="AC222" s="437">
        <f t="shared" ref="AC222" si="566">AC221</f>
        <v>0</v>
      </c>
      <c r="AD222" s="437">
        <f t="shared" ref="AD222" si="567">AD221</f>
        <v>0</v>
      </c>
      <c r="AE222" s="437">
        <f t="shared" ref="AE222" si="568">AE221</f>
        <v>0</v>
      </c>
      <c r="AF222" s="437">
        <f t="shared" ref="AF222" si="569">AF221</f>
        <v>0</v>
      </c>
      <c r="AG222" s="437">
        <f t="shared" ref="AG222" si="570">AG221</f>
        <v>0</v>
      </c>
      <c r="AH222" s="437">
        <f t="shared" ref="AH222" si="571">AH221</f>
        <v>0</v>
      </c>
      <c r="AI222" s="437">
        <f t="shared" ref="AI222" si="572">AI221</f>
        <v>0</v>
      </c>
      <c r="AJ222" s="437">
        <f t="shared" ref="AJ222" si="573">AJ221</f>
        <v>0</v>
      </c>
      <c r="AK222" s="437">
        <f t="shared" ref="AK222" si="574">AK221</f>
        <v>0</v>
      </c>
      <c r="AL222" s="437">
        <f t="shared" ref="AL222" si="575">AL221</f>
        <v>0</v>
      </c>
      <c r="AM222" s="323"/>
    </row>
    <row r="223" spans="1:39" ht="15.6" outlineLevel="1">
      <c r="B223" s="324"/>
      <c r="C223" s="325"/>
      <c r="D223" s="325"/>
      <c r="E223" s="325"/>
      <c r="F223" s="325"/>
      <c r="G223" s="325"/>
      <c r="H223" s="325"/>
      <c r="I223" s="325"/>
      <c r="J223" s="325"/>
      <c r="K223" s="325"/>
      <c r="L223" s="325"/>
      <c r="M223" s="325"/>
      <c r="N223" s="326"/>
      <c r="O223" s="325"/>
      <c r="P223" s="325"/>
      <c r="Q223" s="325"/>
      <c r="R223" s="325"/>
      <c r="S223" s="325"/>
      <c r="T223" s="325"/>
      <c r="U223" s="325"/>
      <c r="V223" s="325"/>
      <c r="W223" s="325"/>
      <c r="X223" s="325"/>
      <c r="Y223" s="438"/>
      <c r="Z223" s="439"/>
      <c r="AA223" s="439"/>
      <c r="AB223" s="439"/>
      <c r="AC223" s="439"/>
      <c r="AD223" s="439"/>
      <c r="AE223" s="439"/>
      <c r="AF223" s="439"/>
      <c r="AG223" s="439"/>
      <c r="AH223" s="439"/>
      <c r="AI223" s="439"/>
      <c r="AJ223" s="439"/>
      <c r="AK223" s="439"/>
      <c r="AL223" s="439"/>
      <c r="AM223" s="328"/>
    </row>
    <row r="224" spans="1:39" ht="15" outlineLevel="1">
      <c r="A224" s="557">
        <v>2</v>
      </c>
      <c r="B224" s="555" t="s">
        <v>96</v>
      </c>
      <c r="C224" s="317" t="s">
        <v>25</v>
      </c>
      <c r="D224" s="321"/>
      <c r="E224" s="321"/>
      <c r="F224" s="321"/>
      <c r="G224" s="321"/>
      <c r="H224" s="321"/>
      <c r="I224" s="321"/>
      <c r="J224" s="321"/>
      <c r="K224" s="321"/>
      <c r="L224" s="321"/>
      <c r="M224" s="321"/>
      <c r="N224" s="317"/>
      <c r="O224" s="321"/>
      <c r="P224" s="321"/>
      <c r="Q224" s="321"/>
      <c r="R224" s="321"/>
      <c r="S224" s="321"/>
      <c r="T224" s="321"/>
      <c r="U224" s="321"/>
      <c r="V224" s="321"/>
      <c r="W224" s="321"/>
      <c r="X224" s="321"/>
      <c r="Y224" s="436"/>
      <c r="Z224" s="436"/>
      <c r="AA224" s="436"/>
      <c r="AB224" s="436"/>
      <c r="AC224" s="436"/>
      <c r="AD224" s="436"/>
      <c r="AE224" s="436"/>
      <c r="AF224" s="436"/>
      <c r="AG224" s="436"/>
      <c r="AH224" s="436"/>
      <c r="AI224" s="436"/>
      <c r="AJ224" s="436"/>
      <c r="AK224" s="436"/>
      <c r="AL224" s="436"/>
      <c r="AM224" s="322">
        <f>SUM(Y224:AL224)</f>
        <v>0</v>
      </c>
    </row>
    <row r="225" spans="1:39" ht="15" outlineLevel="1">
      <c r="B225" s="320" t="s">
        <v>292</v>
      </c>
      <c r="C225" s="317" t="s">
        <v>164</v>
      </c>
      <c r="D225" s="321"/>
      <c r="E225" s="321"/>
      <c r="F225" s="321"/>
      <c r="G225" s="321"/>
      <c r="H225" s="321"/>
      <c r="I225" s="321"/>
      <c r="J225" s="321"/>
      <c r="K225" s="321"/>
      <c r="L225" s="321"/>
      <c r="M225" s="321"/>
      <c r="N225" s="494"/>
      <c r="O225" s="321"/>
      <c r="P225" s="321"/>
      <c r="Q225" s="321"/>
      <c r="R225" s="321"/>
      <c r="S225" s="321"/>
      <c r="T225" s="321"/>
      <c r="U225" s="321"/>
      <c r="V225" s="321"/>
      <c r="W225" s="321"/>
      <c r="X225" s="321"/>
      <c r="Y225" s="437">
        <f>Y224</f>
        <v>0</v>
      </c>
      <c r="Z225" s="437">
        <f t="shared" ref="Z225" si="576">Z224</f>
        <v>0</v>
      </c>
      <c r="AA225" s="437">
        <f t="shared" ref="AA225" si="577">AA224</f>
        <v>0</v>
      </c>
      <c r="AB225" s="437">
        <f t="shared" ref="AB225" si="578">AB224</f>
        <v>0</v>
      </c>
      <c r="AC225" s="437">
        <f t="shared" ref="AC225" si="579">AC224</f>
        <v>0</v>
      </c>
      <c r="AD225" s="437">
        <f t="shared" ref="AD225" si="580">AD224</f>
        <v>0</v>
      </c>
      <c r="AE225" s="437">
        <f t="shared" ref="AE225" si="581">AE224</f>
        <v>0</v>
      </c>
      <c r="AF225" s="437">
        <f t="shared" ref="AF225" si="582">AF224</f>
        <v>0</v>
      </c>
      <c r="AG225" s="437">
        <f t="shared" ref="AG225" si="583">AG224</f>
        <v>0</v>
      </c>
      <c r="AH225" s="437">
        <f t="shared" ref="AH225" si="584">AH224</f>
        <v>0</v>
      </c>
      <c r="AI225" s="437">
        <f t="shared" ref="AI225" si="585">AI224</f>
        <v>0</v>
      </c>
      <c r="AJ225" s="437">
        <f t="shared" ref="AJ225" si="586">AJ224</f>
        <v>0</v>
      </c>
      <c r="AK225" s="437">
        <f t="shared" ref="AK225" si="587">AK224</f>
        <v>0</v>
      </c>
      <c r="AL225" s="437">
        <f t="shared" ref="AL225" si="588">AL224</f>
        <v>0</v>
      </c>
      <c r="AM225" s="323"/>
    </row>
    <row r="226" spans="1:39" ht="15.6" outlineLevel="1">
      <c r="B226" s="324"/>
      <c r="C226" s="325"/>
      <c r="D226" s="330"/>
      <c r="E226" s="330"/>
      <c r="F226" s="330"/>
      <c r="G226" s="330"/>
      <c r="H226" s="330"/>
      <c r="I226" s="330"/>
      <c r="J226" s="330"/>
      <c r="K226" s="330"/>
      <c r="L226" s="330"/>
      <c r="M226" s="330"/>
      <c r="N226" s="326"/>
      <c r="O226" s="330"/>
      <c r="P226" s="330"/>
      <c r="Q226" s="330"/>
      <c r="R226" s="330"/>
      <c r="S226" s="330"/>
      <c r="T226" s="330"/>
      <c r="U226" s="330"/>
      <c r="V226" s="330"/>
      <c r="W226" s="330"/>
      <c r="X226" s="330"/>
      <c r="Y226" s="438"/>
      <c r="Z226" s="439"/>
      <c r="AA226" s="439"/>
      <c r="AB226" s="439"/>
      <c r="AC226" s="439"/>
      <c r="AD226" s="439"/>
      <c r="AE226" s="439"/>
      <c r="AF226" s="439"/>
      <c r="AG226" s="439"/>
      <c r="AH226" s="439"/>
      <c r="AI226" s="439"/>
      <c r="AJ226" s="439"/>
      <c r="AK226" s="439"/>
      <c r="AL226" s="439"/>
      <c r="AM226" s="328"/>
    </row>
    <row r="227" spans="1:39" ht="15" outlineLevel="1">
      <c r="A227" s="557">
        <v>3</v>
      </c>
      <c r="B227" s="555" t="s">
        <v>97</v>
      </c>
      <c r="C227" s="317" t="s">
        <v>25</v>
      </c>
      <c r="D227" s="321"/>
      <c r="E227" s="321"/>
      <c r="F227" s="321"/>
      <c r="G227" s="321"/>
      <c r="H227" s="321"/>
      <c r="I227" s="321"/>
      <c r="J227" s="321"/>
      <c r="K227" s="321"/>
      <c r="L227" s="321"/>
      <c r="M227" s="321"/>
      <c r="N227" s="317"/>
      <c r="O227" s="321"/>
      <c r="P227" s="321"/>
      <c r="Q227" s="321"/>
      <c r="R227" s="321"/>
      <c r="S227" s="321"/>
      <c r="T227" s="321"/>
      <c r="U227" s="321"/>
      <c r="V227" s="321"/>
      <c r="W227" s="321"/>
      <c r="X227" s="321"/>
      <c r="Y227" s="436"/>
      <c r="Z227" s="436"/>
      <c r="AA227" s="436"/>
      <c r="AB227" s="436"/>
      <c r="AC227" s="436"/>
      <c r="AD227" s="436"/>
      <c r="AE227" s="436"/>
      <c r="AF227" s="436"/>
      <c r="AG227" s="436"/>
      <c r="AH227" s="436"/>
      <c r="AI227" s="436"/>
      <c r="AJ227" s="436"/>
      <c r="AK227" s="436"/>
      <c r="AL227" s="436"/>
      <c r="AM227" s="322">
        <f>SUM(Y227:AL227)</f>
        <v>0</v>
      </c>
    </row>
    <row r="228" spans="1:39" ht="15" outlineLevel="1">
      <c r="B228" s="320" t="s">
        <v>292</v>
      </c>
      <c r="C228" s="317" t="s">
        <v>164</v>
      </c>
      <c r="D228" s="321"/>
      <c r="E228" s="321"/>
      <c r="F228" s="321"/>
      <c r="G228" s="321"/>
      <c r="H228" s="321"/>
      <c r="I228" s="321"/>
      <c r="J228" s="321"/>
      <c r="K228" s="321"/>
      <c r="L228" s="321"/>
      <c r="M228" s="321"/>
      <c r="N228" s="494"/>
      <c r="O228" s="321"/>
      <c r="P228" s="321"/>
      <c r="Q228" s="321"/>
      <c r="R228" s="321"/>
      <c r="S228" s="321"/>
      <c r="T228" s="321"/>
      <c r="U228" s="321"/>
      <c r="V228" s="321"/>
      <c r="W228" s="321"/>
      <c r="X228" s="321"/>
      <c r="Y228" s="437">
        <f>Y227</f>
        <v>0</v>
      </c>
      <c r="Z228" s="437">
        <f t="shared" ref="Z228" si="589">Z227</f>
        <v>0</v>
      </c>
      <c r="AA228" s="437">
        <f t="shared" ref="AA228" si="590">AA227</f>
        <v>0</v>
      </c>
      <c r="AB228" s="437">
        <f t="shared" ref="AB228" si="591">AB227</f>
        <v>0</v>
      </c>
      <c r="AC228" s="437">
        <f t="shared" ref="AC228" si="592">AC227</f>
        <v>0</v>
      </c>
      <c r="AD228" s="437">
        <f t="shared" ref="AD228" si="593">AD227</f>
        <v>0</v>
      </c>
      <c r="AE228" s="437">
        <f t="shared" ref="AE228" si="594">AE227</f>
        <v>0</v>
      </c>
      <c r="AF228" s="437">
        <f t="shared" ref="AF228" si="595">AF227</f>
        <v>0</v>
      </c>
      <c r="AG228" s="437">
        <f t="shared" ref="AG228" si="596">AG227</f>
        <v>0</v>
      </c>
      <c r="AH228" s="437">
        <f t="shared" ref="AH228" si="597">AH227</f>
        <v>0</v>
      </c>
      <c r="AI228" s="437">
        <f t="shared" ref="AI228" si="598">AI227</f>
        <v>0</v>
      </c>
      <c r="AJ228" s="437">
        <f t="shared" ref="AJ228" si="599">AJ227</f>
        <v>0</v>
      </c>
      <c r="AK228" s="437">
        <f t="shared" ref="AK228" si="600">AK227</f>
        <v>0</v>
      </c>
      <c r="AL228" s="437">
        <f t="shared" ref="AL228" si="601">AL227</f>
        <v>0</v>
      </c>
      <c r="AM228" s="323"/>
    </row>
    <row r="229" spans="1:39" ht="15" outlineLevel="1">
      <c r="B229" s="320"/>
      <c r="C229" s="331"/>
      <c r="D229" s="317"/>
      <c r="E229" s="317"/>
      <c r="F229" s="317"/>
      <c r="G229" s="317"/>
      <c r="H229" s="317"/>
      <c r="I229" s="317"/>
      <c r="J229" s="317"/>
      <c r="K229" s="317"/>
      <c r="L229" s="317"/>
      <c r="M229" s="317"/>
      <c r="N229" s="317"/>
      <c r="O229" s="317"/>
      <c r="P229" s="317"/>
      <c r="Q229" s="317"/>
      <c r="R229" s="317"/>
      <c r="S229" s="317"/>
      <c r="T229" s="317"/>
      <c r="U229" s="317"/>
      <c r="V229" s="317"/>
      <c r="W229" s="317"/>
      <c r="X229" s="317"/>
      <c r="Y229" s="438"/>
      <c r="Z229" s="438"/>
      <c r="AA229" s="438"/>
      <c r="AB229" s="438"/>
      <c r="AC229" s="438"/>
      <c r="AD229" s="438"/>
      <c r="AE229" s="438"/>
      <c r="AF229" s="438"/>
      <c r="AG229" s="438"/>
      <c r="AH229" s="438"/>
      <c r="AI229" s="438"/>
      <c r="AJ229" s="438"/>
      <c r="AK229" s="438"/>
      <c r="AL229" s="438"/>
      <c r="AM229" s="332"/>
    </row>
    <row r="230" spans="1:39" ht="15" outlineLevel="1">
      <c r="A230" s="557">
        <v>4</v>
      </c>
      <c r="B230" s="555" t="s">
        <v>98</v>
      </c>
      <c r="C230" s="317" t="s">
        <v>25</v>
      </c>
      <c r="D230" s="321"/>
      <c r="E230" s="321"/>
      <c r="F230" s="321"/>
      <c r="G230" s="321"/>
      <c r="H230" s="321"/>
      <c r="I230" s="321"/>
      <c r="J230" s="321"/>
      <c r="K230" s="321"/>
      <c r="L230" s="321"/>
      <c r="M230" s="321"/>
      <c r="N230" s="317"/>
      <c r="O230" s="321"/>
      <c r="P230" s="321"/>
      <c r="Q230" s="321"/>
      <c r="R230" s="321"/>
      <c r="S230" s="321"/>
      <c r="T230" s="321"/>
      <c r="U230" s="321"/>
      <c r="V230" s="321"/>
      <c r="W230" s="321"/>
      <c r="X230" s="321"/>
      <c r="Y230" s="436"/>
      <c r="Z230" s="436"/>
      <c r="AA230" s="436"/>
      <c r="AB230" s="436"/>
      <c r="AC230" s="436"/>
      <c r="AD230" s="436"/>
      <c r="AE230" s="436"/>
      <c r="AF230" s="436"/>
      <c r="AG230" s="436"/>
      <c r="AH230" s="436"/>
      <c r="AI230" s="436"/>
      <c r="AJ230" s="436"/>
      <c r="AK230" s="436"/>
      <c r="AL230" s="436"/>
      <c r="AM230" s="322">
        <f>SUM(Y230:AL230)</f>
        <v>0</v>
      </c>
    </row>
    <row r="231" spans="1:39" ht="15" outlineLevel="1">
      <c r="B231" s="320" t="s">
        <v>292</v>
      </c>
      <c r="C231" s="317" t="s">
        <v>164</v>
      </c>
      <c r="D231" s="321"/>
      <c r="E231" s="321"/>
      <c r="F231" s="321"/>
      <c r="G231" s="321"/>
      <c r="H231" s="321"/>
      <c r="I231" s="321"/>
      <c r="J231" s="321"/>
      <c r="K231" s="321"/>
      <c r="L231" s="321"/>
      <c r="M231" s="321"/>
      <c r="N231" s="494"/>
      <c r="O231" s="321"/>
      <c r="P231" s="321"/>
      <c r="Q231" s="321"/>
      <c r="R231" s="321"/>
      <c r="S231" s="321"/>
      <c r="T231" s="321"/>
      <c r="U231" s="321"/>
      <c r="V231" s="321"/>
      <c r="W231" s="321"/>
      <c r="X231" s="321"/>
      <c r="Y231" s="437">
        <f>Y230</f>
        <v>0</v>
      </c>
      <c r="Z231" s="437">
        <f t="shared" ref="Z231" si="602">Z230</f>
        <v>0</v>
      </c>
      <c r="AA231" s="437">
        <f t="shared" ref="AA231" si="603">AA230</f>
        <v>0</v>
      </c>
      <c r="AB231" s="437">
        <f t="shared" ref="AB231" si="604">AB230</f>
        <v>0</v>
      </c>
      <c r="AC231" s="437">
        <f t="shared" ref="AC231" si="605">AC230</f>
        <v>0</v>
      </c>
      <c r="AD231" s="437">
        <f t="shared" ref="AD231" si="606">AD230</f>
        <v>0</v>
      </c>
      <c r="AE231" s="437">
        <f t="shared" ref="AE231" si="607">AE230</f>
        <v>0</v>
      </c>
      <c r="AF231" s="437">
        <f t="shared" ref="AF231" si="608">AF230</f>
        <v>0</v>
      </c>
      <c r="AG231" s="437">
        <f t="shared" ref="AG231" si="609">AG230</f>
        <v>0</v>
      </c>
      <c r="AH231" s="437">
        <f t="shared" ref="AH231" si="610">AH230</f>
        <v>0</v>
      </c>
      <c r="AI231" s="437">
        <f t="shared" ref="AI231" si="611">AI230</f>
        <v>0</v>
      </c>
      <c r="AJ231" s="437">
        <f t="shared" ref="AJ231" si="612">AJ230</f>
        <v>0</v>
      </c>
      <c r="AK231" s="437">
        <f t="shared" ref="AK231" si="613">AK230</f>
        <v>0</v>
      </c>
      <c r="AL231" s="437">
        <f t="shared" ref="AL231" si="614">AL230</f>
        <v>0</v>
      </c>
      <c r="AM231" s="323"/>
    </row>
    <row r="232" spans="1:39" ht="15" outlineLevel="1">
      <c r="B232" s="320"/>
      <c r="C232" s="331"/>
      <c r="D232" s="330"/>
      <c r="E232" s="330"/>
      <c r="F232" s="330"/>
      <c r="G232" s="330"/>
      <c r="H232" s="330"/>
      <c r="I232" s="330"/>
      <c r="J232" s="330"/>
      <c r="K232" s="330"/>
      <c r="L232" s="330"/>
      <c r="M232" s="330"/>
      <c r="N232" s="317"/>
      <c r="O232" s="330"/>
      <c r="P232" s="330"/>
      <c r="Q232" s="330"/>
      <c r="R232" s="330"/>
      <c r="S232" s="330"/>
      <c r="T232" s="330"/>
      <c r="U232" s="330"/>
      <c r="V232" s="330"/>
      <c r="W232" s="330"/>
      <c r="X232" s="330"/>
      <c r="Y232" s="438"/>
      <c r="Z232" s="438"/>
      <c r="AA232" s="438"/>
      <c r="AB232" s="438"/>
      <c r="AC232" s="438"/>
      <c r="AD232" s="438"/>
      <c r="AE232" s="438"/>
      <c r="AF232" s="438"/>
      <c r="AG232" s="438"/>
      <c r="AH232" s="438"/>
      <c r="AI232" s="438"/>
      <c r="AJ232" s="438"/>
      <c r="AK232" s="438"/>
      <c r="AL232" s="438"/>
      <c r="AM232" s="332"/>
    </row>
    <row r="233" spans="1:39" ht="30" outlineLevel="1">
      <c r="A233" s="557">
        <v>5</v>
      </c>
      <c r="B233" s="555" t="s">
        <v>99</v>
      </c>
      <c r="C233" s="317" t="s">
        <v>25</v>
      </c>
      <c r="D233" s="321"/>
      <c r="E233" s="321"/>
      <c r="F233" s="321"/>
      <c r="G233" s="321"/>
      <c r="H233" s="321"/>
      <c r="I233" s="321"/>
      <c r="J233" s="321"/>
      <c r="K233" s="321"/>
      <c r="L233" s="321"/>
      <c r="M233" s="321"/>
      <c r="N233" s="317"/>
      <c r="O233" s="321"/>
      <c r="P233" s="321"/>
      <c r="Q233" s="321"/>
      <c r="R233" s="321"/>
      <c r="S233" s="321"/>
      <c r="T233" s="321"/>
      <c r="U233" s="321"/>
      <c r="V233" s="321"/>
      <c r="W233" s="321"/>
      <c r="X233" s="321"/>
      <c r="Y233" s="436"/>
      <c r="Z233" s="436"/>
      <c r="AA233" s="436"/>
      <c r="AB233" s="436"/>
      <c r="AC233" s="436"/>
      <c r="AD233" s="436"/>
      <c r="AE233" s="436"/>
      <c r="AF233" s="436"/>
      <c r="AG233" s="436"/>
      <c r="AH233" s="436"/>
      <c r="AI233" s="436"/>
      <c r="AJ233" s="436"/>
      <c r="AK233" s="436"/>
      <c r="AL233" s="436"/>
      <c r="AM233" s="322">
        <f>SUM(Y233:AL233)</f>
        <v>0</v>
      </c>
    </row>
    <row r="234" spans="1:39" ht="15" outlineLevel="1">
      <c r="B234" s="320" t="s">
        <v>292</v>
      </c>
      <c r="C234" s="317" t="s">
        <v>164</v>
      </c>
      <c r="D234" s="321"/>
      <c r="E234" s="321"/>
      <c r="F234" s="321"/>
      <c r="G234" s="321"/>
      <c r="H234" s="321"/>
      <c r="I234" s="321"/>
      <c r="J234" s="321"/>
      <c r="K234" s="321"/>
      <c r="L234" s="321"/>
      <c r="M234" s="321"/>
      <c r="N234" s="494"/>
      <c r="O234" s="321"/>
      <c r="P234" s="321"/>
      <c r="Q234" s="321"/>
      <c r="R234" s="321"/>
      <c r="S234" s="321"/>
      <c r="T234" s="321"/>
      <c r="U234" s="321"/>
      <c r="V234" s="321"/>
      <c r="W234" s="321"/>
      <c r="X234" s="321"/>
      <c r="Y234" s="437">
        <f>Y233</f>
        <v>0</v>
      </c>
      <c r="Z234" s="437">
        <f t="shared" ref="Z234" si="615">Z233</f>
        <v>0</v>
      </c>
      <c r="AA234" s="437">
        <f t="shared" ref="AA234" si="616">AA233</f>
        <v>0</v>
      </c>
      <c r="AB234" s="437">
        <f t="shared" ref="AB234" si="617">AB233</f>
        <v>0</v>
      </c>
      <c r="AC234" s="437">
        <f t="shared" ref="AC234" si="618">AC233</f>
        <v>0</v>
      </c>
      <c r="AD234" s="437">
        <f t="shared" ref="AD234" si="619">AD233</f>
        <v>0</v>
      </c>
      <c r="AE234" s="437">
        <f t="shared" ref="AE234" si="620">AE233</f>
        <v>0</v>
      </c>
      <c r="AF234" s="437">
        <f t="shared" ref="AF234" si="621">AF233</f>
        <v>0</v>
      </c>
      <c r="AG234" s="437">
        <f t="shared" ref="AG234" si="622">AG233</f>
        <v>0</v>
      </c>
      <c r="AH234" s="437">
        <f t="shared" ref="AH234" si="623">AH233</f>
        <v>0</v>
      </c>
      <c r="AI234" s="437">
        <f t="shared" ref="AI234" si="624">AI233</f>
        <v>0</v>
      </c>
      <c r="AJ234" s="437">
        <f t="shared" ref="AJ234" si="625">AJ233</f>
        <v>0</v>
      </c>
      <c r="AK234" s="437">
        <f t="shared" ref="AK234" si="626">AK233</f>
        <v>0</v>
      </c>
      <c r="AL234" s="437">
        <f t="shared" ref="AL234" si="627">AL233</f>
        <v>0</v>
      </c>
      <c r="AM234" s="323"/>
    </row>
    <row r="235" spans="1:39" ht="15" outlineLevel="1">
      <c r="B235" s="320"/>
      <c r="C235" s="317"/>
      <c r="D235" s="317"/>
      <c r="E235" s="317"/>
      <c r="F235" s="317"/>
      <c r="G235" s="317"/>
      <c r="H235" s="317"/>
      <c r="I235" s="317"/>
      <c r="J235" s="317"/>
      <c r="K235" s="317"/>
      <c r="L235" s="317"/>
      <c r="M235" s="317"/>
      <c r="N235" s="317"/>
      <c r="O235" s="317"/>
      <c r="P235" s="317"/>
      <c r="Q235" s="317"/>
      <c r="R235" s="317"/>
      <c r="S235" s="317"/>
      <c r="T235" s="317"/>
      <c r="U235" s="317"/>
      <c r="V235" s="317"/>
      <c r="W235" s="317"/>
      <c r="X235" s="317"/>
      <c r="Y235" s="448"/>
      <c r="Z235" s="449"/>
      <c r="AA235" s="449"/>
      <c r="AB235" s="449"/>
      <c r="AC235" s="449"/>
      <c r="AD235" s="449"/>
      <c r="AE235" s="449"/>
      <c r="AF235" s="449"/>
      <c r="AG235" s="449"/>
      <c r="AH235" s="449"/>
      <c r="AI235" s="449"/>
      <c r="AJ235" s="449"/>
      <c r="AK235" s="449"/>
      <c r="AL235" s="449"/>
      <c r="AM235" s="323"/>
    </row>
    <row r="236" spans="1:39" ht="15.6" outlineLevel="1">
      <c r="B236" s="345" t="s">
        <v>511</v>
      </c>
      <c r="C236" s="315"/>
      <c r="D236" s="315"/>
      <c r="E236" s="315"/>
      <c r="F236" s="315"/>
      <c r="G236" s="315"/>
      <c r="H236" s="315"/>
      <c r="I236" s="315"/>
      <c r="J236" s="315"/>
      <c r="K236" s="315"/>
      <c r="L236" s="315"/>
      <c r="M236" s="315"/>
      <c r="N236" s="316"/>
      <c r="O236" s="315"/>
      <c r="P236" s="315"/>
      <c r="Q236" s="315"/>
      <c r="R236" s="315"/>
      <c r="S236" s="315"/>
      <c r="T236" s="315"/>
      <c r="U236" s="315"/>
      <c r="V236" s="315"/>
      <c r="W236" s="315"/>
      <c r="X236" s="315"/>
      <c r="Y236" s="440"/>
      <c r="Z236" s="440"/>
      <c r="AA236" s="440"/>
      <c r="AB236" s="440"/>
      <c r="AC236" s="440"/>
      <c r="AD236" s="440"/>
      <c r="AE236" s="440"/>
      <c r="AF236" s="440"/>
      <c r="AG236" s="440"/>
      <c r="AH236" s="440"/>
      <c r="AI236" s="440"/>
      <c r="AJ236" s="440"/>
      <c r="AK236" s="440"/>
      <c r="AL236" s="440"/>
      <c r="AM236" s="318"/>
    </row>
    <row r="237" spans="1:39" ht="15" outlineLevel="1">
      <c r="A237" s="557">
        <v>6</v>
      </c>
      <c r="B237" s="555" t="s">
        <v>100</v>
      </c>
      <c r="C237" s="317" t="s">
        <v>25</v>
      </c>
      <c r="D237" s="321"/>
      <c r="E237" s="321"/>
      <c r="F237" s="321"/>
      <c r="G237" s="321"/>
      <c r="H237" s="321"/>
      <c r="I237" s="321"/>
      <c r="J237" s="321"/>
      <c r="K237" s="321"/>
      <c r="L237" s="321"/>
      <c r="M237" s="321"/>
      <c r="N237" s="321">
        <v>12</v>
      </c>
      <c r="O237" s="321"/>
      <c r="P237" s="321"/>
      <c r="Q237" s="321"/>
      <c r="R237" s="321"/>
      <c r="S237" s="321"/>
      <c r="T237" s="321"/>
      <c r="U237" s="321"/>
      <c r="V237" s="321"/>
      <c r="W237" s="321"/>
      <c r="X237" s="321"/>
      <c r="Y237" s="441"/>
      <c r="Z237" s="436"/>
      <c r="AA237" s="436"/>
      <c r="AB237" s="436"/>
      <c r="AC237" s="436"/>
      <c r="AD237" s="436"/>
      <c r="AE237" s="436"/>
      <c r="AF237" s="441"/>
      <c r="AG237" s="441"/>
      <c r="AH237" s="441"/>
      <c r="AI237" s="441"/>
      <c r="AJ237" s="441"/>
      <c r="AK237" s="441"/>
      <c r="AL237" s="441"/>
      <c r="AM237" s="322">
        <f>SUM(Y237:AL237)</f>
        <v>0</v>
      </c>
    </row>
    <row r="238" spans="1:39" ht="15" outlineLevel="1">
      <c r="B238" s="320" t="s">
        <v>292</v>
      </c>
      <c r="C238" s="317" t="s">
        <v>164</v>
      </c>
      <c r="D238" s="321"/>
      <c r="E238" s="321"/>
      <c r="F238" s="321"/>
      <c r="G238" s="321"/>
      <c r="H238" s="321"/>
      <c r="I238" s="321"/>
      <c r="J238" s="321"/>
      <c r="K238" s="321"/>
      <c r="L238" s="321"/>
      <c r="M238" s="321"/>
      <c r="N238" s="321">
        <f>N237</f>
        <v>12</v>
      </c>
      <c r="O238" s="321"/>
      <c r="P238" s="321"/>
      <c r="Q238" s="321"/>
      <c r="R238" s="321"/>
      <c r="S238" s="321"/>
      <c r="T238" s="321"/>
      <c r="U238" s="321"/>
      <c r="V238" s="321"/>
      <c r="W238" s="321"/>
      <c r="X238" s="321"/>
      <c r="Y238" s="437">
        <f>Y237</f>
        <v>0</v>
      </c>
      <c r="Z238" s="437">
        <f t="shared" ref="Z238" si="628">Z237</f>
        <v>0</v>
      </c>
      <c r="AA238" s="437">
        <f t="shared" ref="AA238" si="629">AA237</f>
        <v>0</v>
      </c>
      <c r="AB238" s="437">
        <f t="shared" ref="AB238" si="630">AB237</f>
        <v>0</v>
      </c>
      <c r="AC238" s="437">
        <f t="shared" ref="AC238" si="631">AC237</f>
        <v>0</v>
      </c>
      <c r="AD238" s="437">
        <f t="shared" ref="AD238" si="632">AD237</f>
        <v>0</v>
      </c>
      <c r="AE238" s="437">
        <f t="shared" ref="AE238" si="633">AE237</f>
        <v>0</v>
      </c>
      <c r="AF238" s="437">
        <f t="shared" ref="AF238" si="634">AF237</f>
        <v>0</v>
      </c>
      <c r="AG238" s="437">
        <f t="shared" ref="AG238" si="635">AG237</f>
        <v>0</v>
      </c>
      <c r="AH238" s="437">
        <f t="shared" ref="AH238" si="636">AH237</f>
        <v>0</v>
      </c>
      <c r="AI238" s="437">
        <f t="shared" ref="AI238" si="637">AI237</f>
        <v>0</v>
      </c>
      <c r="AJ238" s="437">
        <f t="shared" ref="AJ238" si="638">AJ237</f>
        <v>0</v>
      </c>
      <c r="AK238" s="437">
        <f t="shared" ref="AK238" si="639">AK237</f>
        <v>0</v>
      </c>
      <c r="AL238" s="437">
        <f t="shared" ref="AL238" si="640">AL237</f>
        <v>0</v>
      </c>
      <c r="AM238" s="337"/>
    </row>
    <row r="239" spans="1:39" ht="15" outlineLevel="1">
      <c r="B239" s="336"/>
      <c r="C239" s="338"/>
      <c r="D239" s="317"/>
      <c r="E239" s="317"/>
      <c r="F239" s="317"/>
      <c r="G239" s="317"/>
      <c r="H239" s="317"/>
      <c r="I239" s="317"/>
      <c r="J239" s="317"/>
      <c r="K239" s="317"/>
      <c r="L239" s="317"/>
      <c r="M239" s="317"/>
      <c r="N239" s="317"/>
      <c r="O239" s="317"/>
      <c r="P239" s="317"/>
      <c r="Q239" s="317"/>
      <c r="R239" s="317"/>
      <c r="S239" s="317"/>
      <c r="T239" s="317"/>
      <c r="U239" s="317"/>
      <c r="V239" s="317"/>
      <c r="W239" s="317"/>
      <c r="X239" s="317"/>
      <c r="Y239" s="442"/>
      <c r="Z239" s="442"/>
      <c r="AA239" s="442"/>
      <c r="AB239" s="442"/>
      <c r="AC239" s="442"/>
      <c r="AD239" s="442"/>
      <c r="AE239" s="442"/>
      <c r="AF239" s="442"/>
      <c r="AG239" s="442"/>
      <c r="AH239" s="442"/>
      <c r="AI239" s="442"/>
      <c r="AJ239" s="442"/>
      <c r="AK239" s="442"/>
      <c r="AL239" s="442"/>
      <c r="AM239" s="339"/>
    </row>
    <row r="240" spans="1:39" ht="30" outlineLevel="1">
      <c r="A240" s="557">
        <v>7</v>
      </c>
      <c r="B240" s="555" t="s">
        <v>101</v>
      </c>
      <c r="C240" s="317" t="s">
        <v>25</v>
      </c>
      <c r="D240" s="321"/>
      <c r="E240" s="321"/>
      <c r="F240" s="321"/>
      <c r="G240" s="321"/>
      <c r="H240" s="321"/>
      <c r="I240" s="321"/>
      <c r="J240" s="321"/>
      <c r="K240" s="321"/>
      <c r="L240" s="321"/>
      <c r="M240" s="321"/>
      <c r="N240" s="321">
        <v>12</v>
      </c>
      <c r="O240" s="321"/>
      <c r="P240" s="321"/>
      <c r="Q240" s="321"/>
      <c r="R240" s="321"/>
      <c r="S240" s="321"/>
      <c r="T240" s="321"/>
      <c r="U240" s="321"/>
      <c r="V240" s="321"/>
      <c r="W240" s="321"/>
      <c r="X240" s="321"/>
      <c r="Y240" s="441"/>
      <c r="Z240" s="436"/>
      <c r="AA240" s="436"/>
      <c r="AB240" s="436"/>
      <c r="AC240" s="436"/>
      <c r="AD240" s="436"/>
      <c r="AE240" s="436"/>
      <c r="AF240" s="441"/>
      <c r="AG240" s="441"/>
      <c r="AH240" s="441"/>
      <c r="AI240" s="441"/>
      <c r="AJ240" s="441"/>
      <c r="AK240" s="441"/>
      <c r="AL240" s="441"/>
      <c r="AM240" s="322">
        <f>SUM(Y240:AL240)</f>
        <v>0</v>
      </c>
    </row>
    <row r="241" spans="1:39" ht="15" outlineLevel="1">
      <c r="B241" s="320" t="s">
        <v>292</v>
      </c>
      <c r="C241" s="317" t="s">
        <v>164</v>
      </c>
      <c r="D241" s="321"/>
      <c r="E241" s="321"/>
      <c r="F241" s="321"/>
      <c r="G241" s="321"/>
      <c r="H241" s="321"/>
      <c r="I241" s="321"/>
      <c r="J241" s="321"/>
      <c r="K241" s="321"/>
      <c r="L241" s="321"/>
      <c r="M241" s="321"/>
      <c r="N241" s="321">
        <f>N240</f>
        <v>12</v>
      </c>
      <c r="O241" s="321"/>
      <c r="P241" s="321"/>
      <c r="Q241" s="321"/>
      <c r="R241" s="321"/>
      <c r="S241" s="321"/>
      <c r="T241" s="321"/>
      <c r="U241" s="321"/>
      <c r="V241" s="321"/>
      <c r="W241" s="321"/>
      <c r="X241" s="321"/>
      <c r="Y241" s="437">
        <f>Y240</f>
        <v>0</v>
      </c>
      <c r="Z241" s="437">
        <f t="shared" ref="Z241" si="641">Z240</f>
        <v>0</v>
      </c>
      <c r="AA241" s="437">
        <f t="shared" ref="AA241" si="642">AA240</f>
        <v>0</v>
      </c>
      <c r="AB241" s="437">
        <f t="shared" ref="AB241" si="643">AB240</f>
        <v>0</v>
      </c>
      <c r="AC241" s="437">
        <f t="shared" ref="AC241" si="644">AC240</f>
        <v>0</v>
      </c>
      <c r="AD241" s="437">
        <f t="shared" ref="AD241" si="645">AD240</f>
        <v>0</v>
      </c>
      <c r="AE241" s="437">
        <f t="shared" ref="AE241" si="646">AE240</f>
        <v>0</v>
      </c>
      <c r="AF241" s="437">
        <f t="shared" ref="AF241" si="647">AF240</f>
        <v>0</v>
      </c>
      <c r="AG241" s="437">
        <f t="shared" ref="AG241" si="648">AG240</f>
        <v>0</v>
      </c>
      <c r="AH241" s="437">
        <f t="shared" ref="AH241" si="649">AH240</f>
        <v>0</v>
      </c>
      <c r="AI241" s="437">
        <f t="shared" ref="AI241" si="650">AI240</f>
        <v>0</v>
      </c>
      <c r="AJ241" s="437">
        <f t="shared" ref="AJ241" si="651">AJ240</f>
        <v>0</v>
      </c>
      <c r="AK241" s="437">
        <f t="shared" ref="AK241" si="652">AK240</f>
        <v>0</v>
      </c>
      <c r="AL241" s="437">
        <f t="shared" ref="AL241" si="653">AL240</f>
        <v>0</v>
      </c>
      <c r="AM241" s="337"/>
    </row>
    <row r="242" spans="1:39" ht="15" outlineLevel="1">
      <c r="B242" s="340"/>
      <c r="C242" s="338"/>
      <c r="D242" s="317"/>
      <c r="E242" s="317"/>
      <c r="F242" s="317"/>
      <c r="G242" s="317"/>
      <c r="H242" s="317"/>
      <c r="I242" s="317"/>
      <c r="J242" s="317"/>
      <c r="K242" s="317"/>
      <c r="L242" s="317"/>
      <c r="M242" s="317"/>
      <c r="N242" s="317"/>
      <c r="O242" s="317"/>
      <c r="P242" s="317"/>
      <c r="Q242" s="317"/>
      <c r="R242" s="317"/>
      <c r="S242" s="317"/>
      <c r="T242" s="317"/>
      <c r="U242" s="317"/>
      <c r="V242" s="317"/>
      <c r="W242" s="317"/>
      <c r="X242" s="317"/>
      <c r="Y242" s="442"/>
      <c r="Z242" s="443"/>
      <c r="AA242" s="442"/>
      <c r="AB242" s="442"/>
      <c r="AC242" s="442"/>
      <c r="AD242" s="442"/>
      <c r="AE242" s="442"/>
      <c r="AF242" s="442"/>
      <c r="AG242" s="442"/>
      <c r="AH242" s="442"/>
      <c r="AI242" s="442"/>
      <c r="AJ242" s="442"/>
      <c r="AK242" s="442"/>
      <c r="AL242" s="442"/>
      <c r="AM242" s="339"/>
    </row>
    <row r="243" spans="1:39" ht="30" outlineLevel="1">
      <c r="A243" s="557">
        <v>8</v>
      </c>
      <c r="B243" s="555" t="s">
        <v>102</v>
      </c>
      <c r="C243" s="317" t="s">
        <v>25</v>
      </c>
      <c r="D243" s="321"/>
      <c r="E243" s="321"/>
      <c r="F243" s="321"/>
      <c r="G243" s="321"/>
      <c r="H243" s="321"/>
      <c r="I243" s="321"/>
      <c r="J243" s="321"/>
      <c r="K243" s="321"/>
      <c r="L243" s="321"/>
      <c r="M243" s="321"/>
      <c r="N243" s="321">
        <v>12</v>
      </c>
      <c r="O243" s="321"/>
      <c r="P243" s="321"/>
      <c r="Q243" s="321"/>
      <c r="R243" s="321"/>
      <c r="S243" s="321"/>
      <c r="T243" s="321"/>
      <c r="U243" s="321"/>
      <c r="V243" s="321"/>
      <c r="W243" s="321"/>
      <c r="X243" s="321"/>
      <c r="Y243" s="441"/>
      <c r="Z243" s="436"/>
      <c r="AA243" s="436"/>
      <c r="AB243" s="436"/>
      <c r="AC243" s="436"/>
      <c r="AD243" s="436"/>
      <c r="AE243" s="436"/>
      <c r="AF243" s="441"/>
      <c r="AG243" s="441"/>
      <c r="AH243" s="441"/>
      <c r="AI243" s="441"/>
      <c r="AJ243" s="441"/>
      <c r="AK243" s="441"/>
      <c r="AL243" s="441"/>
      <c r="AM243" s="322">
        <f>SUM(Y243:AL243)</f>
        <v>0</v>
      </c>
    </row>
    <row r="244" spans="1:39" ht="15" outlineLevel="1">
      <c r="B244" s="320" t="s">
        <v>292</v>
      </c>
      <c r="C244" s="317" t="s">
        <v>164</v>
      </c>
      <c r="D244" s="321"/>
      <c r="E244" s="321"/>
      <c r="F244" s="321"/>
      <c r="G244" s="321"/>
      <c r="H244" s="321"/>
      <c r="I244" s="321"/>
      <c r="J244" s="321"/>
      <c r="K244" s="321"/>
      <c r="L244" s="321"/>
      <c r="M244" s="321"/>
      <c r="N244" s="321">
        <f>N243</f>
        <v>12</v>
      </c>
      <c r="O244" s="321"/>
      <c r="P244" s="321"/>
      <c r="Q244" s="321"/>
      <c r="R244" s="321"/>
      <c r="S244" s="321"/>
      <c r="T244" s="321"/>
      <c r="U244" s="321"/>
      <c r="V244" s="321"/>
      <c r="W244" s="321"/>
      <c r="X244" s="321"/>
      <c r="Y244" s="437">
        <f>Y243</f>
        <v>0</v>
      </c>
      <c r="Z244" s="437">
        <f t="shared" ref="Z244" si="654">Z243</f>
        <v>0</v>
      </c>
      <c r="AA244" s="437">
        <f t="shared" ref="AA244" si="655">AA243</f>
        <v>0</v>
      </c>
      <c r="AB244" s="437">
        <f t="shared" ref="AB244" si="656">AB243</f>
        <v>0</v>
      </c>
      <c r="AC244" s="437">
        <f t="shared" ref="AC244" si="657">AC243</f>
        <v>0</v>
      </c>
      <c r="AD244" s="437">
        <f t="shared" ref="AD244" si="658">AD243</f>
        <v>0</v>
      </c>
      <c r="AE244" s="437">
        <f t="shared" ref="AE244" si="659">AE243</f>
        <v>0</v>
      </c>
      <c r="AF244" s="437">
        <f t="shared" ref="AF244" si="660">AF243</f>
        <v>0</v>
      </c>
      <c r="AG244" s="437">
        <f t="shared" ref="AG244" si="661">AG243</f>
        <v>0</v>
      </c>
      <c r="AH244" s="437">
        <f t="shared" ref="AH244" si="662">AH243</f>
        <v>0</v>
      </c>
      <c r="AI244" s="437">
        <f t="shared" ref="AI244" si="663">AI243</f>
        <v>0</v>
      </c>
      <c r="AJ244" s="437">
        <f t="shared" ref="AJ244" si="664">AJ243</f>
        <v>0</v>
      </c>
      <c r="AK244" s="437">
        <f t="shared" ref="AK244" si="665">AK243</f>
        <v>0</v>
      </c>
      <c r="AL244" s="437">
        <f t="shared" ref="AL244" si="666">AL243</f>
        <v>0</v>
      </c>
      <c r="AM244" s="337"/>
    </row>
    <row r="245" spans="1:39" ht="15" outlineLevel="1">
      <c r="B245" s="340"/>
      <c r="C245" s="338"/>
      <c r="D245" s="342"/>
      <c r="E245" s="342"/>
      <c r="F245" s="342"/>
      <c r="G245" s="342"/>
      <c r="H245" s="342"/>
      <c r="I245" s="342"/>
      <c r="J245" s="342"/>
      <c r="K245" s="342"/>
      <c r="L245" s="342"/>
      <c r="M245" s="342"/>
      <c r="N245" s="317"/>
      <c r="O245" s="342"/>
      <c r="P245" s="342"/>
      <c r="Q245" s="342"/>
      <c r="R245" s="342"/>
      <c r="S245" s="342"/>
      <c r="T245" s="342"/>
      <c r="U245" s="342"/>
      <c r="V245" s="342"/>
      <c r="W245" s="342"/>
      <c r="X245" s="342"/>
      <c r="Y245" s="442"/>
      <c r="Z245" s="443"/>
      <c r="AA245" s="442"/>
      <c r="AB245" s="442"/>
      <c r="AC245" s="442"/>
      <c r="AD245" s="442"/>
      <c r="AE245" s="442"/>
      <c r="AF245" s="442"/>
      <c r="AG245" s="442"/>
      <c r="AH245" s="442"/>
      <c r="AI245" s="442"/>
      <c r="AJ245" s="442"/>
      <c r="AK245" s="442"/>
      <c r="AL245" s="442"/>
      <c r="AM245" s="339"/>
    </row>
    <row r="246" spans="1:39" ht="30" outlineLevel="1">
      <c r="A246" s="557">
        <v>9</v>
      </c>
      <c r="B246" s="555" t="s">
        <v>103</v>
      </c>
      <c r="C246" s="317" t="s">
        <v>25</v>
      </c>
      <c r="D246" s="321"/>
      <c r="E246" s="321"/>
      <c r="F246" s="321"/>
      <c r="G246" s="321"/>
      <c r="H246" s="321"/>
      <c r="I246" s="321"/>
      <c r="J246" s="321"/>
      <c r="K246" s="321"/>
      <c r="L246" s="321"/>
      <c r="M246" s="321"/>
      <c r="N246" s="321">
        <v>12</v>
      </c>
      <c r="O246" s="321"/>
      <c r="P246" s="321"/>
      <c r="Q246" s="321"/>
      <c r="R246" s="321"/>
      <c r="S246" s="321"/>
      <c r="T246" s="321"/>
      <c r="U246" s="321"/>
      <c r="V246" s="321"/>
      <c r="W246" s="321"/>
      <c r="X246" s="321"/>
      <c r="Y246" s="441"/>
      <c r="Z246" s="436"/>
      <c r="AA246" s="436"/>
      <c r="AB246" s="436"/>
      <c r="AC246" s="436"/>
      <c r="AD246" s="436"/>
      <c r="AE246" s="436"/>
      <c r="AF246" s="441"/>
      <c r="AG246" s="441"/>
      <c r="AH246" s="441"/>
      <c r="AI246" s="441"/>
      <c r="AJ246" s="441"/>
      <c r="AK246" s="441"/>
      <c r="AL246" s="441"/>
      <c r="AM246" s="322">
        <f>SUM(Y246:AL246)</f>
        <v>0</v>
      </c>
    </row>
    <row r="247" spans="1:39" ht="15" outlineLevel="1">
      <c r="B247" s="320" t="s">
        <v>292</v>
      </c>
      <c r="C247" s="317" t="s">
        <v>164</v>
      </c>
      <c r="D247" s="321"/>
      <c r="E247" s="321"/>
      <c r="F247" s="321"/>
      <c r="G247" s="321"/>
      <c r="H247" s="321"/>
      <c r="I247" s="321"/>
      <c r="J247" s="321"/>
      <c r="K247" s="321"/>
      <c r="L247" s="321"/>
      <c r="M247" s="321"/>
      <c r="N247" s="321">
        <f>N246</f>
        <v>12</v>
      </c>
      <c r="O247" s="321"/>
      <c r="P247" s="321"/>
      <c r="Q247" s="321"/>
      <c r="R247" s="321"/>
      <c r="S247" s="321"/>
      <c r="T247" s="321"/>
      <c r="U247" s="321"/>
      <c r="V247" s="321"/>
      <c r="W247" s="321"/>
      <c r="X247" s="321"/>
      <c r="Y247" s="437">
        <f>Y246</f>
        <v>0</v>
      </c>
      <c r="Z247" s="437">
        <f t="shared" ref="Z247" si="667">Z246</f>
        <v>0</v>
      </c>
      <c r="AA247" s="437">
        <f t="shared" ref="AA247" si="668">AA246</f>
        <v>0</v>
      </c>
      <c r="AB247" s="437">
        <f t="shared" ref="AB247" si="669">AB246</f>
        <v>0</v>
      </c>
      <c r="AC247" s="437">
        <f t="shared" ref="AC247" si="670">AC246</f>
        <v>0</v>
      </c>
      <c r="AD247" s="437">
        <f t="shared" ref="AD247" si="671">AD246</f>
        <v>0</v>
      </c>
      <c r="AE247" s="437">
        <f t="shared" ref="AE247" si="672">AE246</f>
        <v>0</v>
      </c>
      <c r="AF247" s="437">
        <f t="shared" ref="AF247" si="673">AF246</f>
        <v>0</v>
      </c>
      <c r="AG247" s="437">
        <f t="shared" ref="AG247" si="674">AG246</f>
        <v>0</v>
      </c>
      <c r="AH247" s="437">
        <f t="shared" ref="AH247" si="675">AH246</f>
        <v>0</v>
      </c>
      <c r="AI247" s="437">
        <f t="shared" ref="AI247" si="676">AI246</f>
        <v>0</v>
      </c>
      <c r="AJ247" s="437">
        <f t="shared" ref="AJ247" si="677">AJ246</f>
        <v>0</v>
      </c>
      <c r="AK247" s="437">
        <f t="shared" ref="AK247" si="678">AK246</f>
        <v>0</v>
      </c>
      <c r="AL247" s="437">
        <f t="shared" ref="AL247" si="679">AL246</f>
        <v>0</v>
      </c>
      <c r="AM247" s="337"/>
    </row>
    <row r="248" spans="1:39" ht="15" outlineLevel="1">
      <c r="B248" s="340"/>
      <c r="C248" s="338"/>
      <c r="D248" s="342"/>
      <c r="E248" s="342"/>
      <c r="F248" s="342"/>
      <c r="G248" s="342"/>
      <c r="H248" s="342"/>
      <c r="I248" s="342"/>
      <c r="J248" s="342"/>
      <c r="K248" s="342"/>
      <c r="L248" s="342"/>
      <c r="M248" s="342"/>
      <c r="N248" s="317"/>
      <c r="O248" s="342"/>
      <c r="P248" s="342"/>
      <c r="Q248" s="342"/>
      <c r="R248" s="342"/>
      <c r="S248" s="342"/>
      <c r="T248" s="342"/>
      <c r="U248" s="342"/>
      <c r="V248" s="342"/>
      <c r="W248" s="342"/>
      <c r="X248" s="342"/>
      <c r="Y248" s="442"/>
      <c r="Z248" s="442"/>
      <c r="AA248" s="442"/>
      <c r="AB248" s="442"/>
      <c r="AC248" s="442"/>
      <c r="AD248" s="442"/>
      <c r="AE248" s="442"/>
      <c r="AF248" s="442"/>
      <c r="AG248" s="442"/>
      <c r="AH248" s="442"/>
      <c r="AI248" s="442"/>
      <c r="AJ248" s="442"/>
      <c r="AK248" s="442"/>
      <c r="AL248" s="442"/>
      <c r="AM248" s="339"/>
    </row>
    <row r="249" spans="1:39" ht="30" outlineLevel="1">
      <c r="A249" s="557">
        <v>10</v>
      </c>
      <c r="B249" s="555" t="s">
        <v>104</v>
      </c>
      <c r="C249" s="317" t="s">
        <v>25</v>
      </c>
      <c r="D249" s="321"/>
      <c r="E249" s="321"/>
      <c r="F249" s="321"/>
      <c r="G249" s="321"/>
      <c r="H249" s="321"/>
      <c r="I249" s="321"/>
      <c r="J249" s="321"/>
      <c r="K249" s="321"/>
      <c r="L249" s="321"/>
      <c r="M249" s="321"/>
      <c r="N249" s="321">
        <v>3</v>
      </c>
      <c r="O249" s="321"/>
      <c r="P249" s="321"/>
      <c r="Q249" s="321"/>
      <c r="R249" s="321"/>
      <c r="S249" s="321"/>
      <c r="T249" s="321"/>
      <c r="U249" s="321"/>
      <c r="V249" s="321"/>
      <c r="W249" s="321"/>
      <c r="X249" s="321"/>
      <c r="Y249" s="441"/>
      <c r="Z249" s="436"/>
      <c r="AA249" s="436"/>
      <c r="AB249" s="436"/>
      <c r="AC249" s="436"/>
      <c r="AD249" s="436"/>
      <c r="AE249" s="436"/>
      <c r="AF249" s="441"/>
      <c r="AG249" s="441"/>
      <c r="AH249" s="441"/>
      <c r="AI249" s="441"/>
      <c r="AJ249" s="441"/>
      <c r="AK249" s="441"/>
      <c r="AL249" s="441"/>
      <c r="AM249" s="322">
        <f>SUM(Y249:AL249)</f>
        <v>0</v>
      </c>
    </row>
    <row r="250" spans="1:39" ht="15" outlineLevel="1">
      <c r="B250" s="320" t="s">
        <v>292</v>
      </c>
      <c r="C250" s="317" t="s">
        <v>164</v>
      </c>
      <c r="D250" s="321"/>
      <c r="E250" s="321"/>
      <c r="F250" s="321"/>
      <c r="G250" s="321"/>
      <c r="H250" s="321"/>
      <c r="I250" s="321"/>
      <c r="J250" s="321"/>
      <c r="K250" s="321"/>
      <c r="L250" s="321"/>
      <c r="M250" s="321"/>
      <c r="N250" s="321">
        <f>N249</f>
        <v>3</v>
      </c>
      <c r="O250" s="321"/>
      <c r="P250" s="321"/>
      <c r="Q250" s="321"/>
      <c r="R250" s="321"/>
      <c r="S250" s="321"/>
      <c r="T250" s="321"/>
      <c r="U250" s="321"/>
      <c r="V250" s="321"/>
      <c r="W250" s="321"/>
      <c r="X250" s="321"/>
      <c r="Y250" s="437">
        <f>Y249</f>
        <v>0</v>
      </c>
      <c r="Z250" s="437">
        <f t="shared" ref="Z250" si="680">Z249</f>
        <v>0</v>
      </c>
      <c r="AA250" s="437">
        <f t="shared" ref="AA250" si="681">AA249</f>
        <v>0</v>
      </c>
      <c r="AB250" s="437">
        <f t="shared" ref="AB250" si="682">AB249</f>
        <v>0</v>
      </c>
      <c r="AC250" s="437">
        <f t="shared" ref="AC250" si="683">AC249</f>
        <v>0</v>
      </c>
      <c r="AD250" s="437">
        <f t="shared" ref="AD250" si="684">AD249</f>
        <v>0</v>
      </c>
      <c r="AE250" s="437">
        <f t="shared" ref="AE250" si="685">AE249</f>
        <v>0</v>
      </c>
      <c r="AF250" s="437">
        <f t="shared" ref="AF250" si="686">AF249</f>
        <v>0</v>
      </c>
      <c r="AG250" s="437">
        <f t="shared" ref="AG250" si="687">AG249</f>
        <v>0</v>
      </c>
      <c r="AH250" s="437">
        <f t="shared" ref="AH250" si="688">AH249</f>
        <v>0</v>
      </c>
      <c r="AI250" s="437">
        <f t="shared" ref="AI250" si="689">AI249</f>
        <v>0</v>
      </c>
      <c r="AJ250" s="437">
        <f t="shared" ref="AJ250" si="690">AJ249</f>
        <v>0</v>
      </c>
      <c r="AK250" s="437">
        <f t="shared" ref="AK250" si="691">AK249</f>
        <v>0</v>
      </c>
      <c r="AL250" s="437">
        <f t="shared" ref="AL250" si="692">AL249</f>
        <v>0</v>
      </c>
      <c r="AM250" s="337"/>
    </row>
    <row r="251" spans="1:39" ht="15" outlineLevel="1">
      <c r="B251" s="340"/>
      <c r="C251" s="338"/>
      <c r="D251" s="342"/>
      <c r="E251" s="342"/>
      <c r="F251" s="342"/>
      <c r="G251" s="342"/>
      <c r="H251" s="342"/>
      <c r="I251" s="342"/>
      <c r="J251" s="342"/>
      <c r="K251" s="342"/>
      <c r="L251" s="342"/>
      <c r="M251" s="342"/>
      <c r="N251" s="317"/>
      <c r="O251" s="342"/>
      <c r="P251" s="342"/>
      <c r="Q251" s="342"/>
      <c r="R251" s="342"/>
      <c r="S251" s="342"/>
      <c r="T251" s="342"/>
      <c r="U251" s="342"/>
      <c r="V251" s="342"/>
      <c r="W251" s="342"/>
      <c r="X251" s="342"/>
      <c r="Y251" s="442"/>
      <c r="Z251" s="443"/>
      <c r="AA251" s="442"/>
      <c r="AB251" s="442"/>
      <c r="AC251" s="442"/>
      <c r="AD251" s="442"/>
      <c r="AE251" s="442"/>
      <c r="AF251" s="442"/>
      <c r="AG251" s="442"/>
      <c r="AH251" s="442"/>
      <c r="AI251" s="442"/>
      <c r="AJ251" s="442"/>
      <c r="AK251" s="442"/>
      <c r="AL251" s="442"/>
      <c r="AM251" s="339"/>
    </row>
    <row r="252" spans="1:39" ht="15.6" outlineLevel="1">
      <c r="B252" s="314" t="s">
        <v>10</v>
      </c>
      <c r="C252" s="315"/>
      <c r="D252" s="315"/>
      <c r="E252" s="315"/>
      <c r="F252" s="315"/>
      <c r="G252" s="315"/>
      <c r="H252" s="315"/>
      <c r="I252" s="315"/>
      <c r="J252" s="315"/>
      <c r="K252" s="315"/>
      <c r="L252" s="315"/>
      <c r="M252" s="315"/>
      <c r="N252" s="316"/>
      <c r="O252" s="315"/>
      <c r="P252" s="315"/>
      <c r="Q252" s="315"/>
      <c r="R252" s="315"/>
      <c r="S252" s="315"/>
      <c r="T252" s="315"/>
      <c r="U252" s="315"/>
      <c r="V252" s="315"/>
      <c r="W252" s="315"/>
      <c r="X252" s="315"/>
      <c r="Y252" s="440"/>
      <c r="Z252" s="440"/>
      <c r="AA252" s="440"/>
      <c r="AB252" s="440"/>
      <c r="AC252" s="440"/>
      <c r="AD252" s="440"/>
      <c r="AE252" s="440"/>
      <c r="AF252" s="440"/>
      <c r="AG252" s="440"/>
      <c r="AH252" s="440"/>
      <c r="AI252" s="440"/>
      <c r="AJ252" s="440"/>
      <c r="AK252" s="440"/>
      <c r="AL252" s="440"/>
      <c r="AM252" s="318"/>
    </row>
    <row r="253" spans="1:39" ht="30" outlineLevel="1">
      <c r="A253" s="557">
        <v>11</v>
      </c>
      <c r="B253" s="555" t="s">
        <v>105</v>
      </c>
      <c r="C253" s="317" t="s">
        <v>25</v>
      </c>
      <c r="D253" s="321"/>
      <c r="E253" s="321"/>
      <c r="F253" s="321"/>
      <c r="G253" s="321"/>
      <c r="H253" s="321"/>
      <c r="I253" s="321"/>
      <c r="J253" s="321"/>
      <c r="K253" s="321"/>
      <c r="L253" s="321"/>
      <c r="M253" s="321"/>
      <c r="N253" s="321">
        <v>12</v>
      </c>
      <c r="O253" s="321"/>
      <c r="P253" s="321"/>
      <c r="Q253" s="321"/>
      <c r="R253" s="321"/>
      <c r="S253" s="321"/>
      <c r="T253" s="321"/>
      <c r="U253" s="321"/>
      <c r="V253" s="321"/>
      <c r="W253" s="321"/>
      <c r="X253" s="321"/>
      <c r="Y253" s="452"/>
      <c r="Z253" s="436"/>
      <c r="AA253" s="436"/>
      <c r="AB253" s="436"/>
      <c r="AC253" s="436"/>
      <c r="AD253" s="436"/>
      <c r="AE253" s="436"/>
      <c r="AF253" s="441"/>
      <c r="AG253" s="441"/>
      <c r="AH253" s="441"/>
      <c r="AI253" s="441"/>
      <c r="AJ253" s="441"/>
      <c r="AK253" s="441"/>
      <c r="AL253" s="441"/>
      <c r="AM253" s="322">
        <f>SUM(Y253:AL253)</f>
        <v>0</v>
      </c>
    </row>
    <row r="254" spans="1:39" ht="15" outlineLevel="1">
      <c r="B254" s="320" t="s">
        <v>292</v>
      </c>
      <c r="C254" s="317" t="s">
        <v>164</v>
      </c>
      <c r="D254" s="321"/>
      <c r="E254" s="321"/>
      <c r="F254" s="321"/>
      <c r="G254" s="321"/>
      <c r="H254" s="321"/>
      <c r="I254" s="321"/>
      <c r="J254" s="321"/>
      <c r="K254" s="321"/>
      <c r="L254" s="321"/>
      <c r="M254" s="321"/>
      <c r="N254" s="321">
        <f>N253</f>
        <v>12</v>
      </c>
      <c r="O254" s="321"/>
      <c r="P254" s="321"/>
      <c r="Q254" s="321"/>
      <c r="R254" s="321"/>
      <c r="S254" s="321"/>
      <c r="T254" s="321"/>
      <c r="U254" s="321"/>
      <c r="V254" s="321"/>
      <c r="W254" s="321"/>
      <c r="X254" s="321"/>
      <c r="Y254" s="437">
        <f>Y253</f>
        <v>0</v>
      </c>
      <c r="Z254" s="437">
        <f t="shared" ref="Z254" si="693">Z253</f>
        <v>0</v>
      </c>
      <c r="AA254" s="437">
        <f t="shared" ref="AA254" si="694">AA253</f>
        <v>0</v>
      </c>
      <c r="AB254" s="437">
        <f t="shared" ref="AB254" si="695">AB253</f>
        <v>0</v>
      </c>
      <c r="AC254" s="437">
        <f t="shared" ref="AC254" si="696">AC253</f>
        <v>0</v>
      </c>
      <c r="AD254" s="437">
        <f t="shared" ref="AD254" si="697">AD253</f>
        <v>0</v>
      </c>
      <c r="AE254" s="437">
        <f t="shared" ref="AE254" si="698">AE253</f>
        <v>0</v>
      </c>
      <c r="AF254" s="437">
        <f t="shared" ref="AF254" si="699">AF253</f>
        <v>0</v>
      </c>
      <c r="AG254" s="437">
        <f t="shared" ref="AG254" si="700">AG253</f>
        <v>0</v>
      </c>
      <c r="AH254" s="437">
        <f t="shared" ref="AH254" si="701">AH253</f>
        <v>0</v>
      </c>
      <c r="AI254" s="437">
        <f t="shared" ref="AI254" si="702">AI253</f>
        <v>0</v>
      </c>
      <c r="AJ254" s="437">
        <f t="shared" ref="AJ254" si="703">AJ253</f>
        <v>0</v>
      </c>
      <c r="AK254" s="437">
        <f t="shared" ref="AK254" si="704">AK253</f>
        <v>0</v>
      </c>
      <c r="AL254" s="437">
        <f t="shared" ref="AL254" si="705">AL253</f>
        <v>0</v>
      </c>
      <c r="AM254" s="323"/>
    </row>
    <row r="255" spans="1:39" ht="15" outlineLevel="1">
      <c r="B255" s="341"/>
      <c r="C255" s="331"/>
      <c r="D255" s="317"/>
      <c r="E255" s="317"/>
      <c r="F255" s="317"/>
      <c r="G255" s="317"/>
      <c r="H255" s="317"/>
      <c r="I255" s="317"/>
      <c r="J255" s="317"/>
      <c r="K255" s="317"/>
      <c r="L255" s="317"/>
      <c r="M255" s="317"/>
      <c r="N255" s="317"/>
      <c r="O255" s="317"/>
      <c r="P255" s="317"/>
      <c r="Q255" s="317"/>
      <c r="R255" s="317"/>
      <c r="S255" s="317"/>
      <c r="T255" s="317"/>
      <c r="U255" s="317"/>
      <c r="V255" s="317"/>
      <c r="W255" s="317"/>
      <c r="X255" s="317"/>
      <c r="Y255" s="438"/>
      <c r="Z255" s="447"/>
      <c r="AA255" s="447"/>
      <c r="AB255" s="447"/>
      <c r="AC255" s="447"/>
      <c r="AD255" s="447"/>
      <c r="AE255" s="447"/>
      <c r="AF255" s="447"/>
      <c r="AG255" s="447"/>
      <c r="AH255" s="447"/>
      <c r="AI255" s="447"/>
      <c r="AJ255" s="447"/>
      <c r="AK255" s="447"/>
      <c r="AL255" s="447"/>
      <c r="AM255" s="332"/>
    </row>
    <row r="256" spans="1:39" ht="30" outlineLevel="1">
      <c r="A256" s="557">
        <v>12</v>
      </c>
      <c r="B256" s="555" t="s">
        <v>106</v>
      </c>
      <c r="C256" s="317" t="s">
        <v>25</v>
      </c>
      <c r="D256" s="321"/>
      <c r="E256" s="321"/>
      <c r="F256" s="321"/>
      <c r="G256" s="321"/>
      <c r="H256" s="321"/>
      <c r="I256" s="321"/>
      <c r="J256" s="321"/>
      <c r="K256" s="321"/>
      <c r="L256" s="321"/>
      <c r="M256" s="321"/>
      <c r="N256" s="321">
        <v>12</v>
      </c>
      <c r="O256" s="321"/>
      <c r="P256" s="321"/>
      <c r="Q256" s="321"/>
      <c r="R256" s="321"/>
      <c r="S256" s="321"/>
      <c r="T256" s="321"/>
      <c r="U256" s="321"/>
      <c r="V256" s="321"/>
      <c r="W256" s="321"/>
      <c r="X256" s="321"/>
      <c r="Y256" s="436"/>
      <c r="Z256" s="436"/>
      <c r="AA256" s="436"/>
      <c r="AB256" s="436"/>
      <c r="AC256" s="436"/>
      <c r="AD256" s="436"/>
      <c r="AE256" s="436"/>
      <c r="AF256" s="441"/>
      <c r="AG256" s="441"/>
      <c r="AH256" s="441"/>
      <c r="AI256" s="441"/>
      <c r="AJ256" s="441"/>
      <c r="AK256" s="441"/>
      <c r="AL256" s="441"/>
      <c r="AM256" s="322">
        <f>SUM(Y256:AL256)</f>
        <v>0</v>
      </c>
    </row>
    <row r="257" spans="1:39" ht="15" outlineLevel="1">
      <c r="B257" s="320" t="s">
        <v>292</v>
      </c>
      <c r="C257" s="317" t="s">
        <v>164</v>
      </c>
      <c r="D257" s="321"/>
      <c r="E257" s="321"/>
      <c r="F257" s="321"/>
      <c r="G257" s="321"/>
      <c r="H257" s="321"/>
      <c r="I257" s="321"/>
      <c r="J257" s="321"/>
      <c r="K257" s="321"/>
      <c r="L257" s="321"/>
      <c r="M257" s="321"/>
      <c r="N257" s="321">
        <f>N256</f>
        <v>12</v>
      </c>
      <c r="O257" s="321"/>
      <c r="P257" s="321"/>
      <c r="Q257" s="321"/>
      <c r="R257" s="321"/>
      <c r="S257" s="321"/>
      <c r="T257" s="321"/>
      <c r="U257" s="321"/>
      <c r="V257" s="321"/>
      <c r="W257" s="321"/>
      <c r="X257" s="321"/>
      <c r="Y257" s="437">
        <f>Y256</f>
        <v>0</v>
      </c>
      <c r="Z257" s="437">
        <f t="shared" ref="Z257" si="706">Z256</f>
        <v>0</v>
      </c>
      <c r="AA257" s="437">
        <f t="shared" ref="AA257" si="707">AA256</f>
        <v>0</v>
      </c>
      <c r="AB257" s="437">
        <f t="shared" ref="AB257" si="708">AB256</f>
        <v>0</v>
      </c>
      <c r="AC257" s="437">
        <f t="shared" ref="AC257" si="709">AC256</f>
        <v>0</v>
      </c>
      <c r="AD257" s="437">
        <f t="shared" ref="AD257" si="710">AD256</f>
        <v>0</v>
      </c>
      <c r="AE257" s="437">
        <f t="shared" ref="AE257" si="711">AE256</f>
        <v>0</v>
      </c>
      <c r="AF257" s="437">
        <f t="shared" ref="AF257" si="712">AF256</f>
        <v>0</v>
      </c>
      <c r="AG257" s="437">
        <f t="shared" ref="AG257" si="713">AG256</f>
        <v>0</v>
      </c>
      <c r="AH257" s="437">
        <f t="shared" ref="AH257" si="714">AH256</f>
        <v>0</v>
      </c>
      <c r="AI257" s="437">
        <f t="shared" ref="AI257" si="715">AI256</f>
        <v>0</v>
      </c>
      <c r="AJ257" s="437">
        <f t="shared" ref="AJ257" si="716">AJ256</f>
        <v>0</v>
      </c>
      <c r="AK257" s="437">
        <f t="shared" ref="AK257" si="717">AK256</f>
        <v>0</v>
      </c>
      <c r="AL257" s="437">
        <f t="shared" ref="AL257" si="718">AL256</f>
        <v>0</v>
      </c>
      <c r="AM257" s="323"/>
    </row>
    <row r="258" spans="1:39" ht="15" outlineLevel="1">
      <c r="B258" s="341"/>
      <c r="C258" s="331"/>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448"/>
      <c r="Z258" s="448"/>
      <c r="AA258" s="438"/>
      <c r="AB258" s="438"/>
      <c r="AC258" s="438"/>
      <c r="AD258" s="438"/>
      <c r="AE258" s="438"/>
      <c r="AF258" s="438"/>
      <c r="AG258" s="438"/>
      <c r="AH258" s="438"/>
      <c r="AI258" s="438"/>
      <c r="AJ258" s="438"/>
      <c r="AK258" s="438"/>
      <c r="AL258" s="438"/>
      <c r="AM258" s="332"/>
    </row>
    <row r="259" spans="1:39" ht="30" outlineLevel="1">
      <c r="A259" s="557">
        <v>13</v>
      </c>
      <c r="B259" s="555" t="s">
        <v>107</v>
      </c>
      <c r="C259" s="317" t="s">
        <v>25</v>
      </c>
      <c r="D259" s="321"/>
      <c r="E259" s="321"/>
      <c r="F259" s="321"/>
      <c r="G259" s="321"/>
      <c r="H259" s="321"/>
      <c r="I259" s="321"/>
      <c r="J259" s="321"/>
      <c r="K259" s="321"/>
      <c r="L259" s="321"/>
      <c r="M259" s="321"/>
      <c r="N259" s="321">
        <v>12</v>
      </c>
      <c r="O259" s="321"/>
      <c r="P259" s="321"/>
      <c r="Q259" s="321"/>
      <c r="R259" s="321"/>
      <c r="S259" s="321"/>
      <c r="T259" s="321"/>
      <c r="U259" s="321"/>
      <c r="V259" s="321"/>
      <c r="W259" s="321"/>
      <c r="X259" s="321"/>
      <c r="Y259" s="436"/>
      <c r="Z259" s="436"/>
      <c r="AA259" s="436"/>
      <c r="AB259" s="436"/>
      <c r="AC259" s="436"/>
      <c r="AD259" s="436"/>
      <c r="AE259" s="436"/>
      <c r="AF259" s="441"/>
      <c r="AG259" s="441"/>
      <c r="AH259" s="441"/>
      <c r="AI259" s="441"/>
      <c r="AJ259" s="441"/>
      <c r="AK259" s="441"/>
      <c r="AL259" s="441"/>
      <c r="AM259" s="322">
        <f>SUM(Y259:AL259)</f>
        <v>0</v>
      </c>
    </row>
    <row r="260" spans="1:39" ht="15" outlineLevel="1">
      <c r="B260" s="320" t="s">
        <v>292</v>
      </c>
      <c r="C260" s="317" t="s">
        <v>164</v>
      </c>
      <c r="D260" s="321"/>
      <c r="E260" s="321"/>
      <c r="F260" s="321"/>
      <c r="G260" s="321"/>
      <c r="H260" s="321"/>
      <c r="I260" s="321"/>
      <c r="J260" s="321"/>
      <c r="K260" s="321"/>
      <c r="L260" s="321"/>
      <c r="M260" s="321"/>
      <c r="N260" s="321">
        <f>N259</f>
        <v>12</v>
      </c>
      <c r="O260" s="321"/>
      <c r="P260" s="321"/>
      <c r="Q260" s="321"/>
      <c r="R260" s="321"/>
      <c r="S260" s="321"/>
      <c r="T260" s="321"/>
      <c r="U260" s="321"/>
      <c r="V260" s="321"/>
      <c r="W260" s="321"/>
      <c r="X260" s="321"/>
      <c r="Y260" s="437">
        <f>Y259</f>
        <v>0</v>
      </c>
      <c r="Z260" s="437">
        <f t="shared" ref="Z260" si="719">Z259</f>
        <v>0</v>
      </c>
      <c r="AA260" s="437">
        <f t="shared" ref="AA260" si="720">AA259</f>
        <v>0</v>
      </c>
      <c r="AB260" s="437">
        <f t="shared" ref="AB260" si="721">AB259</f>
        <v>0</v>
      </c>
      <c r="AC260" s="437">
        <f t="shared" ref="AC260" si="722">AC259</f>
        <v>0</v>
      </c>
      <c r="AD260" s="437">
        <f t="shared" ref="AD260" si="723">AD259</f>
        <v>0</v>
      </c>
      <c r="AE260" s="437">
        <f t="shared" ref="AE260" si="724">AE259</f>
        <v>0</v>
      </c>
      <c r="AF260" s="437">
        <f t="shared" ref="AF260" si="725">AF259</f>
        <v>0</v>
      </c>
      <c r="AG260" s="437">
        <f t="shared" ref="AG260" si="726">AG259</f>
        <v>0</v>
      </c>
      <c r="AH260" s="437">
        <f t="shared" ref="AH260" si="727">AH259</f>
        <v>0</v>
      </c>
      <c r="AI260" s="437">
        <f t="shared" ref="AI260" si="728">AI259</f>
        <v>0</v>
      </c>
      <c r="AJ260" s="437">
        <f t="shared" ref="AJ260" si="729">AJ259</f>
        <v>0</v>
      </c>
      <c r="AK260" s="437">
        <f t="shared" ref="AK260" si="730">AK259</f>
        <v>0</v>
      </c>
      <c r="AL260" s="437">
        <f t="shared" ref="AL260" si="731">AL259</f>
        <v>0</v>
      </c>
      <c r="AM260" s="332"/>
    </row>
    <row r="261" spans="1:39" ht="15" outlineLevel="1">
      <c r="B261" s="341"/>
      <c r="C261" s="331"/>
      <c r="D261" s="317"/>
      <c r="E261" s="317"/>
      <c r="F261" s="317"/>
      <c r="G261" s="317"/>
      <c r="H261" s="317"/>
      <c r="I261" s="317"/>
      <c r="J261" s="317"/>
      <c r="K261" s="317"/>
      <c r="L261" s="317"/>
      <c r="M261" s="317"/>
      <c r="N261" s="317"/>
      <c r="O261" s="317"/>
      <c r="P261" s="317"/>
      <c r="Q261" s="317"/>
      <c r="R261" s="317"/>
      <c r="S261" s="317"/>
      <c r="T261" s="317"/>
      <c r="U261" s="317"/>
      <c r="V261" s="317"/>
      <c r="W261" s="317"/>
      <c r="X261" s="317"/>
      <c r="Y261" s="438"/>
      <c r="Z261" s="438"/>
      <c r="AA261" s="438"/>
      <c r="AB261" s="438"/>
      <c r="AC261" s="438"/>
      <c r="AD261" s="438"/>
      <c r="AE261" s="438"/>
      <c r="AF261" s="438"/>
      <c r="AG261" s="438"/>
      <c r="AH261" s="438"/>
      <c r="AI261" s="438"/>
      <c r="AJ261" s="438"/>
      <c r="AK261" s="438"/>
      <c r="AL261" s="438"/>
      <c r="AM261" s="332"/>
    </row>
    <row r="262" spans="1:39" ht="15.6" outlineLevel="1">
      <c r="B262" s="314" t="s">
        <v>108</v>
      </c>
      <c r="C262" s="315"/>
      <c r="D262" s="316"/>
      <c r="E262" s="316"/>
      <c r="F262" s="316"/>
      <c r="G262" s="316"/>
      <c r="H262" s="316"/>
      <c r="I262" s="316"/>
      <c r="J262" s="316"/>
      <c r="K262" s="316"/>
      <c r="L262" s="316"/>
      <c r="M262" s="316"/>
      <c r="N262" s="316"/>
      <c r="O262" s="316"/>
      <c r="P262" s="315"/>
      <c r="Q262" s="315"/>
      <c r="R262" s="315"/>
      <c r="S262" s="315"/>
      <c r="T262" s="315"/>
      <c r="U262" s="315"/>
      <c r="V262" s="315"/>
      <c r="W262" s="315"/>
      <c r="X262" s="315"/>
      <c r="Y262" s="440"/>
      <c r="Z262" s="440"/>
      <c r="AA262" s="440"/>
      <c r="AB262" s="440"/>
      <c r="AC262" s="440"/>
      <c r="AD262" s="440"/>
      <c r="AE262" s="440"/>
      <c r="AF262" s="440"/>
      <c r="AG262" s="440"/>
      <c r="AH262" s="440"/>
      <c r="AI262" s="440"/>
      <c r="AJ262" s="440"/>
      <c r="AK262" s="440"/>
      <c r="AL262" s="440"/>
      <c r="AM262" s="318"/>
    </row>
    <row r="263" spans="1:39" ht="15" outlineLevel="1">
      <c r="A263" s="557">
        <v>14</v>
      </c>
      <c r="B263" s="341" t="s">
        <v>109</v>
      </c>
      <c r="C263" s="317" t="s">
        <v>25</v>
      </c>
      <c r="D263" s="321"/>
      <c r="E263" s="321"/>
      <c r="F263" s="321"/>
      <c r="G263" s="321"/>
      <c r="H263" s="321"/>
      <c r="I263" s="321"/>
      <c r="J263" s="321"/>
      <c r="K263" s="321"/>
      <c r="L263" s="321"/>
      <c r="M263" s="321"/>
      <c r="N263" s="321">
        <v>12</v>
      </c>
      <c r="O263" s="321"/>
      <c r="P263" s="321"/>
      <c r="Q263" s="321"/>
      <c r="R263" s="321"/>
      <c r="S263" s="321"/>
      <c r="T263" s="321"/>
      <c r="U263" s="321"/>
      <c r="V263" s="321"/>
      <c r="W263" s="321"/>
      <c r="X263" s="321"/>
      <c r="Y263" s="436"/>
      <c r="Z263" s="436"/>
      <c r="AA263" s="436"/>
      <c r="AB263" s="436"/>
      <c r="AC263" s="436"/>
      <c r="AD263" s="436"/>
      <c r="AE263" s="436"/>
      <c r="AF263" s="436"/>
      <c r="AG263" s="436"/>
      <c r="AH263" s="436"/>
      <c r="AI263" s="436"/>
      <c r="AJ263" s="436"/>
      <c r="AK263" s="436"/>
      <c r="AL263" s="436"/>
      <c r="AM263" s="322">
        <f>SUM(Y263:AL263)</f>
        <v>0</v>
      </c>
    </row>
    <row r="264" spans="1:39" ht="15" outlineLevel="1">
      <c r="B264" s="320" t="s">
        <v>292</v>
      </c>
      <c r="C264" s="317" t="s">
        <v>164</v>
      </c>
      <c r="D264" s="321"/>
      <c r="E264" s="321"/>
      <c r="F264" s="321"/>
      <c r="G264" s="321"/>
      <c r="H264" s="321"/>
      <c r="I264" s="321"/>
      <c r="J264" s="321"/>
      <c r="K264" s="321"/>
      <c r="L264" s="321"/>
      <c r="M264" s="321"/>
      <c r="N264" s="321">
        <f>N263</f>
        <v>12</v>
      </c>
      <c r="O264" s="321"/>
      <c r="P264" s="321"/>
      <c r="Q264" s="321"/>
      <c r="R264" s="321"/>
      <c r="S264" s="321"/>
      <c r="T264" s="321"/>
      <c r="U264" s="321"/>
      <c r="V264" s="321"/>
      <c r="W264" s="321"/>
      <c r="X264" s="321"/>
      <c r="Y264" s="437">
        <f>Y263</f>
        <v>0</v>
      </c>
      <c r="Z264" s="437">
        <f t="shared" ref="Z264" si="732">Z263</f>
        <v>0</v>
      </c>
      <c r="AA264" s="437">
        <f t="shared" ref="AA264" si="733">AA263</f>
        <v>0</v>
      </c>
      <c r="AB264" s="437">
        <f t="shared" ref="AB264" si="734">AB263</f>
        <v>0</v>
      </c>
      <c r="AC264" s="437">
        <f t="shared" ref="AC264" si="735">AC263</f>
        <v>0</v>
      </c>
      <c r="AD264" s="437">
        <f t="shared" ref="AD264" si="736">AD263</f>
        <v>0</v>
      </c>
      <c r="AE264" s="437">
        <f t="shared" ref="AE264" si="737">AE263</f>
        <v>0</v>
      </c>
      <c r="AF264" s="437">
        <f t="shared" ref="AF264" si="738">AF263</f>
        <v>0</v>
      </c>
      <c r="AG264" s="437">
        <f t="shared" ref="AG264" si="739">AG263</f>
        <v>0</v>
      </c>
      <c r="AH264" s="437">
        <f t="shared" ref="AH264" si="740">AH263</f>
        <v>0</v>
      </c>
      <c r="AI264" s="437">
        <f t="shared" ref="AI264" si="741">AI263</f>
        <v>0</v>
      </c>
      <c r="AJ264" s="437">
        <f t="shared" ref="AJ264" si="742">AJ263</f>
        <v>0</v>
      </c>
      <c r="AK264" s="437">
        <f t="shared" ref="AK264" si="743">AK263</f>
        <v>0</v>
      </c>
      <c r="AL264" s="437">
        <f t="shared" ref="AL264" si="744">AL263</f>
        <v>0</v>
      </c>
      <c r="AM264" s="323"/>
    </row>
    <row r="265" spans="1:39" ht="15" outlineLevel="1">
      <c r="A265" s="558"/>
      <c r="B265" s="341"/>
      <c r="C265" s="331"/>
      <c r="D265" s="317"/>
      <c r="E265" s="317"/>
      <c r="F265" s="317"/>
      <c r="G265" s="317"/>
      <c r="H265" s="317"/>
      <c r="I265" s="317"/>
      <c r="J265" s="317"/>
      <c r="K265" s="317"/>
      <c r="L265" s="317"/>
      <c r="M265" s="317"/>
      <c r="N265" s="494"/>
      <c r="O265" s="317"/>
      <c r="P265" s="317"/>
      <c r="Q265" s="317"/>
      <c r="R265" s="317"/>
      <c r="S265" s="317"/>
      <c r="T265" s="317"/>
      <c r="U265" s="317"/>
      <c r="V265" s="317"/>
      <c r="W265" s="317"/>
      <c r="X265" s="317"/>
      <c r="Y265" s="438"/>
      <c r="Z265" s="438"/>
      <c r="AA265" s="438"/>
      <c r="AB265" s="438"/>
      <c r="AC265" s="438"/>
      <c r="AD265" s="438"/>
      <c r="AE265" s="438"/>
      <c r="AF265" s="438"/>
      <c r="AG265" s="438"/>
      <c r="AH265" s="438"/>
      <c r="AI265" s="438"/>
      <c r="AJ265" s="438"/>
      <c r="AK265" s="438"/>
      <c r="AL265" s="438"/>
      <c r="AM265" s="332"/>
    </row>
    <row r="266" spans="1:39" s="335" customFormat="1" ht="15.6" outlineLevel="1">
      <c r="A266" s="558"/>
      <c r="B266" s="314" t="s">
        <v>503</v>
      </c>
      <c r="C266" s="317"/>
      <c r="D266" s="317"/>
      <c r="E266" s="317"/>
      <c r="F266" s="317"/>
      <c r="G266" s="317"/>
      <c r="H266" s="317"/>
      <c r="I266" s="317"/>
      <c r="J266" s="317"/>
      <c r="K266" s="317"/>
      <c r="L266" s="317"/>
      <c r="M266" s="317"/>
      <c r="N266" s="317"/>
      <c r="O266" s="317"/>
      <c r="P266" s="317"/>
      <c r="Q266" s="317"/>
      <c r="R266" s="317"/>
      <c r="S266" s="317"/>
      <c r="T266" s="317"/>
      <c r="U266" s="317"/>
      <c r="V266" s="317"/>
      <c r="W266" s="317"/>
      <c r="X266" s="317"/>
      <c r="Y266" s="438"/>
      <c r="Z266" s="438"/>
      <c r="AA266" s="438"/>
      <c r="AB266" s="438"/>
      <c r="AC266" s="438"/>
      <c r="AD266" s="438"/>
      <c r="AE266" s="442"/>
      <c r="AF266" s="442"/>
      <c r="AG266" s="442"/>
      <c r="AH266" s="442"/>
      <c r="AI266" s="442"/>
      <c r="AJ266" s="442"/>
      <c r="AK266" s="442"/>
      <c r="AL266" s="442"/>
      <c r="AM266" s="552"/>
    </row>
    <row r="267" spans="1:39" ht="15" outlineLevel="1">
      <c r="A267" s="557">
        <v>15</v>
      </c>
      <c r="B267" s="320" t="s">
        <v>508</v>
      </c>
      <c r="C267" s="317" t="s">
        <v>25</v>
      </c>
      <c r="D267" s="321"/>
      <c r="E267" s="321"/>
      <c r="F267" s="321"/>
      <c r="G267" s="321"/>
      <c r="H267" s="321"/>
      <c r="I267" s="321"/>
      <c r="J267" s="321"/>
      <c r="K267" s="321"/>
      <c r="L267" s="321"/>
      <c r="M267" s="321"/>
      <c r="N267" s="321">
        <v>0</v>
      </c>
      <c r="O267" s="321"/>
      <c r="P267" s="321"/>
      <c r="Q267" s="321"/>
      <c r="R267" s="321"/>
      <c r="S267" s="321"/>
      <c r="T267" s="321"/>
      <c r="U267" s="321"/>
      <c r="V267" s="321"/>
      <c r="W267" s="321"/>
      <c r="X267" s="321"/>
      <c r="Y267" s="436"/>
      <c r="Z267" s="436"/>
      <c r="AA267" s="436"/>
      <c r="AB267" s="436"/>
      <c r="AC267" s="436"/>
      <c r="AD267" s="436"/>
      <c r="AE267" s="436"/>
      <c r="AF267" s="436"/>
      <c r="AG267" s="436"/>
      <c r="AH267" s="436"/>
      <c r="AI267" s="436"/>
      <c r="AJ267" s="436"/>
      <c r="AK267" s="436"/>
      <c r="AL267" s="436"/>
      <c r="AM267" s="322">
        <f>SUM(Y267:AL267)</f>
        <v>0</v>
      </c>
    </row>
    <row r="268" spans="1:39" ht="15" outlineLevel="1">
      <c r="B268" s="320" t="s">
        <v>292</v>
      </c>
      <c r="C268" s="317" t="s">
        <v>164</v>
      </c>
      <c r="D268" s="321"/>
      <c r="E268" s="321"/>
      <c r="F268" s="321"/>
      <c r="G268" s="321"/>
      <c r="H268" s="321"/>
      <c r="I268" s="321"/>
      <c r="J268" s="321"/>
      <c r="K268" s="321"/>
      <c r="L268" s="321"/>
      <c r="M268" s="321"/>
      <c r="N268" s="321">
        <f>N267</f>
        <v>0</v>
      </c>
      <c r="O268" s="321"/>
      <c r="P268" s="321"/>
      <c r="Q268" s="321"/>
      <c r="R268" s="321"/>
      <c r="S268" s="321"/>
      <c r="T268" s="321"/>
      <c r="U268" s="321"/>
      <c r="V268" s="321"/>
      <c r="W268" s="321"/>
      <c r="X268" s="321"/>
      <c r="Y268" s="437">
        <f>Y267</f>
        <v>0</v>
      </c>
      <c r="Z268" s="437">
        <f t="shared" ref="Z268:AL268" si="745">Z267</f>
        <v>0</v>
      </c>
      <c r="AA268" s="437">
        <f t="shared" si="745"/>
        <v>0</v>
      </c>
      <c r="AB268" s="437">
        <f t="shared" si="745"/>
        <v>0</v>
      </c>
      <c r="AC268" s="437">
        <f t="shared" si="745"/>
        <v>0</v>
      </c>
      <c r="AD268" s="437">
        <f t="shared" si="745"/>
        <v>0</v>
      </c>
      <c r="AE268" s="437">
        <f t="shared" si="745"/>
        <v>0</v>
      </c>
      <c r="AF268" s="437">
        <f t="shared" si="745"/>
        <v>0</v>
      </c>
      <c r="AG268" s="437">
        <f t="shared" si="745"/>
        <v>0</v>
      </c>
      <c r="AH268" s="437">
        <f t="shared" si="745"/>
        <v>0</v>
      </c>
      <c r="AI268" s="437">
        <f t="shared" si="745"/>
        <v>0</v>
      </c>
      <c r="AJ268" s="437">
        <f t="shared" si="745"/>
        <v>0</v>
      </c>
      <c r="AK268" s="437">
        <f t="shared" si="745"/>
        <v>0</v>
      </c>
      <c r="AL268" s="437">
        <f t="shared" si="745"/>
        <v>0</v>
      </c>
      <c r="AM268" s="323"/>
    </row>
    <row r="269" spans="1:39" ht="15" outlineLevel="1">
      <c r="B269" s="341"/>
      <c r="C269" s="331"/>
      <c r="D269" s="317"/>
      <c r="E269" s="317"/>
      <c r="F269" s="317"/>
      <c r="G269" s="317"/>
      <c r="H269" s="317"/>
      <c r="I269" s="317"/>
      <c r="J269" s="317"/>
      <c r="K269" s="317"/>
      <c r="L269" s="317"/>
      <c r="M269" s="317"/>
      <c r="N269" s="317"/>
      <c r="O269" s="317"/>
      <c r="P269" s="317"/>
      <c r="Q269" s="317"/>
      <c r="R269" s="317"/>
      <c r="S269" s="317"/>
      <c r="T269" s="317"/>
      <c r="U269" s="317"/>
      <c r="V269" s="317"/>
      <c r="W269" s="317"/>
      <c r="X269" s="317"/>
      <c r="Y269" s="438"/>
      <c r="Z269" s="438"/>
      <c r="AA269" s="438"/>
      <c r="AB269" s="438"/>
      <c r="AC269" s="438"/>
      <c r="AD269" s="438"/>
      <c r="AE269" s="438"/>
      <c r="AF269" s="438"/>
      <c r="AG269" s="438"/>
      <c r="AH269" s="438"/>
      <c r="AI269" s="438"/>
      <c r="AJ269" s="438"/>
      <c r="AK269" s="438"/>
      <c r="AL269" s="438"/>
      <c r="AM269" s="332"/>
    </row>
    <row r="270" spans="1:39" s="309" customFormat="1" ht="15" outlineLevel="1">
      <c r="A270" s="557">
        <v>16</v>
      </c>
      <c r="B270" s="350" t="s">
        <v>504</v>
      </c>
      <c r="C270" s="317" t="s">
        <v>25</v>
      </c>
      <c r="D270" s="321"/>
      <c r="E270" s="321"/>
      <c r="F270" s="321"/>
      <c r="G270" s="321"/>
      <c r="H270" s="321"/>
      <c r="I270" s="321"/>
      <c r="J270" s="321"/>
      <c r="K270" s="321"/>
      <c r="L270" s="321"/>
      <c r="M270" s="321"/>
      <c r="N270" s="321">
        <v>0</v>
      </c>
      <c r="O270" s="321"/>
      <c r="P270" s="321"/>
      <c r="Q270" s="321"/>
      <c r="R270" s="321"/>
      <c r="S270" s="321"/>
      <c r="T270" s="321"/>
      <c r="U270" s="321"/>
      <c r="V270" s="321"/>
      <c r="W270" s="321"/>
      <c r="X270" s="321"/>
      <c r="Y270" s="436"/>
      <c r="Z270" s="436"/>
      <c r="AA270" s="436"/>
      <c r="AB270" s="436"/>
      <c r="AC270" s="436"/>
      <c r="AD270" s="436"/>
      <c r="AE270" s="436"/>
      <c r="AF270" s="436"/>
      <c r="AG270" s="436"/>
      <c r="AH270" s="436"/>
      <c r="AI270" s="436"/>
      <c r="AJ270" s="436"/>
      <c r="AK270" s="436"/>
      <c r="AL270" s="436"/>
      <c r="AM270" s="322">
        <f>SUM(Y270:AL270)</f>
        <v>0</v>
      </c>
    </row>
    <row r="271" spans="1:39" s="309" customFormat="1" ht="15" outlineLevel="1">
      <c r="A271" s="557"/>
      <c r="B271" s="350" t="s">
        <v>292</v>
      </c>
      <c r="C271" s="317" t="s">
        <v>164</v>
      </c>
      <c r="D271" s="321"/>
      <c r="E271" s="321"/>
      <c r="F271" s="321"/>
      <c r="G271" s="321"/>
      <c r="H271" s="321"/>
      <c r="I271" s="321"/>
      <c r="J271" s="321"/>
      <c r="K271" s="321"/>
      <c r="L271" s="321"/>
      <c r="M271" s="321"/>
      <c r="N271" s="321">
        <f>N270</f>
        <v>0</v>
      </c>
      <c r="O271" s="321"/>
      <c r="P271" s="321"/>
      <c r="Q271" s="321"/>
      <c r="R271" s="321"/>
      <c r="S271" s="321"/>
      <c r="T271" s="321"/>
      <c r="U271" s="321"/>
      <c r="V271" s="321"/>
      <c r="W271" s="321"/>
      <c r="X271" s="321"/>
      <c r="Y271" s="437">
        <f>Y270</f>
        <v>0</v>
      </c>
      <c r="Z271" s="437">
        <f t="shared" ref="Z271:AL271" si="746">Z270</f>
        <v>0</v>
      </c>
      <c r="AA271" s="437">
        <f t="shared" si="746"/>
        <v>0</v>
      </c>
      <c r="AB271" s="437">
        <f t="shared" si="746"/>
        <v>0</v>
      </c>
      <c r="AC271" s="437">
        <f t="shared" si="746"/>
        <v>0</v>
      </c>
      <c r="AD271" s="437">
        <f t="shared" si="746"/>
        <v>0</v>
      </c>
      <c r="AE271" s="437">
        <f t="shared" si="746"/>
        <v>0</v>
      </c>
      <c r="AF271" s="437">
        <f t="shared" si="746"/>
        <v>0</v>
      </c>
      <c r="AG271" s="437">
        <f t="shared" si="746"/>
        <v>0</v>
      </c>
      <c r="AH271" s="437">
        <f t="shared" si="746"/>
        <v>0</v>
      </c>
      <c r="AI271" s="437">
        <f t="shared" si="746"/>
        <v>0</v>
      </c>
      <c r="AJ271" s="437">
        <f t="shared" si="746"/>
        <v>0</v>
      </c>
      <c r="AK271" s="437">
        <f t="shared" si="746"/>
        <v>0</v>
      </c>
      <c r="AL271" s="437">
        <f t="shared" si="746"/>
        <v>0</v>
      </c>
      <c r="AM271" s="323"/>
    </row>
    <row r="272" spans="1:39" s="309" customFormat="1" ht="15" outlineLevel="1">
      <c r="A272" s="557"/>
      <c r="B272" s="350"/>
      <c r="C272" s="317"/>
      <c r="D272" s="317"/>
      <c r="E272" s="317"/>
      <c r="F272" s="317"/>
      <c r="G272" s="317"/>
      <c r="H272" s="317"/>
      <c r="I272" s="317"/>
      <c r="J272" s="317"/>
      <c r="K272" s="317"/>
      <c r="L272" s="317"/>
      <c r="M272" s="317"/>
      <c r="N272" s="317"/>
      <c r="O272" s="317"/>
      <c r="P272" s="317"/>
      <c r="Q272" s="317"/>
      <c r="R272" s="317"/>
      <c r="S272" s="317"/>
      <c r="T272" s="317"/>
      <c r="U272" s="317"/>
      <c r="V272" s="317"/>
      <c r="W272" s="317"/>
      <c r="X272" s="317"/>
      <c r="Y272" s="438"/>
      <c r="Z272" s="438"/>
      <c r="AA272" s="438"/>
      <c r="AB272" s="438"/>
      <c r="AC272" s="438"/>
      <c r="AD272" s="438"/>
      <c r="AE272" s="442"/>
      <c r="AF272" s="442"/>
      <c r="AG272" s="442"/>
      <c r="AH272" s="442"/>
      <c r="AI272" s="442"/>
      <c r="AJ272" s="442"/>
      <c r="AK272" s="442"/>
      <c r="AL272" s="442"/>
      <c r="AM272" s="339"/>
    </row>
    <row r="273" spans="1:39" ht="15.6" outlineLevel="1">
      <c r="B273" s="554" t="s">
        <v>509</v>
      </c>
      <c r="C273" s="346"/>
      <c r="D273" s="316"/>
      <c r="E273" s="315"/>
      <c r="F273" s="315"/>
      <c r="G273" s="315"/>
      <c r="H273" s="315"/>
      <c r="I273" s="315"/>
      <c r="J273" s="315"/>
      <c r="K273" s="315"/>
      <c r="L273" s="315"/>
      <c r="M273" s="315"/>
      <c r="N273" s="316"/>
      <c r="O273" s="315"/>
      <c r="P273" s="315"/>
      <c r="Q273" s="315"/>
      <c r="R273" s="315"/>
      <c r="S273" s="315"/>
      <c r="T273" s="315"/>
      <c r="U273" s="315"/>
      <c r="V273" s="315"/>
      <c r="W273" s="315"/>
      <c r="X273" s="315"/>
      <c r="Y273" s="440"/>
      <c r="Z273" s="440"/>
      <c r="AA273" s="440"/>
      <c r="AB273" s="440"/>
      <c r="AC273" s="440"/>
      <c r="AD273" s="440"/>
      <c r="AE273" s="440"/>
      <c r="AF273" s="440"/>
      <c r="AG273" s="440"/>
      <c r="AH273" s="440"/>
      <c r="AI273" s="440"/>
      <c r="AJ273" s="440"/>
      <c r="AK273" s="440"/>
      <c r="AL273" s="440"/>
      <c r="AM273" s="318"/>
    </row>
    <row r="274" spans="1:39" ht="15" outlineLevel="1">
      <c r="A274" s="557">
        <v>17</v>
      </c>
      <c r="B274" s="555" t="s">
        <v>113</v>
      </c>
      <c r="C274" s="317" t="s">
        <v>25</v>
      </c>
      <c r="D274" s="321"/>
      <c r="E274" s="321"/>
      <c r="F274" s="321"/>
      <c r="G274" s="321"/>
      <c r="H274" s="321"/>
      <c r="I274" s="321"/>
      <c r="J274" s="321"/>
      <c r="K274" s="321"/>
      <c r="L274" s="321"/>
      <c r="M274" s="321"/>
      <c r="N274" s="321">
        <v>0</v>
      </c>
      <c r="O274" s="321"/>
      <c r="P274" s="321"/>
      <c r="Q274" s="321"/>
      <c r="R274" s="321"/>
      <c r="S274" s="321"/>
      <c r="T274" s="321"/>
      <c r="U274" s="321"/>
      <c r="V274" s="321"/>
      <c r="W274" s="321"/>
      <c r="X274" s="321"/>
      <c r="Y274" s="452"/>
      <c r="Z274" s="436"/>
      <c r="AA274" s="436"/>
      <c r="AB274" s="436"/>
      <c r="AC274" s="436"/>
      <c r="AD274" s="436"/>
      <c r="AE274" s="436"/>
      <c r="AF274" s="441"/>
      <c r="AG274" s="441"/>
      <c r="AH274" s="441"/>
      <c r="AI274" s="441"/>
      <c r="AJ274" s="441"/>
      <c r="AK274" s="441"/>
      <c r="AL274" s="441"/>
      <c r="AM274" s="322">
        <f>SUM(Y274:AL274)</f>
        <v>0</v>
      </c>
    </row>
    <row r="275" spans="1:39" ht="15" outlineLevel="1">
      <c r="B275" s="320" t="s">
        <v>292</v>
      </c>
      <c r="C275" s="317" t="s">
        <v>164</v>
      </c>
      <c r="D275" s="321"/>
      <c r="E275" s="321"/>
      <c r="F275" s="321"/>
      <c r="G275" s="321"/>
      <c r="H275" s="321"/>
      <c r="I275" s="321"/>
      <c r="J275" s="321"/>
      <c r="K275" s="321"/>
      <c r="L275" s="321"/>
      <c r="M275" s="321"/>
      <c r="N275" s="321">
        <f>N274</f>
        <v>0</v>
      </c>
      <c r="O275" s="321"/>
      <c r="P275" s="321"/>
      <c r="Q275" s="321"/>
      <c r="R275" s="321"/>
      <c r="S275" s="321"/>
      <c r="T275" s="321"/>
      <c r="U275" s="321"/>
      <c r="V275" s="321"/>
      <c r="W275" s="321"/>
      <c r="X275" s="321"/>
      <c r="Y275" s="437">
        <f>Y274</f>
        <v>0</v>
      </c>
      <c r="Z275" s="437">
        <f t="shared" ref="Z275:AL275" si="747">Z274</f>
        <v>0</v>
      </c>
      <c r="AA275" s="437">
        <f t="shared" si="747"/>
        <v>0</v>
      </c>
      <c r="AB275" s="437">
        <f t="shared" si="747"/>
        <v>0</v>
      </c>
      <c r="AC275" s="437">
        <f t="shared" si="747"/>
        <v>0</v>
      </c>
      <c r="AD275" s="437">
        <f t="shared" si="747"/>
        <v>0</v>
      </c>
      <c r="AE275" s="437">
        <f t="shared" si="747"/>
        <v>0</v>
      </c>
      <c r="AF275" s="437">
        <f t="shared" si="747"/>
        <v>0</v>
      </c>
      <c r="AG275" s="437">
        <f t="shared" si="747"/>
        <v>0</v>
      </c>
      <c r="AH275" s="437">
        <f t="shared" si="747"/>
        <v>0</v>
      </c>
      <c r="AI275" s="437">
        <f t="shared" si="747"/>
        <v>0</v>
      </c>
      <c r="AJ275" s="437">
        <f t="shared" si="747"/>
        <v>0</v>
      </c>
      <c r="AK275" s="437">
        <f t="shared" si="747"/>
        <v>0</v>
      </c>
      <c r="AL275" s="437">
        <f t="shared" si="747"/>
        <v>0</v>
      </c>
      <c r="AM275" s="332"/>
    </row>
    <row r="276" spans="1:39" ht="15" outlineLevel="1">
      <c r="B276" s="320"/>
      <c r="C276" s="317"/>
      <c r="D276" s="317"/>
      <c r="E276" s="317"/>
      <c r="F276" s="317"/>
      <c r="G276" s="317"/>
      <c r="H276" s="317"/>
      <c r="I276" s="317"/>
      <c r="J276" s="317"/>
      <c r="K276" s="317"/>
      <c r="L276" s="317"/>
      <c r="M276" s="317"/>
      <c r="N276" s="317"/>
      <c r="O276" s="317"/>
      <c r="P276" s="317"/>
      <c r="Q276" s="317"/>
      <c r="R276" s="317"/>
      <c r="S276" s="317"/>
      <c r="T276" s="317"/>
      <c r="U276" s="317"/>
      <c r="V276" s="317"/>
      <c r="W276" s="317"/>
      <c r="X276" s="317"/>
      <c r="Y276" s="448"/>
      <c r="Z276" s="451"/>
      <c r="AA276" s="451"/>
      <c r="AB276" s="451"/>
      <c r="AC276" s="451"/>
      <c r="AD276" s="451"/>
      <c r="AE276" s="451"/>
      <c r="AF276" s="451"/>
      <c r="AG276" s="451"/>
      <c r="AH276" s="451"/>
      <c r="AI276" s="451"/>
      <c r="AJ276" s="451"/>
      <c r="AK276" s="451"/>
      <c r="AL276" s="451"/>
      <c r="AM276" s="332"/>
    </row>
    <row r="277" spans="1:39" ht="15" outlineLevel="1">
      <c r="A277" s="557">
        <v>18</v>
      </c>
      <c r="B277" s="555" t="s">
        <v>110</v>
      </c>
      <c r="C277" s="317" t="s">
        <v>25</v>
      </c>
      <c r="D277" s="321"/>
      <c r="E277" s="321"/>
      <c r="F277" s="321"/>
      <c r="G277" s="321"/>
      <c r="H277" s="321"/>
      <c r="I277" s="321"/>
      <c r="J277" s="321"/>
      <c r="K277" s="321"/>
      <c r="L277" s="321"/>
      <c r="M277" s="321"/>
      <c r="N277" s="321">
        <v>0</v>
      </c>
      <c r="O277" s="321"/>
      <c r="P277" s="321"/>
      <c r="Q277" s="321"/>
      <c r="R277" s="321"/>
      <c r="S277" s="321"/>
      <c r="T277" s="321"/>
      <c r="U277" s="321"/>
      <c r="V277" s="321"/>
      <c r="W277" s="321"/>
      <c r="X277" s="321"/>
      <c r="Y277" s="452"/>
      <c r="Z277" s="436"/>
      <c r="AA277" s="436"/>
      <c r="AB277" s="436"/>
      <c r="AC277" s="436"/>
      <c r="AD277" s="436"/>
      <c r="AE277" s="436"/>
      <c r="AF277" s="441"/>
      <c r="AG277" s="441"/>
      <c r="AH277" s="441"/>
      <c r="AI277" s="441"/>
      <c r="AJ277" s="441"/>
      <c r="AK277" s="441"/>
      <c r="AL277" s="441"/>
      <c r="AM277" s="322">
        <f>SUM(Y277:AL277)</f>
        <v>0</v>
      </c>
    </row>
    <row r="278" spans="1:39" ht="15" outlineLevel="1">
      <c r="B278" s="320" t="s">
        <v>292</v>
      </c>
      <c r="C278" s="317" t="s">
        <v>164</v>
      </c>
      <c r="D278" s="321"/>
      <c r="E278" s="321"/>
      <c r="F278" s="321"/>
      <c r="G278" s="321"/>
      <c r="H278" s="321"/>
      <c r="I278" s="321"/>
      <c r="J278" s="321"/>
      <c r="K278" s="321"/>
      <c r="L278" s="321"/>
      <c r="M278" s="321"/>
      <c r="N278" s="321">
        <f>N277</f>
        <v>0</v>
      </c>
      <c r="O278" s="321"/>
      <c r="P278" s="321"/>
      <c r="Q278" s="321"/>
      <c r="R278" s="321"/>
      <c r="S278" s="321"/>
      <c r="T278" s="321"/>
      <c r="U278" s="321"/>
      <c r="V278" s="321"/>
      <c r="W278" s="321"/>
      <c r="X278" s="321"/>
      <c r="Y278" s="437">
        <f>Y277</f>
        <v>0</v>
      </c>
      <c r="Z278" s="437">
        <f t="shared" ref="Z278:AL278" si="748">Z277</f>
        <v>0</v>
      </c>
      <c r="AA278" s="437">
        <f t="shared" si="748"/>
        <v>0</v>
      </c>
      <c r="AB278" s="437">
        <f t="shared" si="748"/>
        <v>0</v>
      </c>
      <c r="AC278" s="437">
        <f t="shared" si="748"/>
        <v>0</v>
      </c>
      <c r="AD278" s="437">
        <f t="shared" si="748"/>
        <v>0</v>
      </c>
      <c r="AE278" s="437">
        <f t="shared" si="748"/>
        <v>0</v>
      </c>
      <c r="AF278" s="437">
        <f t="shared" si="748"/>
        <v>0</v>
      </c>
      <c r="AG278" s="437">
        <f t="shared" si="748"/>
        <v>0</v>
      </c>
      <c r="AH278" s="437">
        <f t="shared" si="748"/>
        <v>0</v>
      </c>
      <c r="AI278" s="437">
        <f t="shared" si="748"/>
        <v>0</v>
      </c>
      <c r="AJ278" s="437">
        <f t="shared" si="748"/>
        <v>0</v>
      </c>
      <c r="AK278" s="437">
        <f t="shared" si="748"/>
        <v>0</v>
      </c>
      <c r="AL278" s="437">
        <f t="shared" si="748"/>
        <v>0</v>
      </c>
      <c r="AM278" s="332"/>
    </row>
    <row r="279" spans="1:39" ht="15" outlineLevel="1">
      <c r="B279" s="348"/>
      <c r="C279" s="317"/>
      <c r="D279" s="317"/>
      <c r="E279" s="317"/>
      <c r="F279" s="317"/>
      <c r="G279" s="317"/>
      <c r="H279" s="317"/>
      <c r="I279" s="317"/>
      <c r="J279" s="317"/>
      <c r="K279" s="317"/>
      <c r="L279" s="317"/>
      <c r="M279" s="317"/>
      <c r="N279" s="317"/>
      <c r="O279" s="317"/>
      <c r="P279" s="317"/>
      <c r="Q279" s="317"/>
      <c r="R279" s="317"/>
      <c r="S279" s="317"/>
      <c r="T279" s="317"/>
      <c r="U279" s="317"/>
      <c r="V279" s="317"/>
      <c r="W279" s="317"/>
      <c r="X279" s="317"/>
      <c r="Y279" s="449"/>
      <c r="Z279" s="450"/>
      <c r="AA279" s="450"/>
      <c r="AB279" s="450"/>
      <c r="AC279" s="450"/>
      <c r="AD279" s="450"/>
      <c r="AE279" s="450"/>
      <c r="AF279" s="450"/>
      <c r="AG279" s="450"/>
      <c r="AH279" s="450"/>
      <c r="AI279" s="450"/>
      <c r="AJ279" s="450"/>
      <c r="AK279" s="450"/>
      <c r="AL279" s="450"/>
      <c r="AM279" s="323"/>
    </row>
    <row r="280" spans="1:39" ht="15" outlineLevel="1">
      <c r="A280" s="557">
        <v>19</v>
      </c>
      <c r="B280" s="555" t="s">
        <v>112</v>
      </c>
      <c r="C280" s="317" t="s">
        <v>25</v>
      </c>
      <c r="D280" s="321"/>
      <c r="E280" s="321"/>
      <c r="F280" s="321"/>
      <c r="G280" s="321"/>
      <c r="H280" s="321"/>
      <c r="I280" s="321"/>
      <c r="J280" s="321"/>
      <c r="K280" s="321"/>
      <c r="L280" s="321"/>
      <c r="M280" s="321"/>
      <c r="N280" s="321">
        <v>0</v>
      </c>
      <c r="O280" s="321"/>
      <c r="P280" s="321"/>
      <c r="Q280" s="321"/>
      <c r="R280" s="321"/>
      <c r="S280" s="321"/>
      <c r="T280" s="321"/>
      <c r="U280" s="321"/>
      <c r="V280" s="321"/>
      <c r="W280" s="321"/>
      <c r="X280" s="321"/>
      <c r="Y280" s="452"/>
      <c r="Z280" s="436"/>
      <c r="AA280" s="436"/>
      <c r="AB280" s="436"/>
      <c r="AC280" s="436"/>
      <c r="AD280" s="436"/>
      <c r="AE280" s="436"/>
      <c r="AF280" s="441"/>
      <c r="AG280" s="441"/>
      <c r="AH280" s="441"/>
      <c r="AI280" s="441"/>
      <c r="AJ280" s="441"/>
      <c r="AK280" s="441"/>
      <c r="AL280" s="441"/>
      <c r="AM280" s="322">
        <f>SUM(Y280:AL280)</f>
        <v>0</v>
      </c>
    </row>
    <row r="281" spans="1:39" ht="15" outlineLevel="1">
      <c r="B281" s="320" t="s">
        <v>292</v>
      </c>
      <c r="C281" s="317" t="s">
        <v>164</v>
      </c>
      <c r="D281" s="321"/>
      <c r="E281" s="321"/>
      <c r="F281" s="321"/>
      <c r="G281" s="321"/>
      <c r="H281" s="321"/>
      <c r="I281" s="321"/>
      <c r="J281" s="321"/>
      <c r="K281" s="321"/>
      <c r="L281" s="321"/>
      <c r="M281" s="321"/>
      <c r="N281" s="321">
        <f>N280</f>
        <v>0</v>
      </c>
      <c r="O281" s="321"/>
      <c r="P281" s="321"/>
      <c r="Q281" s="321"/>
      <c r="R281" s="321"/>
      <c r="S281" s="321"/>
      <c r="T281" s="321"/>
      <c r="U281" s="321"/>
      <c r="V281" s="321"/>
      <c r="W281" s="321"/>
      <c r="X281" s="321"/>
      <c r="Y281" s="437">
        <f>Y280</f>
        <v>0</v>
      </c>
      <c r="Z281" s="437">
        <f t="shared" ref="Z281:AL281" si="749">Z280</f>
        <v>0</v>
      </c>
      <c r="AA281" s="437">
        <f t="shared" si="749"/>
        <v>0</v>
      </c>
      <c r="AB281" s="437">
        <f t="shared" si="749"/>
        <v>0</v>
      </c>
      <c r="AC281" s="437">
        <f t="shared" si="749"/>
        <v>0</v>
      </c>
      <c r="AD281" s="437">
        <f t="shared" si="749"/>
        <v>0</v>
      </c>
      <c r="AE281" s="437">
        <f t="shared" si="749"/>
        <v>0</v>
      </c>
      <c r="AF281" s="437">
        <f t="shared" si="749"/>
        <v>0</v>
      </c>
      <c r="AG281" s="437">
        <f t="shared" si="749"/>
        <v>0</v>
      </c>
      <c r="AH281" s="437">
        <f t="shared" si="749"/>
        <v>0</v>
      </c>
      <c r="AI281" s="437">
        <f t="shared" si="749"/>
        <v>0</v>
      </c>
      <c r="AJ281" s="437">
        <f t="shared" si="749"/>
        <v>0</v>
      </c>
      <c r="AK281" s="437">
        <f t="shared" si="749"/>
        <v>0</v>
      </c>
      <c r="AL281" s="437">
        <f t="shared" si="749"/>
        <v>0</v>
      </c>
      <c r="AM281" s="323"/>
    </row>
    <row r="282" spans="1:39" ht="15" outlineLevel="1">
      <c r="B282" s="348"/>
      <c r="C282" s="317"/>
      <c r="D282" s="317"/>
      <c r="E282" s="317"/>
      <c r="F282" s="317"/>
      <c r="G282" s="317"/>
      <c r="H282" s="317"/>
      <c r="I282" s="317"/>
      <c r="J282" s="317"/>
      <c r="K282" s="317"/>
      <c r="L282" s="317"/>
      <c r="M282" s="317"/>
      <c r="N282" s="317"/>
      <c r="O282" s="317"/>
      <c r="P282" s="317"/>
      <c r="Q282" s="317"/>
      <c r="R282" s="317"/>
      <c r="S282" s="317"/>
      <c r="T282" s="317"/>
      <c r="U282" s="317"/>
      <c r="V282" s="317"/>
      <c r="W282" s="317"/>
      <c r="X282" s="317"/>
      <c r="Y282" s="438"/>
      <c r="Z282" s="438"/>
      <c r="AA282" s="438"/>
      <c r="AB282" s="438"/>
      <c r="AC282" s="438"/>
      <c r="AD282" s="438"/>
      <c r="AE282" s="438"/>
      <c r="AF282" s="438"/>
      <c r="AG282" s="438"/>
      <c r="AH282" s="438"/>
      <c r="AI282" s="438"/>
      <c r="AJ282" s="438"/>
      <c r="AK282" s="438"/>
      <c r="AL282" s="438"/>
      <c r="AM282" s="332"/>
    </row>
    <row r="283" spans="1:39" ht="15" outlineLevel="1">
      <c r="A283" s="557">
        <v>20</v>
      </c>
      <c r="B283" s="555" t="s">
        <v>111</v>
      </c>
      <c r="C283" s="317" t="s">
        <v>25</v>
      </c>
      <c r="D283" s="321"/>
      <c r="E283" s="321"/>
      <c r="F283" s="321"/>
      <c r="G283" s="321"/>
      <c r="H283" s="321"/>
      <c r="I283" s="321"/>
      <c r="J283" s="321"/>
      <c r="K283" s="321"/>
      <c r="L283" s="321"/>
      <c r="M283" s="321"/>
      <c r="N283" s="321">
        <v>0</v>
      </c>
      <c r="O283" s="321"/>
      <c r="P283" s="321"/>
      <c r="Q283" s="321"/>
      <c r="R283" s="321"/>
      <c r="S283" s="321"/>
      <c r="T283" s="321"/>
      <c r="U283" s="321"/>
      <c r="V283" s="321"/>
      <c r="W283" s="321"/>
      <c r="X283" s="321"/>
      <c r="Y283" s="452"/>
      <c r="Z283" s="436"/>
      <c r="AA283" s="436"/>
      <c r="AB283" s="436"/>
      <c r="AC283" s="436"/>
      <c r="AD283" s="436"/>
      <c r="AE283" s="436"/>
      <c r="AF283" s="441"/>
      <c r="AG283" s="441"/>
      <c r="AH283" s="441"/>
      <c r="AI283" s="441"/>
      <c r="AJ283" s="441"/>
      <c r="AK283" s="441"/>
      <c r="AL283" s="441"/>
      <c r="AM283" s="322">
        <f>SUM(Y283:AL283)</f>
        <v>0</v>
      </c>
    </row>
    <row r="284" spans="1:39" ht="15" outlineLevel="1">
      <c r="B284" s="320" t="s">
        <v>292</v>
      </c>
      <c r="C284" s="317" t="s">
        <v>164</v>
      </c>
      <c r="D284" s="321"/>
      <c r="E284" s="321"/>
      <c r="F284" s="321"/>
      <c r="G284" s="321"/>
      <c r="H284" s="321"/>
      <c r="I284" s="321"/>
      <c r="J284" s="321"/>
      <c r="K284" s="321"/>
      <c r="L284" s="321"/>
      <c r="M284" s="321"/>
      <c r="N284" s="321">
        <f>N283</f>
        <v>0</v>
      </c>
      <c r="O284" s="321"/>
      <c r="P284" s="321"/>
      <c r="Q284" s="321"/>
      <c r="R284" s="321"/>
      <c r="S284" s="321"/>
      <c r="T284" s="321"/>
      <c r="U284" s="321"/>
      <c r="V284" s="321"/>
      <c r="W284" s="321"/>
      <c r="X284" s="321"/>
      <c r="Y284" s="437">
        <f t="shared" ref="Y284:AL284" si="750">Y283</f>
        <v>0</v>
      </c>
      <c r="Z284" s="437">
        <f t="shared" si="750"/>
        <v>0</v>
      </c>
      <c r="AA284" s="437">
        <f t="shared" si="750"/>
        <v>0</v>
      </c>
      <c r="AB284" s="437">
        <f t="shared" si="750"/>
        <v>0</v>
      </c>
      <c r="AC284" s="437">
        <f t="shared" si="750"/>
        <v>0</v>
      </c>
      <c r="AD284" s="437">
        <f t="shared" si="750"/>
        <v>0</v>
      </c>
      <c r="AE284" s="437">
        <f t="shared" si="750"/>
        <v>0</v>
      </c>
      <c r="AF284" s="437">
        <f t="shared" si="750"/>
        <v>0</v>
      </c>
      <c r="AG284" s="437">
        <f t="shared" si="750"/>
        <v>0</v>
      </c>
      <c r="AH284" s="437">
        <f t="shared" si="750"/>
        <v>0</v>
      </c>
      <c r="AI284" s="437">
        <f t="shared" si="750"/>
        <v>0</v>
      </c>
      <c r="AJ284" s="437">
        <f t="shared" si="750"/>
        <v>0</v>
      </c>
      <c r="AK284" s="437">
        <f t="shared" si="750"/>
        <v>0</v>
      </c>
      <c r="AL284" s="437">
        <f t="shared" si="750"/>
        <v>0</v>
      </c>
      <c r="AM284" s="332"/>
    </row>
    <row r="285" spans="1:39" ht="15.6" outlineLevel="1">
      <c r="B285" s="349"/>
      <c r="C285" s="326"/>
      <c r="D285" s="317"/>
      <c r="E285" s="317"/>
      <c r="F285" s="317"/>
      <c r="G285" s="317"/>
      <c r="H285" s="317"/>
      <c r="I285" s="317"/>
      <c r="J285" s="317"/>
      <c r="K285" s="317"/>
      <c r="L285" s="317"/>
      <c r="M285" s="317"/>
      <c r="N285" s="326"/>
      <c r="O285" s="317"/>
      <c r="P285" s="317"/>
      <c r="Q285" s="317"/>
      <c r="R285" s="317"/>
      <c r="S285" s="317"/>
      <c r="T285" s="317"/>
      <c r="U285" s="317"/>
      <c r="V285" s="317"/>
      <c r="W285" s="317"/>
      <c r="X285" s="317"/>
      <c r="Y285" s="438"/>
      <c r="Z285" s="438"/>
      <c r="AA285" s="438"/>
      <c r="AB285" s="438"/>
      <c r="AC285" s="438"/>
      <c r="AD285" s="438"/>
      <c r="AE285" s="438"/>
      <c r="AF285" s="438"/>
      <c r="AG285" s="438"/>
      <c r="AH285" s="438"/>
      <c r="AI285" s="438"/>
      <c r="AJ285" s="438"/>
      <c r="AK285" s="438"/>
      <c r="AL285" s="438"/>
      <c r="AM285" s="332"/>
    </row>
    <row r="286" spans="1:39" ht="15.6" outlineLevel="1">
      <c r="B286" s="553" t="s">
        <v>516</v>
      </c>
      <c r="C286" s="317"/>
      <c r="D286" s="317"/>
      <c r="E286" s="317"/>
      <c r="F286" s="317"/>
      <c r="G286" s="317"/>
      <c r="H286" s="317"/>
      <c r="I286" s="317"/>
      <c r="J286" s="317"/>
      <c r="K286" s="317"/>
      <c r="L286" s="317"/>
      <c r="M286" s="317"/>
      <c r="N286" s="317"/>
      <c r="O286" s="317"/>
      <c r="P286" s="317"/>
      <c r="Q286" s="317"/>
      <c r="R286" s="317"/>
      <c r="S286" s="317"/>
      <c r="T286" s="317"/>
      <c r="U286" s="317"/>
      <c r="V286" s="317"/>
      <c r="W286" s="317"/>
      <c r="X286" s="317"/>
      <c r="Y286" s="448"/>
      <c r="Z286" s="451"/>
      <c r="AA286" s="451"/>
      <c r="AB286" s="451"/>
      <c r="AC286" s="451"/>
      <c r="AD286" s="451"/>
      <c r="AE286" s="451"/>
      <c r="AF286" s="451"/>
      <c r="AG286" s="451"/>
      <c r="AH286" s="451"/>
      <c r="AI286" s="451"/>
      <c r="AJ286" s="451"/>
      <c r="AK286" s="451"/>
      <c r="AL286" s="451"/>
      <c r="AM286" s="332"/>
    </row>
    <row r="287" spans="1:39" ht="15.6" outlineLevel="1">
      <c r="B287" s="314" t="s">
        <v>512</v>
      </c>
      <c r="C287" s="317"/>
      <c r="D287" s="317"/>
      <c r="E287" s="317"/>
      <c r="F287" s="317"/>
      <c r="G287" s="317"/>
      <c r="H287" s="317"/>
      <c r="I287" s="317"/>
      <c r="J287" s="317"/>
      <c r="K287" s="317"/>
      <c r="L287" s="317"/>
      <c r="M287" s="317"/>
      <c r="N287" s="317"/>
      <c r="O287" s="317"/>
      <c r="P287" s="317"/>
      <c r="Q287" s="317"/>
      <c r="R287" s="317"/>
      <c r="S287" s="317"/>
      <c r="T287" s="317"/>
      <c r="U287" s="317"/>
      <c r="V287" s="317"/>
      <c r="W287" s="317"/>
      <c r="X287" s="317"/>
      <c r="Y287" s="448"/>
      <c r="Z287" s="451"/>
      <c r="AA287" s="451"/>
      <c r="AB287" s="451"/>
      <c r="AC287" s="451"/>
      <c r="AD287" s="451"/>
      <c r="AE287" s="451"/>
      <c r="AF287" s="451"/>
      <c r="AG287" s="451"/>
      <c r="AH287" s="451"/>
      <c r="AI287" s="451"/>
      <c r="AJ287" s="451"/>
      <c r="AK287" s="451"/>
      <c r="AL287" s="451"/>
      <c r="AM287" s="332"/>
    </row>
    <row r="288" spans="1:39" ht="15" outlineLevel="1">
      <c r="A288" s="557">
        <v>21</v>
      </c>
      <c r="B288" s="555" t="s">
        <v>114</v>
      </c>
      <c r="C288" s="317" t="s">
        <v>25</v>
      </c>
      <c r="D288" s="321"/>
      <c r="E288" s="321"/>
      <c r="F288" s="321"/>
      <c r="G288" s="321"/>
      <c r="H288" s="321"/>
      <c r="I288" s="321"/>
      <c r="J288" s="321"/>
      <c r="K288" s="321"/>
      <c r="L288" s="321"/>
      <c r="M288" s="321"/>
      <c r="N288" s="317"/>
      <c r="O288" s="321"/>
      <c r="P288" s="321"/>
      <c r="Q288" s="321"/>
      <c r="R288" s="321"/>
      <c r="S288" s="321"/>
      <c r="T288" s="321"/>
      <c r="U288" s="321"/>
      <c r="V288" s="321"/>
      <c r="W288" s="321"/>
      <c r="X288" s="321"/>
      <c r="Y288" s="436"/>
      <c r="Z288" s="436"/>
      <c r="AA288" s="436"/>
      <c r="AB288" s="436"/>
      <c r="AC288" s="436"/>
      <c r="AD288" s="436"/>
      <c r="AE288" s="436"/>
      <c r="AF288" s="436"/>
      <c r="AG288" s="436"/>
      <c r="AH288" s="436"/>
      <c r="AI288" s="436"/>
      <c r="AJ288" s="436"/>
      <c r="AK288" s="436"/>
      <c r="AL288" s="436"/>
      <c r="AM288" s="322">
        <f>SUM(Y288:AL288)</f>
        <v>0</v>
      </c>
    </row>
    <row r="289" spans="1:39" ht="15" outlineLevel="1">
      <c r="B289" s="320" t="s">
        <v>292</v>
      </c>
      <c r="C289" s="317" t="s">
        <v>164</v>
      </c>
      <c r="D289" s="321"/>
      <c r="E289" s="321"/>
      <c r="F289" s="321"/>
      <c r="G289" s="321"/>
      <c r="H289" s="321"/>
      <c r="I289" s="321"/>
      <c r="J289" s="321"/>
      <c r="K289" s="321"/>
      <c r="L289" s="321"/>
      <c r="M289" s="321"/>
      <c r="N289" s="317"/>
      <c r="O289" s="321"/>
      <c r="P289" s="321"/>
      <c r="Q289" s="321"/>
      <c r="R289" s="321"/>
      <c r="S289" s="321"/>
      <c r="T289" s="321"/>
      <c r="U289" s="321"/>
      <c r="V289" s="321"/>
      <c r="W289" s="321"/>
      <c r="X289" s="321"/>
      <c r="Y289" s="437">
        <f>Y288</f>
        <v>0</v>
      </c>
      <c r="Z289" s="437">
        <f t="shared" ref="Z289" si="751">Z288</f>
        <v>0</v>
      </c>
      <c r="AA289" s="437">
        <f t="shared" ref="AA289" si="752">AA288</f>
        <v>0</v>
      </c>
      <c r="AB289" s="437">
        <f t="shared" ref="AB289" si="753">AB288</f>
        <v>0</v>
      </c>
      <c r="AC289" s="437">
        <f t="shared" ref="AC289" si="754">AC288</f>
        <v>0</v>
      </c>
      <c r="AD289" s="437">
        <f t="shared" ref="AD289" si="755">AD288</f>
        <v>0</v>
      </c>
      <c r="AE289" s="437">
        <f t="shared" ref="AE289" si="756">AE288</f>
        <v>0</v>
      </c>
      <c r="AF289" s="437">
        <f t="shared" ref="AF289" si="757">AF288</f>
        <v>0</v>
      </c>
      <c r="AG289" s="437">
        <f t="shared" ref="AG289" si="758">AG288</f>
        <v>0</v>
      </c>
      <c r="AH289" s="437">
        <f t="shared" ref="AH289" si="759">AH288</f>
        <v>0</v>
      </c>
      <c r="AI289" s="437">
        <f t="shared" ref="AI289" si="760">AI288</f>
        <v>0</v>
      </c>
      <c r="AJ289" s="437">
        <f t="shared" ref="AJ289" si="761">AJ288</f>
        <v>0</v>
      </c>
      <c r="AK289" s="437">
        <f t="shared" ref="AK289" si="762">AK288</f>
        <v>0</v>
      </c>
      <c r="AL289" s="437">
        <f t="shared" ref="AL289" si="763">AL288</f>
        <v>0</v>
      </c>
      <c r="AM289" s="332"/>
    </row>
    <row r="290" spans="1:39" ht="15" outlineLevel="1">
      <c r="B290" s="320"/>
      <c r="C290" s="317"/>
      <c r="D290" s="317"/>
      <c r="E290" s="317"/>
      <c r="F290" s="317"/>
      <c r="G290" s="317"/>
      <c r="H290" s="317"/>
      <c r="I290" s="317"/>
      <c r="J290" s="317"/>
      <c r="K290" s="317"/>
      <c r="L290" s="317"/>
      <c r="M290" s="317"/>
      <c r="N290" s="317"/>
      <c r="O290" s="317"/>
      <c r="P290" s="317"/>
      <c r="Q290" s="317"/>
      <c r="R290" s="317"/>
      <c r="S290" s="317"/>
      <c r="T290" s="317"/>
      <c r="U290" s="317"/>
      <c r="V290" s="317"/>
      <c r="W290" s="317"/>
      <c r="X290" s="317"/>
      <c r="Y290" s="448"/>
      <c r="Z290" s="451"/>
      <c r="AA290" s="451"/>
      <c r="AB290" s="451"/>
      <c r="AC290" s="451"/>
      <c r="AD290" s="451"/>
      <c r="AE290" s="451"/>
      <c r="AF290" s="451"/>
      <c r="AG290" s="451"/>
      <c r="AH290" s="451"/>
      <c r="AI290" s="451"/>
      <c r="AJ290" s="451"/>
      <c r="AK290" s="451"/>
      <c r="AL290" s="451"/>
      <c r="AM290" s="332"/>
    </row>
    <row r="291" spans="1:39" ht="30" outlineLevel="1">
      <c r="A291" s="557">
        <v>22</v>
      </c>
      <c r="B291" s="555" t="s">
        <v>115</v>
      </c>
      <c r="C291" s="317" t="s">
        <v>25</v>
      </c>
      <c r="D291" s="321"/>
      <c r="E291" s="321"/>
      <c r="F291" s="321"/>
      <c r="G291" s="321"/>
      <c r="H291" s="321"/>
      <c r="I291" s="321"/>
      <c r="J291" s="321"/>
      <c r="K291" s="321"/>
      <c r="L291" s="321"/>
      <c r="M291" s="321"/>
      <c r="N291" s="317"/>
      <c r="O291" s="321"/>
      <c r="P291" s="321"/>
      <c r="Q291" s="321"/>
      <c r="R291" s="321"/>
      <c r="S291" s="321"/>
      <c r="T291" s="321"/>
      <c r="U291" s="321"/>
      <c r="V291" s="321"/>
      <c r="W291" s="321"/>
      <c r="X291" s="321"/>
      <c r="Y291" s="436"/>
      <c r="Z291" s="436"/>
      <c r="AA291" s="436"/>
      <c r="AB291" s="436"/>
      <c r="AC291" s="436"/>
      <c r="AD291" s="436"/>
      <c r="AE291" s="436"/>
      <c r="AF291" s="436"/>
      <c r="AG291" s="436"/>
      <c r="AH291" s="436"/>
      <c r="AI291" s="436"/>
      <c r="AJ291" s="436"/>
      <c r="AK291" s="436"/>
      <c r="AL291" s="436"/>
      <c r="AM291" s="322">
        <f>SUM(Y291:AL291)</f>
        <v>0</v>
      </c>
    </row>
    <row r="292" spans="1:39" ht="15" outlineLevel="1">
      <c r="B292" s="320" t="s">
        <v>292</v>
      </c>
      <c r="C292" s="317" t="s">
        <v>164</v>
      </c>
      <c r="D292" s="321"/>
      <c r="E292" s="321"/>
      <c r="F292" s="321"/>
      <c r="G292" s="321"/>
      <c r="H292" s="321"/>
      <c r="I292" s="321"/>
      <c r="J292" s="321"/>
      <c r="K292" s="321"/>
      <c r="L292" s="321"/>
      <c r="M292" s="321"/>
      <c r="N292" s="317"/>
      <c r="O292" s="321"/>
      <c r="P292" s="321"/>
      <c r="Q292" s="321"/>
      <c r="R292" s="321"/>
      <c r="S292" s="321"/>
      <c r="T292" s="321"/>
      <c r="U292" s="321"/>
      <c r="V292" s="321"/>
      <c r="W292" s="321"/>
      <c r="X292" s="321"/>
      <c r="Y292" s="437">
        <f>Y291</f>
        <v>0</v>
      </c>
      <c r="Z292" s="437">
        <f t="shared" ref="Z292" si="764">Z291</f>
        <v>0</v>
      </c>
      <c r="AA292" s="437">
        <f t="shared" ref="AA292" si="765">AA291</f>
        <v>0</v>
      </c>
      <c r="AB292" s="437">
        <f t="shared" ref="AB292" si="766">AB291</f>
        <v>0</v>
      </c>
      <c r="AC292" s="437">
        <f t="shared" ref="AC292" si="767">AC291</f>
        <v>0</v>
      </c>
      <c r="AD292" s="437">
        <f t="shared" ref="AD292" si="768">AD291</f>
        <v>0</v>
      </c>
      <c r="AE292" s="437">
        <f t="shared" ref="AE292" si="769">AE291</f>
        <v>0</v>
      </c>
      <c r="AF292" s="437">
        <f t="shared" ref="AF292" si="770">AF291</f>
        <v>0</v>
      </c>
      <c r="AG292" s="437">
        <f t="shared" ref="AG292" si="771">AG291</f>
        <v>0</v>
      </c>
      <c r="AH292" s="437">
        <f t="shared" ref="AH292" si="772">AH291</f>
        <v>0</v>
      </c>
      <c r="AI292" s="437">
        <f t="shared" ref="AI292" si="773">AI291</f>
        <v>0</v>
      </c>
      <c r="AJ292" s="437">
        <f t="shared" ref="AJ292" si="774">AJ291</f>
        <v>0</v>
      </c>
      <c r="AK292" s="437">
        <f t="shared" ref="AK292" si="775">AK291</f>
        <v>0</v>
      </c>
      <c r="AL292" s="437">
        <f t="shared" ref="AL292" si="776">AL291</f>
        <v>0</v>
      </c>
      <c r="AM292" s="332"/>
    </row>
    <row r="293" spans="1:39" ht="15" outlineLevel="1">
      <c r="B293" s="320"/>
      <c r="C293" s="317"/>
      <c r="D293" s="317"/>
      <c r="E293" s="317"/>
      <c r="F293" s="317"/>
      <c r="G293" s="317"/>
      <c r="H293" s="317"/>
      <c r="I293" s="317"/>
      <c r="J293" s="317"/>
      <c r="K293" s="317"/>
      <c r="L293" s="317"/>
      <c r="M293" s="317"/>
      <c r="N293" s="317"/>
      <c r="O293" s="317"/>
      <c r="P293" s="317"/>
      <c r="Q293" s="317"/>
      <c r="R293" s="317"/>
      <c r="S293" s="317"/>
      <c r="T293" s="317"/>
      <c r="U293" s="317"/>
      <c r="V293" s="317"/>
      <c r="W293" s="317"/>
      <c r="X293" s="317"/>
      <c r="Y293" s="448"/>
      <c r="Z293" s="451"/>
      <c r="AA293" s="451"/>
      <c r="AB293" s="451"/>
      <c r="AC293" s="451"/>
      <c r="AD293" s="451"/>
      <c r="AE293" s="451"/>
      <c r="AF293" s="451"/>
      <c r="AG293" s="451"/>
      <c r="AH293" s="451"/>
      <c r="AI293" s="451"/>
      <c r="AJ293" s="451"/>
      <c r="AK293" s="451"/>
      <c r="AL293" s="451"/>
      <c r="AM293" s="332"/>
    </row>
    <row r="294" spans="1:39" ht="30" outlineLevel="1">
      <c r="A294" s="557">
        <v>23</v>
      </c>
      <c r="B294" s="555" t="s">
        <v>116</v>
      </c>
      <c r="C294" s="317" t="s">
        <v>25</v>
      </c>
      <c r="D294" s="321"/>
      <c r="E294" s="321"/>
      <c r="F294" s="321"/>
      <c r="G294" s="321"/>
      <c r="H294" s="321"/>
      <c r="I294" s="321"/>
      <c r="J294" s="321"/>
      <c r="K294" s="321"/>
      <c r="L294" s="321"/>
      <c r="M294" s="321"/>
      <c r="N294" s="317"/>
      <c r="O294" s="321"/>
      <c r="P294" s="321"/>
      <c r="Q294" s="321"/>
      <c r="R294" s="321"/>
      <c r="S294" s="321"/>
      <c r="T294" s="321"/>
      <c r="U294" s="321"/>
      <c r="V294" s="321"/>
      <c r="W294" s="321"/>
      <c r="X294" s="321"/>
      <c r="Y294" s="436"/>
      <c r="Z294" s="436"/>
      <c r="AA294" s="436"/>
      <c r="AB294" s="436"/>
      <c r="AC294" s="436"/>
      <c r="AD294" s="436"/>
      <c r="AE294" s="436"/>
      <c r="AF294" s="436"/>
      <c r="AG294" s="436"/>
      <c r="AH294" s="436"/>
      <c r="AI294" s="436"/>
      <c r="AJ294" s="436"/>
      <c r="AK294" s="436"/>
      <c r="AL294" s="436"/>
      <c r="AM294" s="322">
        <f>SUM(Y294:AL294)</f>
        <v>0</v>
      </c>
    </row>
    <row r="295" spans="1:39" ht="15" outlineLevel="1">
      <c r="B295" s="320" t="s">
        <v>292</v>
      </c>
      <c r="C295" s="317" t="s">
        <v>164</v>
      </c>
      <c r="D295" s="321"/>
      <c r="E295" s="321"/>
      <c r="F295" s="321"/>
      <c r="G295" s="321"/>
      <c r="H295" s="321"/>
      <c r="I295" s="321"/>
      <c r="J295" s="321"/>
      <c r="K295" s="321"/>
      <c r="L295" s="321"/>
      <c r="M295" s="321"/>
      <c r="N295" s="317"/>
      <c r="O295" s="321"/>
      <c r="P295" s="321"/>
      <c r="Q295" s="321"/>
      <c r="R295" s="321"/>
      <c r="S295" s="321"/>
      <c r="T295" s="321"/>
      <c r="U295" s="321"/>
      <c r="V295" s="321"/>
      <c r="W295" s="321"/>
      <c r="X295" s="321"/>
      <c r="Y295" s="437">
        <f>Y294</f>
        <v>0</v>
      </c>
      <c r="Z295" s="437">
        <f t="shared" ref="Z295" si="777">Z294</f>
        <v>0</v>
      </c>
      <c r="AA295" s="437">
        <f t="shared" ref="AA295" si="778">AA294</f>
        <v>0</v>
      </c>
      <c r="AB295" s="437">
        <f t="shared" ref="AB295" si="779">AB294</f>
        <v>0</v>
      </c>
      <c r="AC295" s="437">
        <f t="shared" ref="AC295" si="780">AC294</f>
        <v>0</v>
      </c>
      <c r="AD295" s="437">
        <f t="shared" ref="AD295" si="781">AD294</f>
        <v>0</v>
      </c>
      <c r="AE295" s="437">
        <f t="shared" ref="AE295" si="782">AE294</f>
        <v>0</v>
      </c>
      <c r="AF295" s="437">
        <f t="shared" ref="AF295" si="783">AF294</f>
        <v>0</v>
      </c>
      <c r="AG295" s="437">
        <f t="shared" ref="AG295" si="784">AG294</f>
        <v>0</v>
      </c>
      <c r="AH295" s="437">
        <f t="shared" ref="AH295" si="785">AH294</f>
        <v>0</v>
      </c>
      <c r="AI295" s="437">
        <f t="shared" ref="AI295" si="786">AI294</f>
        <v>0</v>
      </c>
      <c r="AJ295" s="437">
        <f t="shared" ref="AJ295" si="787">AJ294</f>
        <v>0</v>
      </c>
      <c r="AK295" s="437">
        <f t="shared" ref="AK295" si="788">AK294</f>
        <v>0</v>
      </c>
      <c r="AL295" s="437">
        <f t="shared" ref="AL295" si="789">AL294</f>
        <v>0</v>
      </c>
      <c r="AM295" s="332"/>
    </row>
    <row r="296" spans="1:39" ht="15" outlineLevel="1">
      <c r="B296" s="348"/>
      <c r="C296" s="317"/>
      <c r="D296" s="317"/>
      <c r="E296" s="317"/>
      <c r="F296" s="317"/>
      <c r="G296" s="317"/>
      <c r="H296" s="317"/>
      <c r="I296" s="317"/>
      <c r="J296" s="317"/>
      <c r="K296" s="317"/>
      <c r="L296" s="317"/>
      <c r="M296" s="317"/>
      <c r="N296" s="317"/>
      <c r="O296" s="317"/>
      <c r="P296" s="317"/>
      <c r="Q296" s="317"/>
      <c r="R296" s="317"/>
      <c r="S296" s="317"/>
      <c r="T296" s="317"/>
      <c r="U296" s="317"/>
      <c r="V296" s="317"/>
      <c r="W296" s="317"/>
      <c r="X296" s="317"/>
      <c r="Y296" s="448"/>
      <c r="Z296" s="451"/>
      <c r="AA296" s="451"/>
      <c r="AB296" s="451"/>
      <c r="AC296" s="451"/>
      <c r="AD296" s="451"/>
      <c r="AE296" s="451"/>
      <c r="AF296" s="451"/>
      <c r="AG296" s="451"/>
      <c r="AH296" s="451"/>
      <c r="AI296" s="451"/>
      <c r="AJ296" s="451"/>
      <c r="AK296" s="451"/>
      <c r="AL296" s="451"/>
      <c r="AM296" s="332"/>
    </row>
    <row r="297" spans="1:39" ht="15" outlineLevel="1">
      <c r="A297" s="557">
        <v>24</v>
      </c>
      <c r="B297" s="555" t="s">
        <v>117</v>
      </c>
      <c r="C297" s="317" t="s">
        <v>25</v>
      </c>
      <c r="D297" s="321"/>
      <c r="E297" s="321"/>
      <c r="F297" s="321"/>
      <c r="G297" s="321"/>
      <c r="H297" s="321"/>
      <c r="I297" s="321"/>
      <c r="J297" s="321"/>
      <c r="K297" s="321"/>
      <c r="L297" s="321"/>
      <c r="M297" s="321"/>
      <c r="N297" s="317"/>
      <c r="O297" s="321"/>
      <c r="P297" s="321"/>
      <c r="Q297" s="321"/>
      <c r="R297" s="321"/>
      <c r="S297" s="321"/>
      <c r="T297" s="321"/>
      <c r="U297" s="321"/>
      <c r="V297" s="321"/>
      <c r="W297" s="321"/>
      <c r="X297" s="321"/>
      <c r="Y297" s="436"/>
      <c r="Z297" s="436"/>
      <c r="AA297" s="436"/>
      <c r="AB297" s="436"/>
      <c r="AC297" s="436"/>
      <c r="AD297" s="436"/>
      <c r="AE297" s="436"/>
      <c r="AF297" s="436"/>
      <c r="AG297" s="436"/>
      <c r="AH297" s="436"/>
      <c r="AI297" s="436"/>
      <c r="AJ297" s="436"/>
      <c r="AK297" s="436"/>
      <c r="AL297" s="436"/>
      <c r="AM297" s="322">
        <f>SUM(Y297:AL297)</f>
        <v>0</v>
      </c>
    </row>
    <row r="298" spans="1:39" ht="15" outlineLevel="1">
      <c r="B298" s="320" t="s">
        <v>292</v>
      </c>
      <c r="C298" s="317" t="s">
        <v>164</v>
      </c>
      <c r="D298" s="321"/>
      <c r="E298" s="321"/>
      <c r="F298" s="321"/>
      <c r="G298" s="321"/>
      <c r="H298" s="321"/>
      <c r="I298" s="321"/>
      <c r="J298" s="321"/>
      <c r="K298" s="321"/>
      <c r="L298" s="321"/>
      <c r="M298" s="321"/>
      <c r="N298" s="317"/>
      <c r="O298" s="321"/>
      <c r="P298" s="321"/>
      <c r="Q298" s="321"/>
      <c r="R298" s="321"/>
      <c r="S298" s="321"/>
      <c r="T298" s="321"/>
      <c r="U298" s="321"/>
      <c r="V298" s="321"/>
      <c r="W298" s="321"/>
      <c r="X298" s="321"/>
      <c r="Y298" s="437">
        <f>Y297</f>
        <v>0</v>
      </c>
      <c r="Z298" s="437">
        <f t="shared" ref="Z298" si="790">Z297</f>
        <v>0</v>
      </c>
      <c r="AA298" s="437">
        <f t="shared" ref="AA298" si="791">AA297</f>
        <v>0</v>
      </c>
      <c r="AB298" s="437">
        <f t="shared" ref="AB298" si="792">AB297</f>
        <v>0</v>
      </c>
      <c r="AC298" s="437">
        <f t="shared" ref="AC298" si="793">AC297</f>
        <v>0</v>
      </c>
      <c r="AD298" s="437">
        <f t="shared" ref="AD298" si="794">AD297</f>
        <v>0</v>
      </c>
      <c r="AE298" s="437">
        <f t="shared" ref="AE298" si="795">AE297</f>
        <v>0</v>
      </c>
      <c r="AF298" s="437">
        <f t="shared" ref="AF298" si="796">AF297</f>
        <v>0</v>
      </c>
      <c r="AG298" s="437">
        <f t="shared" ref="AG298" si="797">AG297</f>
        <v>0</v>
      </c>
      <c r="AH298" s="437">
        <f t="shared" ref="AH298" si="798">AH297</f>
        <v>0</v>
      </c>
      <c r="AI298" s="437">
        <f t="shared" ref="AI298" si="799">AI297</f>
        <v>0</v>
      </c>
      <c r="AJ298" s="437">
        <f t="shared" ref="AJ298" si="800">AJ297</f>
        <v>0</v>
      </c>
      <c r="AK298" s="437">
        <f t="shared" ref="AK298" si="801">AK297</f>
        <v>0</v>
      </c>
      <c r="AL298" s="437">
        <f t="shared" ref="AL298" si="802">AL297</f>
        <v>0</v>
      </c>
      <c r="AM298" s="332"/>
    </row>
    <row r="299" spans="1:39" ht="15" outlineLevel="1">
      <c r="B299" s="320"/>
      <c r="C299" s="317"/>
      <c r="D299" s="317"/>
      <c r="E299" s="317"/>
      <c r="F299" s="317"/>
      <c r="G299" s="317"/>
      <c r="H299" s="317"/>
      <c r="I299" s="317"/>
      <c r="J299" s="317"/>
      <c r="K299" s="317"/>
      <c r="L299" s="317"/>
      <c r="M299" s="317"/>
      <c r="N299" s="317"/>
      <c r="O299" s="317"/>
      <c r="P299" s="317"/>
      <c r="Q299" s="317"/>
      <c r="R299" s="317"/>
      <c r="S299" s="317"/>
      <c r="T299" s="317"/>
      <c r="U299" s="317"/>
      <c r="V299" s="317"/>
      <c r="W299" s="317"/>
      <c r="X299" s="317"/>
      <c r="Y299" s="438"/>
      <c r="Z299" s="451"/>
      <c r="AA299" s="451"/>
      <c r="AB299" s="451"/>
      <c r="AC299" s="451"/>
      <c r="AD299" s="451"/>
      <c r="AE299" s="451"/>
      <c r="AF299" s="451"/>
      <c r="AG299" s="451"/>
      <c r="AH299" s="451"/>
      <c r="AI299" s="451"/>
      <c r="AJ299" s="451"/>
      <c r="AK299" s="451"/>
      <c r="AL299" s="451"/>
      <c r="AM299" s="332"/>
    </row>
    <row r="300" spans="1:39" ht="15.6" outlineLevel="1">
      <c r="B300" s="314" t="s">
        <v>513</v>
      </c>
      <c r="C300" s="317"/>
      <c r="D300" s="317"/>
      <c r="E300" s="317"/>
      <c r="F300" s="317"/>
      <c r="G300" s="317"/>
      <c r="H300" s="317"/>
      <c r="I300" s="317"/>
      <c r="J300" s="317"/>
      <c r="K300" s="317"/>
      <c r="L300" s="317"/>
      <c r="M300" s="317"/>
      <c r="N300" s="317"/>
      <c r="O300" s="317"/>
      <c r="P300" s="317"/>
      <c r="Q300" s="317"/>
      <c r="R300" s="317"/>
      <c r="S300" s="317"/>
      <c r="T300" s="317"/>
      <c r="U300" s="317"/>
      <c r="V300" s="317"/>
      <c r="W300" s="317"/>
      <c r="X300" s="317"/>
      <c r="Y300" s="438"/>
      <c r="Z300" s="451"/>
      <c r="AA300" s="451"/>
      <c r="AB300" s="451"/>
      <c r="AC300" s="451"/>
      <c r="AD300" s="451"/>
      <c r="AE300" s="451"/>
      <c r="AF300" s="451"/>
      <c r="AG300" s="451"/>
      <c r="AH300" s="451"/>
      <c r="AI300" s="451"/>
      <c r="AJ300" s="451"/>
      <c r="AK300" s="451"/>
      <c r="AL300" s="451"/>
      <c r="AM300" s="332"/>
    </row>
    <row r="301" spans="1:39" ht="15" outlineLevel="1">
      <c r="A301" s="557">
        <v>25</v>
      </c>
      <c r="B301" s="555" t="s">
        <v>118</v>
      </c>
      <c r="C301" s="317" t="s">
        <v>25</v>
      </c>
      <c r="D301" s="321"/>
      <c r="E301" s="321"/>
      <c r="F301" s="321"/>
      <c r="G301" s="321"/>
      <c r="H301" s="321"/>
      <c r="I301" s="321"/>
      <c r="J301" s="321"/>
      <c r="K301" s="321"/>
      <c r="L301" s="321"/>
      <c r="M301" s="321"/>
      <c r="N301" s="321">
        <v>12</v>
      </c>
      <c r="O301" s="321"/>
      <c r="P301" s="321"/>
      <c r="Q301" s="321"/>
      <c r="R301" s="321"/>
      <c r="S301" s="321"/>
      <c r="T301" s="321"/>
      <c r="U301" s="321"/>
      <c r="V301" s="321"/>
      <c r="W301" s="321"/>
      <c r="X301" s="321"/>
      <c r="Y301" s="452"/>
      <c r="Z301" s="436"/>
      <c r="AA301" s="436"/>
      <c r="AB301" s="436"/>
      <c r="AC301" s="436"/>
      <c r="AD301" s="436"/>
      <c r="AE301" s="436"/>
      <c r="AF301" s="436"/>
      <c r="AG301" s="441"/>
      <c r="AH301" s="441"/>
      <c r="AI301" s="441"/>
      <c r="AJ301" s="441"/>
      <c r="AK301" s="441"/>
      <c r="AL301" s="441"/>
      <c r="AM301" s="322">
        <f>SUM(Y301:AL301)</f>
        <v>0</v>
      </c>
    </row>
    <row r="302" spans="1:39" ht="15" outlineLevel="1">
      <c r="B302" s="320" t="s">
        <v>292</v>
      </c>
      <c r="C302" s="317" t="s">
        <v>164</v>
      </c>
      <c r="D302" s="321"/>
      <c r="E302" s="321"/>
      <c r="F302" s="321"/>
      <c r="G302" s="321"/>
      <c r="H302" s="321"/>
      <c r="I302" s="321"/>
      <c r="J302" s="321"/>
      <c r="K302" s="321"/>
      <c r="L302" s="321"/>
      <c r="M302" s="321"/>
      <c r="N302" s="321">
        <f>N301</f>
        <v>12</v>
      </c>
      <c r="O302" s="321"/>
      <c r="P302" s="321"/>
      <c r="Q302" s="321"/>
      <c r="R302" s="321"/>
      <c r="S302" s="321"/>
      <c r="T302" s="321"/>
      <c r="U302" s="321"/>
      <c r="V302" s="321"/>
      <c r="W302" s="321"/>
      <c r="X302" s="321"/>
      <c r="Y302" s="437">
        <f>Y301</f>
        <v>0</v>
      </c>
      <c r="Z302" s="437">
        <f t="shared" ref="Z302" si="803">Z301</f>
        <v>0</v>
      </c>
      <c r="AA302" s="437">
        <f t="shared" ref="AA302" si="804">AA301</f>
        <v>0</v>
      </c>
      <c r="AB302" s="437">
        <f t="shared" ref="AB302" si="805">AB301</f>
        <v>0</v>
      </c>
      <c r="AC302" s="437">
        <f t="shared" ref="AC302" si="806">AC301</f>
        <v>0</v>
      </c>
      <c r="AD302" s="437">
        <f t="shared" ref="AD302" si="807">AD301</f>
        <v>0</v>
      </c>
      <c r="AE302" s="437">
        <f t="shared" ref="AE302" si="808">AE301</f>
        <v>0</v>
      </c>
      <c r="AF302" s="437">
        <f t="shared" ref="AF302" si="809">AF301</f>
        <v>0</v>
      </c>
      <c r="AG302" s="437">
        <f t="shared" ref="AG302" si="810">AG301</f>
        <v>0</v>
      </c>
      <c r="AH302" s="437">
        <f t="shared" ref="AH302" si="811">AH301</f>
        <v>0</v>
      </c>
      <c r="AI302" s="437">
        <f t="shared" ref="AI302" si="812">AI301</f>
        <v>0</v>
      </c>
      <c r="AJ302" s="437">
        <f t="shared" ref="AJ302" si="813">AJ301</f>
        <v>0</v>
      </c>
      <c r="AK302" s="437">
        <f t="shared" ref="AK302" si="814">AK301</f>
        <v>0</v>
      </c>
      <c r="AL302" s="437">
        <f t="shared" ref="AL302" si="815">AL301</f>
        <v>0</v>
      </c>
      <c r="AM302" s="332"/>
    </row>
    <row r="303" spans="1:39" ht="15" outlineLevel="1">
      <c r="B303" s="320"/>
      <c r="C303" s="317"/>
      <c r="D303" s="317"/>
      <c r="E303" s="317"/>
      <c r="F303" s="317"/>
      <c r="G303" s="317"/>
      <c r="H303" s="317"/>
      <c r="I303" s="317"/>
      <c r="J303" s="317"/>
      <c r="K303" s="317"/>
      <c r="L303" s="317"/>
      <c r="M303" s="317"/>
      <c r="N303" s="317"/>
      <c r="O303" s="317"/>
      <c r="P303" s="317"/>
      <c r="Q303" s="317"/>
      <c r="R303" s="317"/>
      <c r="S303" s="317"/>
      <c r="T303" s="317"/>
      <c r="U303" s="317"/>
      <c r="V303" s="317"/>
      <c r="W303" s="317"/>
      <c r="X303" s="317"/>
      <c r="Y303" s="438"/>
      <c r="Z303" s="451"/>
      <c r="AA303" s="451"/>
      <c r="AB303" s="451"/>
      <c r="AC303" s="451"/>
      <c r="AD303" s="451"/>
      <c r="AE303" s="451"/>
      <c r="AF303" s="451"/>
      <c r="AG303" s="451"/>
      <c r="AH303" s="451"/>
      <c r="AI303" s="451"/>
      <c r="AJ303" s="451"/>
      <c r="AK303" s="451"/>
      <c r="AL303" s="451"/>
      <c r="AM303" s="332"/>
    </row>
    <row r="304" spans="1:39" ht="15" outlineLevel="1">
      <c r="A304" s="557">
        <v>26</v>
      </c>
      <c r="B304" s="555" t="s">
        <v>119</v>
      </c>
      <c r="C304" s="317" t="s">
        <v>25</v>
      </c>
      <c r="D304" s="321"/>
      <c r="E304" s="321"/>
      <c r="F304" s="321"/>
      <c r="G304" s="321"/>
      <c r="H304" s="321"/>
      <c r="I304" s="321"/>
      <c r="J304" s="321"/>
      <c r="K304" s="321"/>
      <c r="L304" s="321"/>
      <c r="M304" s="321"/>
      <c r="N304" s="321">
        <v>12</v>
      </c>
      <c r="O304" s="321"/>
      <c r="P304" s="321"/>
      <c r="Q304" s="321"/>
      <c r="R304" s="321"/>
      <c r="S304" s="321"/>
      <c r="T304" s="321"/>
      <c r="U304" s="321"/>
      <c r="V304" s="321"/>
      <c r="W304" s="321"/>
      <c r="X304" s="321"/>
      <c r="Y304" s="452"/>
      <c r="Z304" s="436"/>
      <c r="AA304" s="436"/>
      <c r="AB304" s="436"/>
      <c r="AC304" s="436"/>
      <c r="AD304" s="436"/>
      <c r="AE304" s="436"/>
      <c r="AF304" s="436"/>
      <c r="AG304" s="441"/>
      <c r="AH304" s="441"/>
      <c r="AI304" s="441"/>
      <c r="AJ304" s="441"/>
      <c r="AK304" s="441"/>
      <c r="AL304" s="441"/>
      <c r="AM304" s="322">
        <f>SUM(Y304:AL304)</f>
        <v>0</v>
      </c>
    </row>
    <row r="305" spans="1:39" ht="15" outlineLevel="1">
      <c r="B305" s="320" t="s">
        <v>292</v>
      </c>
      <c r="C305" s="317" t="s">
        <v>164</v>
      </c>
      <c r="D305" s="321"/>
      <c r="E305" s="321"/>
      <c r="F305" s="321"/>
      <c r="G305" s="321"/>
      <c r="H305" s="321"/>
      <c r="I305" s="321"/>
      <c r="J305" s="321"/>
      <c r="K305" s="321"/>
      <c r="L305" s="321"/>
      <c r="M305" s="321"/>
      <c r="N305" s="321">
        <f>N304</f>
        <v>12</v>
      </c>
      <c r="O305" s="321"/>
      <c r="P305" s="321"/>
      <c r="Q305" s="321"/>
      <c r="R305" s="321"/>
      <c r="S305" s="321"/>
      <c r="T305" s="321"/>
      <c r="U305" s="321"/>
      <c r="V305" s="321"/>
      <c r="W305" s="321"/>
      <c r="X305" s="321"/>
      <c r="Y305" s="437">
        <f>Y304</f>
        <v>0</v>
      </c>
      <c r="Z305" s="437">
        <f t="shared" ref="Z305" si="816">Z304</f>
        <v>0</v>
      </c>
      <c r="AA305" s="437">
        <f t="shared" ref="AA305" si="817">AA304</f>
        <v>0</v>
      </c>
      <c r="AB305" s="437">
        <f t="shared" ref="AB305" si="818">AB304</f>
        <v>0</v>
      </c>
      <c r="AC305" s="437">
        <f t="shared" ref="AC305" si="819">AC304</f>
        <v>0</v>
      </c>
      <c r="AD305" s="437">
        <f t="shared" ref="AD305" si="820">AD304</f>
        <v>0</v>
      </c>
      <c r="AE305" s="437">
        <f t="shared" ref="AE305" si="821">AE304</f>
        <v>0</v>
      </c>
      <c r="AF305" s="437">
        <f t="shared" ref="AF305" si="822">AF304</f>
        <v>0</v>
      </c>
      <c r="AG305" s="437">
        <f t="shared" ref="AG305" si="823">AG304</f>
        <v>0</v>
      </c>
      <c r="AH305" s="437">
        <f t="shared" ref="AH305" si="824">AH304</f>
        <v>0</v>
      </c>
      <c r="AI305" s="437">
        <f t="shared" ref="AI305" si="825">AI304</f>
        <v>0</v>
      </c>
      <c r="AJ305" s="437">
        <f t="shared" ref="AJ305" si="826">AJ304</f>
        <v>0</v>
      </c>
      <c r="AK305" s="437">
        <f t="shared" ref="AK305" si="827">AK304</f>
        <v>0</v>
      </c>
      <c r="AL305" s="437">
        <f t="shared" ref="AL305" si="828">AL304</f>
        <v>0</v>
      </c>
      <c r="AM305" s="332"/>
    </row>
    <row r="306" spans="1:39" ht="15" outlineLevel="1">
      <c r="B306" s="320"/>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c r="Y306" s="438"/>
      <c r="Z306" s="451"/>
      <c r="AA306" s="451"/>
      <c r="AB306" s="451"/>
      <c r="AC306" s="451"/>
      <c r="AD306" s="451"/>
      <c r="AE306" s="451"/>
      <c r="AF306" s="451"/>
      <c r="AG306" s="451"/>
      <c r="AH306" s="451"/>
      <c r="AI306" s="451"/>
      <c r="AJ306" s="451"/>
      <c r="AK306" s="451"/>
      <c r="AL306" s="451"/>
      <c r="AM306" s="332"/>
    </row>
    <row r="307" spans="1:39" ht="30" outlineLevel="1">
      <c r="A307" s="557">
        <v>27</v>
      </c>
      <c r="B307" s="555" t="s">
        <v>120</v>
      </c>
      <c r="C307" s="317" t="s">
        <v>25</v>
      </c>
      <c r="D307" s="321"/>
      <c r="E307" s="321"/>
      <c r="F307" s="321"/>
      <c r="G307" s="321"/>
      <c r="H307" s="321"/>
      <c r="I307" s="321"/>
      <c r="J307" s="321"/>
      <c r="K307" s="321"/>
      <c r="L307" s="321"/>
      <c r="M307" s="321"/>
      <c r="N307" s="321">
        <v>12</v>
      </c>
      <c r="O307" s="321"/>
      <c r="P307" s="321"/>
      <c r="Q307" s="321"/>
      <c r="R307" s="321"/>
      <c r="S307" s="321"/>
      <c r="T307" s="321"/>
      <c r="U307" s="321"/>
      <c r="V307" s="321"/>
      <c r="W307" s="321"/>
      <c r="X307" s="321"/>
      <c r="Y307" s="452"/>
      <c r="Z307" s="436"/>
      <c r="AA307" s="436"/>
      <c r="AB307" s="436"/>
      <c r="AC307" s="436"/>
      <c r="AD307" s="436"/>
      <c r="AE307" s="436"/>
      <c r="AF307" s="436"/>
      <c r="AG307" s="441"/>
      <c r="AH307" s="441"/>
      <c r="AI307" s="441"/>
      <c r="AJ307" s="441"/>
      <c r="AK307" s="441"/>
      <c r="AL307" s="441"/>
      <c r="AM307" s="322">
        <f>SUM(Y307:AL307)</f>
        <v>0</v>
      </c>
    </row>
    <row r="308" spans="1:39" ht="15" outlineLevel="1">
      <c r="B308" s="320" t="s">
        <v>292</v>
      </c>
      <c r="C308" s="317" t="s">
        <v>164</v>
      </c>
      <c r="D308" s="321"/>
      <c r="E308" s="321"/>
      <c r="F308" s="321"/>
      <c r="G308" s="321"/>
      <c r="H308" s="321"/>
      <c r="I308" s="321"/>
      <c r="J308" s="321"/>
      <c r="K308" s="321"/>
      <c r="L308" s="321"/>
      <c r="M308" s="321"/>
      <c r="N308" s="321">
        <f>N307</f>
        <v>12</v>
      </c>
      <c r="O308" s="321"/>
      <c r="P308" s="321"/>
      <c r="Q308" s="321"/>
      <c r="R308" s="321"/>
      <c r="S308" s="321"/>
      <c r="T308" s="321"/>
      <c r="U308" s="321"/>
      <c r="V308" s="321"/>
      <c r="W308" s="321"/>
      <c r="X308" s="321"/>
      <c r="Y308" s="437">
        <f>Y307</f>
        <v>0</v>
      </c>
      <c r="Z308" s="437">
        <f t="shared" ref="Z308" si="829">Z307</f>
        <v>0</v>
      </c>
      <c r="AA308" s="437">
        <f t="shared" ref="AA308" si="830">AA307</f>
        <v>0</v>
      </c>
      <c r="AB308" s="437">
        <f t="shared" ref="AB308" si="831">AB307</f>
        <v>0</v>
      </c>
      <c r="AC308" s="437">
        <f t="shared" ref="AC308" si="832">AC307</f>
        <v>0</v>
      </c>
      <c r="AD308" s="437">
        <f t="shared" ref="AD308" si="833">AD307</f>
        <v>0</v>
      </c>
      <c r="AE308" s="437">
        <f t="shared" ref="AE308" si="834">AE307</f>
        <v>0</v>
      </c>
      <c r="AF308" s="437">
        <f t="shared" ref="AF308" si="835">AF307</f>
        <v>0</v>
      </c>
      <c r="AG308" s="437">
        <f t="shared" ref="AG308" si="836">AG307</f>
        <v>0</v>
      </c>
      <c r="AH308" s="437">
        <f t="shared" ref="AH308" si="837">AH307</f>
        <v>0</v>
      </c>
      <c r="AI308" s="437">
        <f t="shared" ref="AI308" si="838">AI307</f>
        <v>0</v>
      </c>
      <c r="AJ308" s="437">
        <f t="shared" ref="AJ308" si="839">AJ307</f>
        <v>0</v>
      </c>
      <c r="AK308" s="437">
        <f t="shared" ref="AK308" si="840">AK307</f>
        <v>0</v>
      </c>
      <c r="AL308" s="437">
        <f t="shared" ref="AL308" si="841">AL307</f>
        <v>0</v>
      </c>
      <c r="AM308" s="332"/>
    </row>
    <row r="309" spans="1:39" ht="15" outlineLevel="1">
      <c r="B309" s="320"/>
      <c r="C309" s="317"/>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438"/>
      <c r="Z309" s="451"/>
      <c r="AA309" s="451"/>
      <c r="AB309" s="451"/>
      <c r="AC309" s="451"/>
      <c r="AD309" s="451"/>
      <c r="AE309" s="451"/>
      <c r="AF309" s="451"/>
      <c r="AG309" s="451"/>
      <c r="AH309" s="451"/>
      <c r="AI309" s="451"/>
      <c r="AJ309" s="451"/>
      <c r="AK309" s="451"/>
      <c r="AL309" s="451"/>
      <c r="AM309" s="332"/>
    </row>
    <row r="310" spans="1:39" ht="30" outlineLevel="1">
      <c r="A310" s="557">
        <v>28</v>
      </c>
      <c r="B310" s="555" t="s">
        <v>121</v>
      </c>
      <c r="C310" s="317" t="s">
        <v>25</v>
      </c>
      <c r="D310" s="321"/>
      <c r="E310" s="321"/>
      <c r="F310" s="321"/>
      <c r="G310" s="321"/>
      <c r="H310" s="321"/>
      <c r="I310" s="321"/>
      <c r="J310" s="321"/>
      <c r="K310" s="321"/>
      <c r="L310" s="321"/>
      <c r="M310" s="321"/>
      <c r="N310" s="321">
        <v>12</v>
      </c>
      <c r="O310" s="321"/>
      <c r="P310" s="321"/>
      <c r="Q310" s="321"/>
      <c r="R310" s="321"/>
      <c r="S310" s="321"/>
      <c r="T310" s="321"/>
      <c r="U310" s="321"/>
      <c r="V310" s="321"/>
      <c r="W310" s="321"/>
      <c r="X310" s="321"/>
      <c r="Y310" s="452"/>
      <c r="Z310" s="436"/>
      <c r="AA310" s="436"/>
      <c r="AB310" s="436"/>
      <c r="AC310" s="436"/>
      <c r="AD310" s="436"/>
      <c r="AE310" s="436"/>
      <c r="AF310" s="436"/>
      <c r="AG310" s="441"/>
      <c r="AH310" s="441"/>
      <c r="AI310" s="441"/>
      <c r="AJ310" s="441"/>
      <c r="AK310" s="441"/>
      <c r="AL310" s="441"/>
      <c r="AM310" s="322">
        <f>SUM(Y310:AL310)</f>
        <v>0</v>
      </c>
    </row>
    <row r="311" spans="1:39" ht="15" outlineLevel="1">
      <c r="B311" s="320" t="s">
        <v>292</v>
      </c>
      <c r="C311" s="317" t="s">
        <v>164</v>
      </c>
      <c r="D311" s="321"/>
      <c r="E311" s="321"/>
      <c r="F311" s="321"/>
      <c r="G311" s="321"/>
      <c r="H311" s="321"/>
      <c r="I311" s="321"/>
      <c r="J311" s="321"/>
      <c r="K311" s="321"/>
      <c r="L311" s="321"/>
      <c r="M311" s="321"/>
      <c r="N311" s="321">
        <f>N310</f>
        <v>12</v>
      </c>
      <c r="O311" s="321"/>
      <c r="P311" s="321"/>
      <c r="Q311" s="321"/>
      <c r="R311" s="321"/>
      <c r="S311" s="321"/>
      <c r="T311" s="321"/>
      <c r="U311" s="321"/>
      <c r="V311" s="321"/>
      <c r="W311" s="321"/>
      <c r="X311" s="321"/>
      <c r="Y311" s="437">
        <f>Y310</f>
        <v>0</v>
      </c>
      <c r="Z311" s="437">
        <f t="shared" ref="Z311" si="842">Z310</f>
        <v>0</v>
      </c>
      <c r="AA311" s="437">
        <f t="shared" ref="AA311" si="843">AA310</f>
        <v>0</v>
      </c>
      <c r="AB311" s="437">
        <f t="shared" ref="AB311" si="844">AB310</f>
        <v>0</v>
      </c>
      <c r="AC311" s="437">
        <f t="shared" ref="AC311" si="845">AC310</f>
        <v>0</v>
      </c>
      <c r="AD311" s="437">
        <f t="shared" ref="AD311" si="846">AD310</f>
        <v>0</v>
      </c>
      <c r="AE311" s="437">
        <f t="shared" ref="AE311" si="847">AE310</f>
        <v>0</v>
      </c>
      <c r="AF311" s="437">
        <f t="shared" ref="AF311" si="848">AF310</f>
        <v>0</v>
      </c>
      <c r="AG311" s="437">
        <f t="shared" ref="AG311" si="849">AG310</f>
        <v>0</v>
      </c>
      <c r="AH311" s="437">
        <f t="shared" ref="AH311" si="850">AH310</f>
        <v>0</v>
      </c>
      <c r="AI311" s="437">
        <f t="shared" ref="AI311" si="851">AI310</f>
        <v>0</v>
      </c>
      <c r="AJ311" s="437">
        <f t="shared" ref="AJ311" si="852">AJ310</f>
        <v>0</v>
      </c>
      <c r="AK311" s="437">
        <f t="shared" ref="AK311" si="853">AK310</f>
        <v>0</v>
      </c>
      <c r="AL311" s="437">
        <f t="shared" ref="AL311" si="854">AL310</f>
        <v>0</v>
      </c>
      <c r="AM311" s="332"/>
    </row>
    <row r="312" spans="1:39" ht="15" outlineLevel="1">
      <c r="B312" s="320"/>
      <c r="C312" s="317"/>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438"/>
      <c r="Z312" s="451"/>
      <c r="AA312" s="451"/>
      <c r="AB312" s="451"/>
      <c r="AC312" s="451"/>
      <c r="AD312" s="451"/>
      <c r="AE312" s="451"/>
      <c r="AF312" s="451"/>
      <c r="AG312" s="451"/>
      <c r="AH312" s="451"/>
      <c r="AI312" s="451"/>
      <c r="AJ312" s="451"/>
      <c r="AK312" s="451"/>
      <c r="AL312" s="451"/>
      <c r="AM312" s="332"/>
    </row>
    <row r="313" spans="1:39" ht="30" outlineLevel="1">
      <c r="A313" s="557">
        <v>29</v>
      </c>
      <c r="B313" s="555" t="s">
        <v>122</v>
      </c>
      <c r="C313" s="317" t="s">
        <v>25</v>
      </c>
      <c r="D313" s="321"/>
      <c r="E313" s="321"/>
      <c r="F313" s="321"/>
      <c r="G313" s="321"/>
      <c r="H313" s="321"/>
      <c r="I313" s="321"/>
      <c r="J313" s="321"/>
      <c r="K313" s="321"/>
      <c r="L313" s="321"/>
      <c r="M313" s="321"/>
      <c r="N313" s="321">
        <v>3</v>
      </c>
      <c r="O313" s="321"/>
      <c r="P313" s="321"/>
      <c r="Q313" s="321"/>
      <c r="R313" s="321"/>
      <c r="S313" s="321"/>
      <c r="T313" s="321"/>
      <c r="U313" s="321"/>
      <c r="V313" s="321"/>
      <c r="W313" s="321"/>
      <c r="X313" s="321"/>
      <c r="Y313" s="452"/>
      <c r="Z313" s="436"/>
      <c r="AA313" s="436"/>
      <c r="AB313" s="436"/>
      <c r="AC313" s="436"/>
      <c r="AD313" s="436"/>
      <c r="AE313" s="436"/>
      <c r="AF313" s="436"/>
      <c r="AG313" s="441"/>
      <c r="AH313" s="441"/>
      <c r="AI313" s="441"/>
      <c r="AJ313" s="441"/>
      <c r="AK313" s="441"/>
      <c r="AL313" s="441"/>
      <c r="AM313" s="322">
        <f>SUM(Y313:AL313)</f>
        <v>0</v>
      </c>
    </row>
    <row r="314" spans="1:39" ht="15" outlineLevel="1">
      <c r="B314" s="320" t="s">
        <v>292</v>
      </c>
      <c r="C314" s="317" t="s">
        <v>164</v>
      </c>
      <c r="D314" s="321"/>
      <c r="E314" s="321"/>
      <c r="F314" s="321"/>
      <c r="G314" s="321"/>
      <c r="H314" s="321"/>
      <c r="I314" s="321"/>
      <c r="J314" s="321"/>
      <c r="K314" s="321"/>
      <c r="L314" s="321"/>
      <c r="M314" s="321"/>
      <c r="N314" s="321">
        <f>N313</f>
        <v>3</v>
      </c>
      <c r="O314" s="321"/>
      <c r="P314" s="321"/>
      <c r="Q314" s="321"/>
      <c r="R314" s="321"/>
      <c r="S314" s="321"/>
      <c r="T314" s="321"/>
      <c r="U314" s="321"/>
      <c r="V314" s="321"/>
      <c r="W314" s="321"/>
      <c r="X314" s="321"/>
      <c r="Y314" s="437">
        <f>Y313</f>
        <v>0</v>
      </c>
      <c r="Z314" s="437">
        <f t="shared" ref="Z314" si="855">Z313</f>
        <v>0</v>
      </c>
      <c r="AA314" s="437">
        <f t="shared" ref="AA314" si="856">AA313</f>
        <v>0</v>
      </c>
      <c r="AB314" s="437">
        <f t="shared" ref="AB314" si="857">AB313</f>
        <v>0</v>
      </c>
      <c r="AC314" s="437">
        <f t="shared" ref="AC314" si="858">AC313</f>
        <v>0</v>
      </c>
      <c r="AD314" s="437">
        <f t="shared" ref="AD314" si="859">AD313</f>
        <v>0</v>
      </c>
      <c r="AE314" s="437">
        <f t="shared" ref="AE314" si="860">AE313</f>
        <v>0</v>
      </c>
      <c r="AF314" s="437">
        <f t="shared" ref="AF314" si="861">AF313</f>
        <v>0</v>
      </c>
      <c r="AG314" s="437">
        <f t="shared" ref="AG314" si="862">AG313</f>
        <v>0</v>
      </c>
      <c r="AH314" s="437">
        <f t="shared" ref="AH314" si="863">AH313</f>
        <v>0</v>
      </c>
      <c r="AI314" s="437">
        <f t="shared" ref="AI314" si="864">AI313</f>
        <v>0</v>
      </c>
      <c r="AJ314" s="437">
        <f t="shared" ref="AJ314" si="865">AJ313</f>
        <v>0</v>
      </c>
      <c r="AK314" s="437">
        <f t="shared" ref="AK314" si="866">AK313</f>
        <v>0</v>
      </c>
      <c r="AL314" s="437">
        <f t="shared" ref="AL314" si="867">AL313</f>
        <v>0</v>
      </c>
      <c r="AM314" s="332"/>
    </row>
    <row r="315" spans="1:39" ht="15" outlineLevel="1">
      <c r="B315" s="320"/>
      <c r="C315" s="317"/>
      <c r="D315" s="317"/>
      <c r="E315" s="317"/>
      <c r="F315" s="317"/>
      <c r="G315" s="317"/>
      <c r="H315" s="317"/>
      <c r="I315" s="317"/>
      <c r="J315" s="317"/>
      <c r="K315" s="317"/>
      <c r="L315" s="317"/>
      <c r="M315" s="317"/>
      <c r="N315" s="317"/>
      <c r="O315" s="317"/>
      <c r="P315" s="317"/>
      <c r="Q315" s="317"/>
      <c r="R315" s="317"/>
      <c r="S315" s="317"/>
      <c r="T315" s="317"/>
      <c r="U315" s="317"/>
      <c r="V315" s="317"/>
      <c r="W315" s="317"/>
      <c r="X315" s="317"/>
      <c r="Y315" s="438"/>
      <c r="Z315" s="451"/>
      <c r="AA315" s="451"/>
      <c r="AB315" s="451"/>
      <c r="AC315" s="451"/>
      <c r="AD315" s="451"/>
      <c r="AE315" s="451"/>
      <c r="AF315" s="451"/>
      <c r="AG315" s="451"/>
      <c r="AH315" s="451"/>
      <c r="AI315" s="451"/>
      <c r="AJ315" s="451"/>
      <c r="AK315" s="451"/>
      <c r="AL315" s="451"/>
      <c r="AM315" s="332"/>
    </row>
    <row r="316" spans="1:39" ht="30" outlineLevel="1">
      <c r="A316" s="557">
        <v>30</v>
      </c>
      <c r="B316" s="555" t="s">
        <v>123</v>
      </c>
      <c r="C316" s="317" t="s">
        <v>25</v>
      </c>
      <c r="D316" s="321"/>
      <c r="E316" s="321"/>
      <c r="F316" s="321"/>
      <c r="G316" s="321"/>
      <c r="H316" s="321"/>
      <c r="I316" s="321"/>
      <c r="J316" s="321"/>
      <c r="K316" s="321"/>
      <c r="L316" s="321"/>
      <c r="M316" s="321"/>
      <c r="N316" s="321">
        <v>12</v>
      </c>
      <c r="O316" s="321"/>
      <c r="P316" s="321"/>
      <c r="Q316" s="321"/>
      <c r="R316" s="321"/>
      <c r="S316" s="321"/>
      <c r="T316" s="321"/>
      <c r="U316" s="321"/>
      <c r="V316" s="321"/>
      <c r="W316" s="321"/>
      <c r="X316" s="321"/>
      <c r="Y316" s="452"/>
      <c r="Z316" s="436"/>
      <c r="AA316" s="436"/>
      <c r="AB316" s="436"/>
      <c r="AC316" s="436"/>
      <c r="AD316" s="436"/>
      <c r="AE316" s="436"/>
      <c r="AF316" s="436"/>
      <c r="AG316" s="441"/>
      <c r="AH316" s="441"/>
      <c r="AI316" s="441"/>
      <c r="AJ316" s="441"/>
      <c r="AK316" s="441"/>
      <c r="AL316" s="441"/>
      <c r="AM316" s="322">
        <f>SUM(Y316:AL316)</f>
        <v>0</v>
      </c>
    </row>
    <row r="317" spans="1:39" ht="15" outlineLevel="1">
      <c r="B317" s="320" t="s">
        <v>292</v>
      </c>
      <c r="C317" s="317" t="s">
        <v>164</v>
      </c>
      <c r="D317" s="321"/>
      <c r="E317" s="321"/>
      <c r="F317" s="321"/>
      <c r="G317" s="321"/>
      <c r="H317" s="321"/>
      <c r="I317" s="321"/>
      <c r="J317" s="321"/>
      <c r="K317" s="321"/>
      <c r="L317" s="321"/>
      <c r="M317" s="321"/>
      <c r="N317" s="321">
        <f>N316</f>
        <v>12</v>
      </c>
      <c r="O317" s="321"/>
      <c r="P317" s="321"/>
      <c r="Q317" s="321"/>
      <c r="R317" s="321"/>
      <c r="S317" s="321"/>
      <c r="T317" s="321"/>
      <c r="U317" s="321"/>
      <c r="V317" s="321"/>
      <c r="W317" s="321"/>
      <c r="X317" s="321"/>
      <c r="Y317" s="437">
        <f>Y316</f>
        <v>0</v>
      </c>
      <c r="Z317" s="437">
        <f t="shared" ref="Z317" si="868">Z316</f>
        <v>0</v>
      </c>
      <c r="AA317" s="437">
        <f t="shared" ref="AA317" si="869">AA316</f>
        <v>0</v>
      </c>
      <c r="AB317" s="437">
        <f t="shared" ref="AB317" si="870">AB316</f>
        <v>0</v>
      </c>
      <c r="AC317" s="437">
        <f t="shared" ref="AC317" si="871">AC316</f>
        <v>0</v>
      </c>
      <c r="AD317" s="437">
        <f t="shared" ref="AD317" si="872">AD316</f>
        <v>0</v>
      </c>
      <c r="AE317" s="437">
        <f t="shared" ref="AE317" si="873">AE316</f>
        <v>0</v>
      </c>
      <c r="AF317" s="437">
        <f t="shared" ref="AF317" si="874">AF316</f>
        <v>0</v>
      </c>
      <c r="AG317" s="437">
        <f t="shared" ref="AG317" si="875">AG316</f>
        <v>0</v>
      </c>
      <c r="AH317" s="437">
        <f t="shared" ref="AH317" si="876">AH316</f>
        <v>0</v>
      </c>
      <c r="AI317" s="437">
        <f t="shared" ref="AI317" si="877">AI316</f>
        <v>0</v>
      </c>
      <c r="AJ317" s="437">
        <f t="shared" ref="AJ317" si="878">AJ316</f>
        <v>0</v>
      </c>
      <c r="AK317" s="437">
        <f t="shared" ref="AK317" si="879">AK316</f>
        <v>0</v>
      </c>
      <c r="AL317" s="437">
        <f t="shared" ref="AL317" si="880">AL316</f>
        <v>0</v>
      </c>
      <c r="AM317" s="332"/>
    </row>
    <row r="318" spans="1:39" ht="15" outlineLevel="1">
      <c r="B318" s="320"/>
      <c r="C318" s="317"/>
      <c r="D318" s="317"/>
      <c r="E318" s="317"/>
      <c r="F318" s="317"/>
      <c r="G318" s="317"/>
      <c r="H318" s="317"/>
      <c r="I318" s="317"/>
      <c r="J318" s="317"/>
      <c r="K318" s="317"/>
      <c r="L318" s="317"/>
      <c r="M318" s="317"/>
      <c r="N318" s="317"/>
      <c r="O318" s="317"/>
      <c r="P318" s="317"/>
      <c r="Q318" s="317"/>
      <c r="R318" s="317"/>
      <c r="S318" s="317"/>
      <c r="T318" s="317"/>
      <c r="U318" s="317"/>
      <c r="V318" s="317"/>
      <c r="W318" s="317"/>
      <c r="X318" s="317"/>
      <c r="Y318" s="438"/>
      <c r="Z318" s="451"/>
      <c r="AA318" s="451"/>
      <c r="AB318" s="451"/>
      <c r="AC318" s="451"/>
      <c r="AD318" s="451"/>
      <c r="AE318" s="451"/>
      <c r="AF318" s="451"/>
      <c r="AG318" s="451"/>
      <c r="AH318" s="451"/>
      <c r="AI318" s="451"/>
      <c r="AJ318" s="451"/>
      <c r="AK318" s="451"/>
      <c r="AL318" s="451"/>
      <c r="AM318" s="332"/>
    </row>
    <row r="319" spans="1:39" ht="30" outlineLevel="1">
      <c r="A319" s="557">
        <v>31</v>
      </c>
      <c r="B319" s="555" t="s">
        <v>124</v>
      </c>
      <c r="C319" s="317" t="s">
        <v>25</v>
      </c>
      <c r="D319" s="321"/>
      <c r="E319" s="321"/>
      <c r="F319" s="321"/>
      <c r="G319" s="321"/>
      <c r="H319" s="321"/>
      <c r="I319" s="321"/>
      <c r="J319" s="321"/>
      <c r="K319" s="321"/>
      <c r="L319" s="321"/>
      <c r="M319" s="321"/>
      <c r="N319" s="321">
        <v>12</v>
      </c>
      <c r="O319" s="321"/>
      <c r="P319" s="321"/>
      <c r="Q319" s="321"/>
      <c r="R319" s="321"/>
      <c r="S319" s="321"/>
      <c r="T319" s="321"/>
      <c r="U319" s="321"/>
      <c r="V319" s="321"/>
      <c r="W319" s="321"/>
      <c r="X319" s="321"/>
      <c r="Y319" s="452"/>
      <c r="Z319" s="436"/>
      <c r="AA319" s="436"/>
      <c r="AB319" s="436"/>
      <c r="AC319" s="436"/>
      <c r="AD319" s="436"/>
      <c r="AE319" s="436"/>
      <c r="AF319" s="436"/>
      <c r="AG319" s="441"/>
      <c r="AH319" s="441"/>
      <c r="AI319" s="441"/>
      <c r="AJ319" s="441"/>
      <c r="AK319" s="441"/>
      <c r="AL319" s="441"/>
      <c r="AM319" s="322">
        <f>SUM(Y319:AL319)</f>
        <v>0</v>
      </c>
    </row>
    <row r="320" spans="1:39" ht="15" outlineLevel="1">
      <c r="B320" s="320" t="s">
        <v>292</v>
      </c>
      <c r="C320" s="317" t="s">
        <v>164</v>
      </c>
      <c r="D320" s="321"/>
      <c r="E320" s="321"/>
      <c r="F320" s="321"/>
      <c r="G320" s="321"/>
      <c r="H320" s="321"/>
      <c r="I320" s="321"/>
      <c r="J320" s="321"/>
      <c r="K320" s="321"/>
      <c r="L320" s="321"/>
      <c r="M320" s="321"/>
      <c r="N320" s="321">
        <f>N319</f>
        <v>12</v>
      </c>
      <c r="O320" s="321"/>
      <c r="P320" s="321"/>
      <c r="Q320" s="321"/>
      <c r="R320" s="321"/>
      <c r="S320" s="321"/>
      <c r="T320" s="321"/>
      <c r="U320" s="321"/>
      <c r="V320" s="321"/>
      <c r="W320" s="321"/>
      <c r="X320" s="321"/>
      <c r="Y320" s="437">
        <f>Y319</f>
        <v>0</v>
      </c>
      <c r="Z320" s="437">
        <f t="shared" ref="Z320" si="881">Z319</f>
        <v>0</v>
      </c>
      <c r="AA320" s="437">
        <f t="shared" ref="AA320" si="882">AA319</f>
        <v>0</v>
      </c>
      <c r="AB320" s="437">
        <f t="shared" ref="AB320" si="883">AB319</f>
        <v>0</v>
      </c>
      <c r="AC320" s="437">
        <f t="shared" ref="AC320" si="884">AC319</f>
        <v>0</v>
      </c>
      <c r="AD320" s="437">
        <f t="shared" ref="AD320" si="885">AD319</f>
        <v>0</v>
      </c>
      <c r="AE320" s="437">
        <f t="shared" ref="AE320" si="886">AE319</f>
        <v>0</v>
      </c>
      <c r="AF320" s="437">
        <f t="shared" ref="AF320" si="887">AF319</f>
        <v>0</v>
      </c>
      <c r="AG320" s="437">
        <f t="shared" ref="AG320" si="888">AG319</f>
        <v>0</v>
      </c>
      <c r="AH320" s="437">
        <f t="shared" ref="AH320" si="889">AH319</f>
        <v>0</v>
      </c>
      <c r="AI320" s="437">
        <f t="shared" ref="AI320" si="890">AI319</f>
        <v>0</v>
      </c>
      <c r="AJ320" s="437">
        <f t="shared" ref="AJ320" si="891">AJ319</f>
        <v>0</v>
      </c>
      <c r="AK320" s="437">
        <f t="shared" ref="AK320" si="892">AK319</f>
        <v>0</v>
      </c>
      <c r="AL320" s="437">
        <f t="shared" ref="AL320" si="893">AL319</f>
        <v>0</v>
      </c>
      <c r="AM320" s="332"/>
    </row>
    <row r="321" spans="1:39" ht="15" outlineLevel="1">
      <c r="B321" s="555"/>
      <c r="C321" s="317"/>
      <c r="D321" s="317"/>
      <c r="E321" s="317"/>
      <c r="F321" s="317"/>
      <c r="G321" s="317"/>
      <c r="H321" s="317"/>
      <c r="I321" s="317"/>
      <c r="J321" s="317"/>
      <c r="K321" s="317"/>
      <c r="L321" s="317"/>
      <c r="M321" s="317"/>
      <c r="N321" s="317"/>
      <c r="O321" s="317"/>
      <c r="P321" s="317"/>
      <c r="Q321" s="317"/>
      <c r="R321" s="317"/>
      <c r="S321" s="317"/>
      <c r="T321" s="317"/>
      <c r="U321" s="317"/>
      <c r="V321" s="317"/>
      <c r="W321" s="317"/>
      <c r="X321" s="317"/>
      <c r="Y321" s="438"/>
      <c r="Z321" s="451"/>
      <c r="AA321" s="451"/>
      <c r="AB321" s="451"/>
      <c r="AC321" s="451"/>
      <c r="AD321" s="451"/>
      <c r="AE321" s="451"/>
      <c r="AF321" s="451"/>
      <c r="AG321" s="451"/>
      <c r="AH321" s="451"/>
      <c r="AI321" s="451"/>
      <c r="AJ321" s="451"/>
      <c r="AK321" s="451"/>
      <c r="AL321" s="451"/>
      <c r="AM321" s="332"/>
    </row>
    <row r="322" spans="1:39" ht="15" outlineLevel="1">
      <c r="A322" s="557">
        <v>32</v>
      </c>
      <c r="B322" s="555" t="s">
        <v>125</v>
      </c>
      <c r="C322" s="317" t="s">
        <v>25</v>
      </c>
      <c r="D322" s="321"/>
      <c r="E322" s="321"/>
      <c r="F322" s="321"/>
      <c r="G322" s="321"/>
      <c r="H322" s="321"/>
      <c r="I322" s="321"/>
      <c r="J322" s="321"/>
      <c r="K322" s="321"/>
      <c r="L322" s="321"/>
      <c r="M322" s="321"/>
      <c r="N322" s="321">
        <v>12</v>
      </c>
      <c r="O322" s="321"/>
      <c r="P322" s="321"/>
      <c r="Q322" s="321"/>
      <c r="R322" s="321"/>
      <c r="S322" s="321"/>
      <c r="T322" s="321"/>
      <c r="U322" s="321"/>
      <c r="V322" s="321"/>
      <c r="W322" s="321"/>
      <c r="X322" s="321"/>
      <c r="Y322" s="452"/>
      <c r="Z322" s="436"/>
      <c r="AA322" s="436"/>
      <c r="AB322" s="436"/>
      <c r="AC322" s="436"/>
      <c r="AD322" s="436"/>
      <c r="AE322" s="436"/>
      <c r="AF322" s="436"/>
      <c r="AG322" s="441"/>
      <c r="AH322" s="441"/>
      <c r="AI322" s="441"/>
      <c r="AJ322" s="441"/>
      <c r="AK322" s="441"/>
      <c r="AL322" s="441"/>
      <c r="AM322" s="322">
        <f>SUM(Y322:AL322)</f>
        <v>0</v>
      </c>
    </row>
    <row r="323" spans="1:39" ht="15" outlineLevel="1">
      <c r="B323" s="320" t="s">
        <v>292</v>
      </c>
      <c r="C323" s="317" t="s">
        <v>164</v>
      </c>
      <c r="D323" s="321"/>
      <c r="E323" s="321"/>
      <c r="F323" s="321"/>
      <c r="G323" s="321"/>
      <c r="H323" s="321"/>
      <c r="I323" s="321"/>
      <c r="J323" s="321"/>
      <c r="K323" s="321"/>
      <c r="L323" s="321"/>
      <c r="M323" s="321"/>
      <c r="N323" s="321">
        <f>N322</f>
        <v>12</v>
      </c>
      <c r="O323" s="321"/>
      <c r="P323" s="321"/>
      <c r="Q323" s="321"/>
      <c r="R323" s="321"/>
      <c r="S323" s="321"/>
      <c r="T323" s="321"/>
      <c r="U323" s="321"/>
      <c r="V323" s="321"/>
      <c r="W323" s="321"/>
      <c r="X323" s="321"/>
      <c r="Y323" s="437">
        <f>Y322</f>
        <v>0</v>
      </c>
      <c r="Z323" s="437">
        <f t="shared" ref="Z323" si="894">Z322</f>
        <v>0</v>
      </c>
      <c r="AA323" s="437">
        <f t="shared" ref="AA323" si="895">AA322</f>
        <v>0</v>
      </c>
      <c r="AB323" s="437">
        <f t="shared" ref="AB323" si="896">AB322</f>
        <v>0</v>
      </c>
      <c r="AC323" s="437">
        <f t="shared" ref="AC323" si="897">AC322</f>
        <v>0</v>
      </c>
      <c r="AD323" s="437">
        <f t="shared" ref="AD323" si="898">AD322</f>
        <v>0</v>
      </c>
      <c r="AE323" s="437">
        <f t="shared" ref="AE323" si="899">AE322</f>
        <v>0</v>
      </c>
      <c r="AF323" s="437">
        <f t="shared" ref="AF323" si="900">AF322</f>
        <v>0</v>
      </c>
      <c r="AG323" s="437">
        <f t="shared" ref="AG323" si="901">AG322</f>
        <v>0</v>
      </c>
      <c r="AH323" s="437">
        <f t="shared" ref="AH323" si="902">AH322</f>
        <v>0</v>
      </c>
      <c r="AI323" s="437">
        <f t="shared" ref="AI323" si="903">AI322</f>
        <v>0</v>
      </c>
      <c r="AJ323" s="437">
        <f t="shared" ref="AJ323" si="904">AJ322</f>
        <v>0</v>
      </c>
      <c r="AK323" s="437">
        <f t="shared" ref="AK323" si="905">AK322</f>
        <v>0</v>
      </c>
      <c r="AL323" s="437">
        <f t="shared" ref="AL323" si="906">AL322</f>
        <v>0</v>
      </c>
      <c r="AM323" s="332"/>
    </row>
    <row r="324" spans="1:39" ht="15" outlineLevel="1">
      <c r="B324" s="555"/>
      <c r="C324" s="317"/>
      <c r="D324" s="317"/>
      <c r="E324" s="317"/>
      <c r="F324" s="317"/>
      <c r="G324" s="317"/>
      <c r="H324" s="317"/>
      <c r="I324" s="317"/>
      <c r="J324" s="317"/>
      <c r="K324" s="317"/>
      <c r="L324" s="317"/>
      <c r="M324" s="317"/>
      <c r="N324" s="317"/>
      <c r="O324" s="317"/>
      <c r="P324" s="317"/>
      <c r="Q324" s="317"/>
      <c r="R324" s="317"/>
      <c r="S324" s="317"/>
      <c r="T324" s="317"/>
      <c r="U324" s="317"/>
      <c r="V324" s="317"/>
      <c r="W324" s="317"/>
      <c r="X324" s="317"/>
      <c r="Y324" s="438"/>
      <c r="Z324" s="451"/>
      <c r="AA324" s="451"/>
      <c r="AB324" s="451"/>
      <c r="AC324" s="451"/>
      <c r="AD324" s="451"/>
      <c r="AE324" s="451"/>
      <c r="AF324" s="451"/>
      <c r="AG324" s="451"/>
      <c r="AH324" s="451"/>
      <c r="AI324" s="451"/>
      <c r="AJ324" s="451"/>
      <c r="AK324" s="451"/>
      <c r="AL324" s="451"/>
      <c r="AM324" s="332"/>
    </row>
    <row r="325" spans="1:39" ht="15.6" outlineLevel="1">
      <c r="B325" s="314" t="s">
        <v>514</v>
      </c>
      <c r="C325" s="317"/>
      <c r="D325" s="317"/>
      <c r="E325" s="317"/>
      <c r="F325" s="317"/>
      <c r="G325" s="317"/>
      <c r="H325" s="317"/>
      <c r="I325" s="317"/>
      <c r="J325" s="317"/>
      <c r="K325" s="317"/>
      <c r="L325" s="317"/>
      <c r="M325" s="317"/>
      <c r="N325" s="317"/>
      <c r="O325" s="317"/>
      <c r="P325" s="317"/>
      <c r="Q325" s="317"/>
      <c r="R325" s="317"/>
      <c r="S325" s="317"/>
      <c r="T325" s="317"/>
      <c r="U325" s="317"/>
      <c r="V325" s="317"/>
      <c r="W325" s="317"/>
      <c r="X325" s="317"/>
      <c r="Y325" s="438"/>
      <c r="Z325" s="451"/>
      <c r="AA325" s="451"/>
      <c r="AB325" s="451"/>
      <c r="AC325" s="451"/>
      <c r="AD325" s="451"/>
      <c r="AE325" s="451"/>
      <c r="AF325" s="451"/>
      <c r="AG325" s="451"/>
      <c r="AH325" s="451"/>
      <c r="AI325" s="451"/>
      <c r="AJ325" s="451"/>
      <c r="AK325" s="451"/>
      <c r="AL325" s="451"/>
      <c r="AM325" s="332"/>
    </row>
    <row r="326" spans="1:39" ht="15" outlineLevel="1">
      <c r="A326" s="557">
        <v>33</v>
      </c>
      <c r="B326" s="555" t="s">
        <v>126</v>
      </c>
      <c r="C326" s="317" t="s">
        <v>25</v>
      </c>
      <c r="D326" s="321"/>
      <c r="E326" s="321"/>
      <c r="F326" s="321"/>
      <c r="G326" s="321"/>
      <c r="H326" s="321"/>
      <c r="I326" s="321"/>
      <c r="J326" s="321"/>
      <c r="K326" s="321"/>
      <c r="L326" s="321"/>
      <c r="M326" s="321"/>
      <c r="N326" s="321">
        <v>0</v>
      </c>
      <c r="O326" s="321"/>
      <c r="P326" s="321"/>
      <c r="Q326" s="321"/>
      <c r="R326" s="321"/>
      <c r="S326" s="321"/>
      <c r="T326" s="321"/>
      <c r="U326" s="321"/>
      <c r="V326" s="321"/>
      <c r="W326" s="321"/>
      <c r="X326" s="321"/>
      <c r="Y326" s="452"/>
      <c r="Z326" s="436"/>
      <c r="AA326" s="436"/>
      <c r="AB326" s="436"/>
      <c r="AC326" s="436"/>
      <c r="AD326" s="436"/>
      <c r="AE326" s="436"/>
      <c r="AF326" s="436"/>
      <c r="AG326" s="441"/>
      <c r="AH326" s="441"/>
      <c r="AI326" s="441"/>
      <c r="AJ326" s="441"/>
      <c r="AK326" s="441"/>
      <c r="AL326" s="441"/>
      <c r="AM326" s="322">
        <f>SUM(Y326:AL326)</f>
        <v>0</v>
      </c>
    </row>
    <row r="327" spans="1:39" ht="15" outlineLevel="1">
      <c r="B327" s="320" t="s">
        <v>292</v>
      </c>
      <c r="C327" s="317" t="s">
        <v>164</v>
      </c>
      <c r="D327" s="321"/>
      <c r="E327" s="321"/>
      <c r="F327" s="321"/>
      <c r="G327" s="321"/>
      <c r="H327" s="321"/>
      <c r="I327" s="321"/>
      <c r="J327" s="321"/>
      <c r="K327" s="321"/>
      <c r="L327" s="321"/>
      <c r="M327" s="321"/>
      <c r="N327" s="321">
        <f>N326</f>
        <v>0</v>
      </c>
      <c r="O327" s="321"/>
      <c r="P327" s="321"/>
      <c r="Q327" s="321"/>
      <c r="R327" s="321"/>
      <c r="S327" s="321"/>
      <c r="T327" s="321"/>
      <c r="U327" s="321"/>
      <c r="V327" s="321"/>
      <c r="W327" s="321"/>
      <c r="X327" s="321"/>
      <c r="Y327" s="437">
        <f>Y326</f>
        <v>0</v>
      </c>
      <c r="Z327" s="437">
        <f t="shared" ref="Z327" si="907">Z326</f>
        <v>0</v>
      </c>
      <c r="AA327" s="437">
        <f t="shared" ref="AA327" si="908">AA326</f>
        <v>0</v>
      </c>
      <c r="AB327" s="437">
        <f t="shared" ref="AB327" si="909">AB326</f>
        <v>0</v>
      </c>
      <c r="AC327" s="437">
        <f t="shared" ref="AC327" si="910">AC326</f>
        <v>0</v>
      </c>
      <c r="AD327" s="437">
        <f t="shared" ref="AD327" si="911">AD326</f>
        <v>0</v>
      </c>
      <c r="AE327" s="437">
        <f t="shared" ref="AE327" si="912">AE326</f>
        <v>0</v>
      </c>
      <c r="AF327" s="437">
        <f t="shared" ref="AF327" si="913">AF326</f>
        <v>0</v>
      </c>
      <c r="AG327" s="437">
        <f t="shared" ref="AG327" si="914">AG326</f>
        <v>0</v>
      </c>
      <c r="AH327" s="437">
        <f t="shared" ref="AH327" si="915">AH326</f>
        <v>0</v>
      </c>
      <c r="AI327" s="437">
        <f t="shared" ref="AI327" si="916">AI326</f>
        <v>0</v>
      </c>
      <c r="AJ327" s="437">
        <f t="shared" ref="AJ327" si="917">AJ326</f>
        <v>0</v>
      </c>
      <c r="AK327" s="437">
        <f t="shared" ref="AK327" si="918">AK326</f>
        <v>0</v>
      </c>
      <c r="AL327" s="437">
        <f t="shared" ref="AL327" si="919">AL326</f>
        <v>0</v>
      </c>
      <c r="AM327" s="332"/>
    </row>
    <row r="328" spans="1:39" ht="15" outlineLevel="1">
      <c r="B328" s="555"/>
      <c r="C328" s="317"/>
      <c r="D328" s="317"/>
      <c r="E328" s="317"/>
      <c r="F328" s="317"/>
      <c r="G328" s="317"/>
      <c r="H328" s="317"/>
      <c r="I328" s="317"/>
      <c r="J328" s="317"/>
      <c r="K328" s="317"/>
      <c r="L328" s="317"/>
      <c r="M328" s="317"/>
      <c r="N328" s="317"/>
      <c r="O328" s="317"/>
      <c r="P328" s="317"/>
      <c r="Q328" s="317"/>
      <c r="R328" s="317"/>
      <c r="S328" s="317"/>
      <c r="T328" s="317"/>
      <c r="U328" s="317"/>
      <c r="V328" s="317"/>
      <c r="W328" s="317"/>
      <c r="X328" s="317"/>
      <c r="Y328" s="438"/>
      <c r="Z328" s="451"/>
      <c r="AA328" s="451"/>
      <c r="AB328" s="451"/>
      <c r="AC328" s="451"/>
      <c r="AD328" s="451"/>
      <c r="AE328" s="451"/>
      <c r="AF328" s="451"/>
      <c r="AG328" s="451"/>
      <c r="AH328" s="451"/>
      <c r="AI328" s="451"/>
      <c r="AJ328" s="451"/>
      <c r="AK328" s="451"/>
      <c r="AL328" s="451"/>
      <c r="AM328" s="332"/>
    </row>
    <row r="329" spans="1:39" ht="15" outlineLevel="1">
      <c r="A329" s="557">
        <v>34</v>
      </c>
      <c r="B329" s="555" t="s">
        <v>127</v>
      </c>
      <c r="C329" s="317" t="s">
        <v>25</v>
      </c>
      <c r="D329" s="321"/>
      <c r="E329" s="321"/>
      <c r="F329" s="321"/>
      <c r="G329" s="321"/>
      <c r="H329" s="321"/>
      <c r="I329" s="321"/>
      <c r="J329" s="321"/>
      <c r="K329" s="321"/>
      <c r="L329" s="321"/>
      <c r="M329" s="321"/>
      <c r="N329" s="321">
        <v>0</v>
      </c>
      <c r="O329" s="321"/>
      <c r="P329" s="321"/>
      <c r="Q329" s="321"/>
      <c r="R329" s="321"/>
      <c r="S329" s="321"/>
      <c r="T329" s="321"/>
      <c r="U329" s="321"/>
      <c r="V329" s="321"/>
      <c r="W329" s="321"/>
      <c r="X329" s="321"/>
      <c r="Y329" s="452"/>
      <c r="Z329" s="436"/>
      <c r="AA329" s="436"/>
      <c r="AB329" s="436"/>
      <c r="AC329" s="436"/>
      <c r="AD329" s="436"/>
      <c r="AE329" s="436"/>
      <c r="AF329" s="436"/>
      <c r="AG329" s="441"/>
      <c r="AH329" s="441"/>
      <c r="AI329" s="441"/>
      <c r="AJ329" s="441"/>
      <c r="AK329" s="441"/>
      <c r="AL329" s="441"/>
      <c r="AM329" s="322">
        <f>SUM(Y329:AL329)</f>
        <v>0</v>
      </c>
    </row>
    <row r="330" spans="1:39" ht="15" outlineLevel="1">
      <c r="B330" s="320" t="s">
        <v>292</v>
      </c>
      <c r="C330" s="317" t="s">
        <v>164</v>
      </c>
      <c r="D330" s="321"/>
      <c r="E330" s="321"/>
      <c r="F330" s="321"/>
      <c r="G330" s="321"/>
      <c r="H330" s="321"/>
      <c r="I330" s="321"/>
      <c r="J330" s="321"/>
      <c r="K330" s="321"/>
      <c r="L330" s="321"/>
      <c r="M330" s="321"/>
      <c r="N330" s="321">
        <f>N329</f>
        <v>0</v>
      </c>
      <c r="O330" s="321"/>
      <c r="P330" s="321"/>
      <c r="Q330" s="321"/>
      <c r="R330" s="321"/>
      <c r="S330" s="321"/>
      <c r="T330" s="321"/>
      <c r="U330" s="321"/>
      <c r="V330" s="321"/>
      <c r="W330" s="321"/>
      <c r="X330" s="321"/>
      <c r="Y330" s="437">
        <f>Y329</f>
        <v>0</v>
      </c>
      <c r="Z330" s="437">
        <f t="shared" ref="Z330" si="920">Z329</f>
        <v>0</v>
      </c>
      <c r="AA330" s="437">
        <f t="shared" ref="AA330" si="921">AA329</f>
        <v>0</v>
      </c>
      <c r="AB330" s="437">
        <f t="shared" ref="AB330" si="922">AB329</f>
        <v>0</v>
      </c>
      <c r="AC330" s="437">
        <f t="shared" ref="AC330" si="923">AC329</f>
        <v>0</v>
      </c>
      <c r="AD330" s="437">
        <f t="shared" ref="AD330" si="924">AD329</f>
        <v>0</v>
      </c>
      <c r="AE330" s="437">
        <f t="shared" ref="AE330" si="925">AE329</f>
        <v>0</v>
      </c>
      <c r="AF330" s="437">
        <f t="shared" ref="AF330" si="926">AF329</f>
        <v>0</v>
      </c>
      <c r="AG330" s="437">
        <f t="shared" ref="AG330" si="927">AG329</f>
        <v>0</v>
      </c>
      <c r="AH330" s="437">
        <f t="shared" ref="AH330" si="928">AH329</f>
        <v>0</v>
      </c>
      <c r="AI330" s="437">
        <f t="shared" ref="AI330" si="929">AI329</f>
        <v>0</v>
      </c>
      <c r="AJ330" s="437">
        <f t="shared" ref="AJ330" si="930">AJ329</f>
        <v>0</v>
      </c>
      <c r="AK330" s="437">
        <f t="shared" ref="AK330" si="931">AK329</f>
        <v>0</v>
      </c>
      <c r="AL330" s="437">
        <f t="shared" ref="AL330" si="932">AL329</f>
        <v>0</v>
      </c>
      <c r="AM330" s="332"/>
    </row>
    <row r="331" spans="1:39" ht="15" outlineLevel="1">
      <c r="B331" s="555"/>
      <c r="C331" s="317"/>
      <c r="D331" s="317"/>
      <c r="E331" s="317"/>
      <c r="F331" s="317"/>
      <c r="G331" s="317"/>
      <c r="H331" s="317"/>
      <c r="I331" s="317"/>
      <c r="J331" s="317"/>
      <c r="K331" s="317"/>
      <c r="L331" s="317"/>
      <c r="M331" s="317"/>
      <c r="N331" s="317"/>
      <c r="O331" s="317"/>
      <c r="P331" s="317"/>
      <c r="Q331" s="317"/>
      <c r="R331" s="317"/>
      <c r="S331" s="317"/>
      <c r="T331" s="317"/>
      <c r="U331" s="317"/>
      <c r="V331" s="317"/>
      <c r="W331" s="317"/>
      <c r="X331" s="317"/>
      <c r="Y331" s="438"/>
      <c r="Z331" s="451"/>
      <c r="AA331" s="451"/>
      <c r="AB331" s="451"/>
      <c r="AC331" s="451"/>
      <c r="AD331" s="451"/>
      <c r="AE331" s="451"/>
      <c r="AF331" s="451"/>
      <c r="AG331" s="451"/>
      <c r="AH331" s="451"/>
      <c r="AI331" s="451"/>
      <c r="AJ331" s="451"/>
      <c r="AK331" s="451"/>
      <c r="AL331" s="451"/>
      <c r="AM331" s="332"/>
    </row>
    <row r="332" spans="1:39" ht="15" outlineLevel="1">
      <c r="A332" s="557">
        <v>35</v>
      </c>
      <c r="B332" s="555" t="s">
        <v>128</v>
      </c>
      <c r="C332" s="317" t="s">
        <v>25</v>
      </c>
      <c r="D332" s="321"/>
      <c r="E332" s="321"/>
      <c r="F332" s="321"/>
      <c r="G332" s="321"/>
      <c r="H332" s="321"/>
      <c r="I332" s="321"/>
      <c r="J332" s="321"/>
      <c r="K332" s="321"/>
      <c r="L332" s="321"/>
      <c r="M332" s="321"/>
      <c r="N332" s="321">
        <v>0</v>
      </c>
      <c r="O332" s="321"/>
      <c r="P332" s="321"/>
      <c r="Q332" s="321"/>
      <c r="R332" s="321"/>
      <c r="S332" s="321"/>
      <c r="T332" s="321"/>
      <c r="U332" s="321"/>
      <c r="V332" s="321"/>
      <c r="W332" s="321"/>
      <c r="X332" s="321"/>
      <c r="Y332" s="452"/>
      <c r="Z332" s="436"/>
      <c r="AA332" s="436"/>
      <c r="AB332" s="436"/>
      <c r="AC332" s="436"/>
      <c r="AD332" s="436"/>
      <c r="AE332" s="436"/>
      <c r="AF332" s="436"/>
      <c r="AG332" s="441"/>
      <c r="AH332" s="441"/>
      <c r="AI332" s="441"/>
      <c r="AJ332" s="441"/>
      <c r="AK332" s="441"/>
      <c r="AL332" s="441"/>
      <c r="AM332" s="322">
        <f>SUM(Y332:AL332)</f>
        <v>0</v>
      </c>
    </row>
    <row r="333" spans="1:39" ht="15" outlineLevel="1">
      <c r="B333" s="320" t="s">
        <v>292</v>
      </c>
      <c r="C333" s="317" t="s">
        <v>164</v>
      </c>
      <c r="D333" s="321"/>
      <c r="E333" s="321"/>
      <c r="F333" s="321"/>
      <c r="G333" s="321"/>
      <c r="H333" s="321"/>
      <c r="I333" s="321"/>
      <c r="J333" s="321"/>
      <c r="K333" s="321"/>
      <c r="L333" s="321"/>
      <c r="M333" s="321"/>
      <c r="N333" s="321">
        <f>N332</f>
        <v>0</v>
      </c>
      <c r="O333" s="321"/>
      <c r="P333" s="321"/>
      <c r="Q333" s="321"/>
      <c r="R333" s="321"/>
      <c r="S333" s="321"/>
      <c r="T333" s="321"/>
      <c r="U333" s="321"/>
      <c r="V333" s="321"/>
      <c r="W333" s="321"/>
      <c r="X333" s="321"/>
      <c r="Y333" s="437">
        <f>Y332</f>
        <v>0</v>
      </c>
      <c r="Z333" s="437">
        <f t="shared" ref="Z333" si="933">Z332</f>
        <v>0</v>
      </c>
      <c r="AA333" s="437">
        <f t="shared" ref="AA333" si="934">AA332</f>
        <v>0</v>
      </c>
      <c r="AB333" s="437">
        <f t="shared" ref="AB333" si="935">AB332</f>
        <v>0</v>
      </c>
      <c r="AC333" s="437">
        <f t="shared" ref="AC333" si="936">AC332</f>
        <v>0</v>
      </c>
      <c r="AD333" s="437">
        <f t="shared" ref="AD333" si="937">AD332</f>
        <v>0</v>
      </c>
      <c r="AE333" s="437">
        <f t="shared" ref="AE333" si="938">AE332</f>
        <v>0</v>
      </c>
      <c r="AF333" s="437">
        <f t="shared" ref="AF333" si="939">AF332</f>
        <v>0</v>
      </c>
      <c r="AG333" s="437">
        <f t="shared" ref="AG333" si="940">AG332</f>
        <v>0</v>
      </c>
      <c r="AH333" s="437">
        <f t="shared" ref="AH333" si="941">AH332</f>
        <v>0</v>
      </c>
      <c r="AI333" s="437">
        <f t="shared" ref="AI333" si="942">AI332</f>
        <v>0</v>
      </c>
      <c r="AJ333" s="437">
        <f t="shared" ref="AJ333" si="943">AJ332</f>
        <v>0</v>
      </c>
      <c r="AK333" s="437">
        <f t="shared" ref="AK333" si="944">AK332</f>
        <v>0</v>
      </c>
      <c r="AL333" s="437">
        <f t="shared" ref="AL333" si="945">AL332</f>
        <v>0</v>
      </c>
      <c r="AM333" s="332"/>
    </row>
    <row r="334" spans="1:39" ht="15" outlineLevel="1">
      <c r="B334" s="320"/>
      <c r="C334" s="317"/>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438"/>
      <c r="Z334" s="451"/>
      <c r="AA334" s="451"/>
      <c r="AB334" s="451"/>
      <c r="AC334" s="451"/>
      <c r="AD334" s="451"/>
      <c r="AE334" s="451"/>
      <c r="AF334" s="451"/>
      <c r="AG334" s="451"/>
      <c r="AH334" s="451"/>
      <c r="AI334" s="451"/>
      <c r="AJ334" s="451"/>
      <c r="AK334" s="451"/>
      <c r="AL334" s="451"/>
      <c r="AM334" s="332"/>
    </row>
    <row r="335" spans="1:39" ht="15.6" outlineLevel="1">
      <c r="B335" s="314" t="s">
        <v>515</v>
      </c>
      <c r="C335" s="317"/>
      <c r="D335" s="317"/>
      <c r="E335" s="317"/>
      <c r="F335" s="317"/>
      <c r="G335" s="317"/>
      <c r="H335" s="317"/>
      <c r="I335" s="317"/>
      <c r="J335" s="317"/>
      <c r="K335" s="317"/>
      <c r="L335" s="317"/>
      <c r="M335" s="317"/>
      <c r="N335" s="317"/>
      <c r="O335" s="317"/>
      <c r="P335" s="317"/>
      <c r="Q335" s="317"/>
      <c r="R335" s="317"/>
      <c r="S335" s="317"/>
      <c r="T335" s="317"/>
      <c r="U335" s="317"/>
      <c r="V335" s="317"/>
      <c r="W335" s="317"/>
      <c r="X335" s="317"/>
      <c r="Y335" s="438"/>
      <c r="Z335" s="451"/>
      <c r="AA335" s="451"/>
      <c r="AB335" s="451"/>
      <c r="AC335" s="451"/>
      <c r="AD335" s="451"/>
      <c r="AE335" s="451"/>
      <c r="AF335" s="451"/>
      <c r="AG335" s="451"/>
      <c r="AH335" s="451"/>
      <c r="AI335" s="451"/>
      <c r="AJ335" s="451"/>
      <c r="AK335" s="451"/>
      <c r="AL335" s="451"/>
      <c r="AM335" s="332"/>
    </row>
    <row r="336" spans="1:39" ht="45" outlineLevel="1">
      <c r="A336" s="557">
        <v>36</v>
      </c>
      <c r="B336" s="555" t="s">
        <v>129</v>
      </c>
      <c r="C336" s="317" t="s">
        <v>25</v>
      </c>
      <c r="D336" s="321"/>
      <c r="E336" s="321"/>
      <c r="F336" s="321"/>
      <c r="G336" s="321"/>
      <c r="H336" s="321"/>
      <c r="I336" s="321"/>
      <c r="J336" s="321"/>
      <c r="K336" s="321"/>
      <c r="L336" s="321"/>
      <c r="M336" s="321"/>
      <c r="N336" s="321">
        <v>0</v>
      </c>
      <c r="O336" s="321"/>
      <c r="P336" s="321"/>
      <c r="Q336" s="321"/>
      <c r="R336" s="321"/>
      <c r="S336" s="321"/>
      <c r="T336" s="321"/>
      <c r="U336" s="321"/>
      <c r="V336" s="321"/>
      <c r="W336" s="321"/>
      <c r="X336" s="321"/>
      <c r="Y336" s="452"/>
      <c r="Z336" s="436"/>
      <c r="AA336" s="436"/>
      <c r="AB336" s="436"/>
      <c r="AC336" s="436"/>
      <c r="AD336" s="436"/>
      <c r="AE336" s="436"/>
      <c r="AF336" s="436"/>
      <c r="AG336" s="441"/>
      <c r="AH336" s="441"/>
      <c r="AI336" s="441"/>
      <c r="AJ336" s="441"/>
      <c r="AK336" s="441"/>
      <c r="AL336" s="441"/>
      <c r="AM336" s="322">
        <f>SUM(Y336:AL336)</f>
        <v>0</v>
      </c>
    </row>
    <row r="337" spans="1:39" ht="15" outlineLevel="1">
      <c r="B337" s="320" t="s">
        <v>292</v>
      </c>
      <c r="C337" s="317" t="s">
        <v>164</v>
      </c>
      <c r="D337" s="321"/>
      <c r="E337" s="321"/>
      <c r="F337" s="321"/>
      <c r="G337" s="321"/>
      <c r="H337" s="321"/>
      <c r="I337" s="321"/>
      <c r="J337" s="321"/>
      <c r="K337" s="321"/>
      <c r="L337" s="321"/>
      <c r="M337" s="321"/>
      <c r="N337" s="321">
        <f>N336</f>
        <v>0</v>
      </c>
      <c r="O337" s="321"/>
      <c r="P337" s="321"/>
      <c r="Q337" s="321"/>
      <c r="R337" s="321"/>
      <c r="S337" s="321"/>
      <c r="T337" s="321"/>
      <c r="U337" s="321"/>
      <c r="V337" s="321"/>
      <c r="W337" s="321"/>
      <c r="X337" s="321"/>
      <c r="Y337" s="437">
        <f>Y336</f>
        <v>0</v>
      </c>
      <c r="Z337" s="437">
        <f t="shared" ref="Z337" si="946">Z336</f>
        <v>0</v>
      </c>
      <c r="AA337" s="437">
        <f t="shared" ref="AA337" si="947">AA336</f>
        <v>0</v>
      </c>
      <c r="AB337" s="437">
        <f t="shared" ref="AB337" si="948">AB336</f>
        <v>0</v>
      </c>
      <c r="AC337" s="437">
        <f t="shared" ref="AC337" si="949">AC336</f>
        <v>0</v>
      </c>
      <c r="AD337" s="437">
        <f t="shared" ref="AD337" si="950">AD336</f>
        <v>0</v>
      </c>
      <c r="AE337" s="437">
        <f t="shared" ref="AE337" si="951">AE336</f>
        <v>0</v>
      </c>
      <c r="AF337" s="437">
        <f t="shared" ref="AF337" si="952">AF336</f>
        <v>0</v>
      </c>
      <c r="AG337" s="437">
        <f t="shared" ref="AG337" si="953">AG336</f>
        <v>0</v>
      </c>
      <c r="AH337" s="437">
        <f t="shared" ref="AH337" si="954">AH336</f>
        <v>0</v>
      </c>
      <c r="AI337" s="437">
        <f t="shared" ref="AI337" si="955">AI336</f>
        <v>0</v>
      </c>
      <c r="AJ337" s="437">
        <f t="shared" ref="AJ337" si="956">AJ336</f>
        <v>0</v>
      </c>
      <c r="AK337" s="437">
        <f t="shared" ref="AK337" si="957">AK336</f>
        <v>0</v>
      </c>
      <c r="AL337" s="437">
        <f t="shared" ref="AL337" si="958">AL336</f>
        <v>0</v>
      </c>
      <c r="AM337" s="332"/>
    </row>
    <row r="338" spans="1:39" ht="15" outlineLevel="1">
      <c r="B338" s="555"/>
      <c r="C338" s="317"/>
      <c r="D338" s="317"/>
      <c r="E338" s="317"/>
      <c r="F338" s="317"/>
      <c r="G338" s="317"/>
      <c r="H338" s="317"/>
      <c r="I338" s="317"/>
      <c r="J338" s="317"/>
      <c r="K338" s="317"/>
      <c r="L338" s="317"/>
      <c r="M338" s="317"/>
      <c r="N338" s="317"/>
      <c r="O338" s="317"/>
      <c r="P338" s="317"/>
      <c r="Q338" s="317"/>
      <c r="R338" s="317"/>
      <c r="S338" s="317"/>
      <c r="T338" s="317"/>
      <c r="U338" s="317"/>
      <c r="V338" s="317"/>
      <c r="W338" s="317"/>
      <c r="X338" s="317"/>
      <c r="Y338" s="438"/>
      <c r="Z338" s="451"/>
      <c r="AA338" s="451"/>
      <c r="AB338" s="451"/>
      <c r="AC338" s="451"/>
      <c r="AD338" s="451"/>
      <c r="AE338" s="451"/>
      <c r="AF338" s="451"/>
      <c r="AG338" s="451"/>
      <c r="AH338" s="451"/>
      <c r="AI338" s="451"/>
      <c r="AJ338" s="451"/>
      <c r="AK338" s="451"/>
      <c r="AL338" s="451"/>
      <c r="AM338" s="332"/>
    </row>
    <row r="339" spans="1:39" ht="30" outlineLevel="1">
      <c r="A339" s="557">
        <v>37</v>
      </c>
      <c r="B339" s="555" t="s">
        <v>130</v>
      </c>
      <c r="C339" s="317" t="s">
        <v>25</v>
      </c>
      <c r="D339" s="321"/>
      <c r="E339" s="321"/>
      <c r="F339" s="321"/>
      <c r="G339" s="321"/>
      <c r="H339" s="321"/>
      <c r="I339" s="321"/>
      <c r="J339" s="321"/>
      <c r="K339" s="321"/>
      <c r="L339" s="321"/>
      <c r="M339" s="321"/>
      <c r="N339" s="321">
        <v>0</v>
      </c>
      <c r="O339" s="321"/>
      <c r="P339" s="321"/>
      <c r="Q339" s="321"/>
      <c r="R339" s="321"/>
      <c r="S339" s="321"/>
      <c r="T339" s="321"/>
      <c r="U339" s="321"/>
      <c r="V339" s="321"/>
      <c r="W339" s="321"/>
      <c r="X339" s="321"/>
      <c r="Y339" s="452"/>
      <c r="Z339" s="436"/>
      <c r="AA339" s="436"/>
      <c r="AB339" s="436"/>
      <c r="AC339" s="436"/>
      <c r="AD339" s="436"/>
      <c r="AE339" s="436"/>
      <c r="AF339" s="436"/>
      <c r="AG339" s="441"/>
      <c r="AH339" s="441"/>
      <c r="AI339" s="441"/>
      <c r="AJ339" s="441"/>
      <c r="AK339" s="441"/>
      <c r="AL339" s="441"/>
      <c r="AM339" s="322">
        <f>SUM(Y339:AL339)</f>
        <v>0</v>
      </c>
    </row>
    <row r="340" spans="1:39" ht="15" outlineLevel="1">
      <c r="B340" s="320" t="s">
        <v>292</v>
      </c>
      <c r="C340" s="317" t="s">
        <v>164</v>
      </c>
      <c r="D340" s="321"/>
      <c r="E340" s="321"/>
      <c r="F340" s="321"/>
      <c r="G340" s="321"/>
      <c r="H340" s="321"/>
      <c r="I340" s="321"/>
      <c r="J340" s="321"/>
      <c r="K340" s="321"/>
      <c r="L340" s="321"/>
      <c r="M340" s="321"/>
      <c r="N340" s="321">
        <f>N339</f>
        <v>0</v>
      </c>
      <c r="O340" s="321"/>
      <c r="P340" s="321"/>
      <c r="Q340" s="321"/>
      <c r="R340" s="321"/>
      <c r="S340" s="321"/>
      <c r="T340" s="321"/>
      <c r="U340" s="321"/>
      <c r="V340" s="321"/>
      <c r="W340" s="321"/>
      <c r="X340" s="321"/>
      <c r="Y340" s="437">
        <f>Y339</f>
        <v>0</v>
      </c>
      <c r="Z340" s="437">
        <f t="shared" ref="Z340" si="959">Z339</f>
        <v>0</v>
      </c>
      <c r="AA340" s="437">
        <f t="shared" ref="AA340" si="960">AA339</f>
        <v>0</v>
      </c>
      <c r="AB340" s="437">
        <f t="shared" ref="AB340" si="961">AB339</f>
        <v>0</v>
      </c>
      <c r="AC340" s="437">
        <f t="shared" ref="AC340" si="962">AC339</f>
        <v>0</v>
      </c>
      <c r="AD340" s="437">
        <f t="shared" ref="AD340" si="963">AD339</f>
        <v>0</v>
      </c>
      <c r="AE340" s="437">
        <f t="shared" ref="AE340" si="964">AE339</f>
        <v>0</v>
      </c>
      <c r="AF340" s="437">
        <f t="shared" ref="AF340" si="965">AF339</f>
        <v>0</v>
      </c>
      <c r="AG340" s="437">
        <f t="shared" ref="AG340" si="966">AG339</f>
        <v>0</v>
      </c>
      <c r="AH340" s="437">
        <f t="shared" ref="AH340" si="967">AH339</f>
        <v>0</v>
      </c>
      <c r="AI340" s="437">
        <f t="shared" ref="AI340" si="968">AI339</f>
        <v>0</v>
      </c>
      <c r="AJ340" s="437">
        <f t="shared" ref="AJ340" si="969">AJ339</f>
        <v>0</v>
      </c>
      <c r="AK340" s="437">
        <f t="shared" ref="AK340" si="970">AK339</f>
        <v>0</v>
      </c>
      <c r="AL340" s="437">
        <f t="shared" ref="AL340" si="971">AL339</f>
        <v>0</v>
      </c>
      <c r="AM340" s="332"/>
    </row>
    <row r="341" spans="1:39" ht="15" outlineLevel="1">
      <c r="B341" s="555"/>
      <c r="C341" s="317"/>
      <c r="D341" s="317"/>
      <c r="E341" s="317"/>
      <c r="F341" s="317"/>
      <c r="G341" s="317"/>
      <c r="H341" s="317"/>
      <c r="I341" s="317"/>
      <c r="J341" s="317"/>
      <c r="K341" s="317"/>
      <c r="L341" s="317"/>
      <c r="M341" s="317"/>
      <c r="N341" s="317"/>
      <c r="O341" s="317"/>
      <c r="P341" s="317"/>
      <c r="Q341" s="317"/>
      <c r="R341" s="317"/>
      <c r="S341" s="317"/>
      <c r="T341" s="317"/>
      <c r="U341" s="317"/>
      <c r="V341" s="317"/>
      <c r="W341" s="317"/>
      <c r="X341" s="317"/>
      <c r="Y341" s="438"/>
      <c r="Z341" s="451"/>
      <c r="AA341" s="451"/>
      <c r="AB341" s="451"/>
      <c r="AC341" s="451"/>
      <c r="AD341" s="451"/>
      <c r="AE341" s="451"/>
      <c r="AF341" s="451"/>
      <c r="AG341" s="451"/>
      <c r="AH341" s="451"/>
      <c r="AI341" s="451"/>
      <c r="AJ341" s="451"/>
      <c r="AK341" s="451"/>
      <c r="AL341" s="451"/>
      <c r="AM341" s="332"/>
    </row>
    <row r="342" spans="1:39" ht="15" outlineLevel="1">
      <c r="A342" s="557">
        <v>38</v>
      </c>
      <c r="B342" s="555" t="s">
        <v>131</v>
      </c>
      <c r="C342" s="317" t="s">
        <v>25</v>
      </c>
      <c r="D342" s="321"/>
      <c r="E342" s="321"/>
      <c r="F342" s="321"/>
      <c r="G342" s="321"/>
      <c r="H342" s="321"/>
      <c r="I342" s="321"/>
      <c r="J342" s="321"/>
      <c r="K342" s="321"/>
      <c r="L342" s="321"/>
      <c r="M342" s="321"/>
      <c r="N342" s="321">
        <v>0</v>
      </c>
      <c r="O342" s="321"/>
      <c r="P342" s="321"/>
      <c r="Q342" s="321"/>
      <c r="R342" s="321"/>
      <c r="S342" s="321"/>
      <c r="T342" s="321"/>
      <c r="U342" s="321"/>
      <c r="V342" s="321"/>
      <c r="W342" s="321"/>
      <c r="X342" s="321"/>
      <c r="Y342" s="452"/>
      <c r="Z342" s="436"/>
      <c r="AA342" s="436"/>
      <c r="AB342" s="436"/>
      <c r="AC342" s="436"/>
      <c r="AD342" s="436"/>
      <c r="AE342" s="436"/>
      <c r="AF342" s="436"/>
      <c r="AG342" s="441"/>
      <c r="AH342" s="441"/>
      <c r="AI342" s="441"/>
      <c r="AJ342" s="441"/>
      <c r="AK342" s="441"/>
      <c r="AL342" s="441"/>
      <c r="AM342" s="322">
        <f>SUM(Y342:AL342)</f>
        <v>0</v>
      </c>
    </row>
    <row r="343" spans="1:39" ht="15" outlineLevel="1">
      <c r="B343" s="320" t="s">
        <v>292</v>
      </c>
      <c r="C343" s="317" t="s">
        <v>164</v>
      </c>
      <c r="D343" s="321"/>
      <c r="E343" s="321"/>
      <c r="F343" s="321"/>
      <c r="G343" s="321"/>
      <c r="H343" s="321"/>
      <c r="I343" s="321"/>
      <c r="J343" s="321"/>
      <c r="K343" s="321"/>
      <c r="L343" s="321"/>
      <c r="M343" s="321"/>
      <c r="N343" s="321">
        <f>N342</f>
        <v>0</v>
      </c>
      <c r="O343" s="321"/>
      <c r="P343" s="321"/>
      <c r="Q343" s="321"/>
      <c r="R343" s="321"/>
      <c r="S343" s="321"/>
      <c r="T343" s="321"/>
      <c r="U343" s="321"/>
      <c r="V343" s="321"/>
      <c r="W343" s="321"/>
      <c r="X343" s="321"/>
      <c r="Y343" s="437">
        <f>Y342</f>
        <v>0</v>
      </c>
      <c r="Z343" s="437">
        <f t="shared" ref="Z343" si="972">Z342</f>
        <v>0</v>
      </c>
      <c r="AA343" s="437">
        <f t="shared" ref="AA343" si="973">AA342</f>
        <v>0</v>
      </c>
      <c r="AB343" s="437">
        <f t="shared" ref="AB343" si="974">AB342</f>
        <v>0</v>
      </c>
      <c r="AC343" s="437">
        <f t="shared" ref="AC343" si="975">AC342</f>
        <v>0</v>
      </c>
      <c r="AD343" s="437">
        <f t="shared" ref="AD343" si="976">AD342</f>
        <v>0</v>
      </c>
      <c r="AE343" s="437">
        <f t="shared" ref="AE343" si="977">AE342</f>
        <v>0</v>
      </c>
      <c r="AF343" s="437">
        <f t="shared" ref="AF343" si="978">AF342</f>
        <v>0</v>
      </c>
      <c r="AG343" s="437">
        <f t="shared" ref="AG343" si="979">AG342</f>
        <v>0</v>
      </c>
      <c r="AH343" s="437">
        <f t="shared" ref="AH343" si="980">AH342</f>
        <v>0</v>
      </c>
      <c r="AI343" s="437">
        <f t="shared" ref="AI343" si="981">AI342</f>
        <v>0</v>
      </c>
      <c r="AJ343" s="437">
        <f t="shared" ref="AJ343" si="982">AJ342</f>
        <v>0</v>
      </c>
      <c r="AK343" s="437">
        <f t="shared" ref="AK343" si="983">AK342</f>
        <v>0</v>
      </c>
      <c r="AL343" s="437">
        <f t="shared" ref="AL343" si="984">AL342</f>
        <v>0</v>
      </c>
      <c r="AM343" s="332"/>
    </row>
    <row r="344" spans="1:39" ht="15" outlineLevel="1">
      <c r="B344" s="555"/>
      <c r="C344" s="317"/>
      <c r="D344" s="317"/>
      <c r="E344" s="317"/>
      <c r="F344" s="317"/>
      <c r="G344" s="317"/>
      <c r="H344" s="317"/>
      <c r="I344" s="317"/>
      <c r="J344" s="317"/>
      <c r="K344" s="317"/>
      <c r="L344" s="317"/>
      <c r="M344" s="317"/>
      <c r="N344" s="317"/>
      <c r="O344" s="317"/>
      <c r="P344" s="317"/>
      <c r="Q344" s="317"/>
      <c r="R344" s="317"/>
      <c r="S344" s="317"/>
      <c r="T344" s="317"/>
      <c r="U344" s="317"/>
      <c r="V344" s="317"/>
      <c r="W344" s="317"/>
      <c r="X344" s="317"/>
      <c r="Y344" s="438"/>
      <c r="Z344" s="451"/>
      <c r="AA344" s="451"/>
      <c r="AB344" s="451"/>
      <c r="AC344" s="451"/>
      <c r="AD344" s="451"/>
      <c r="AE344" s="451"/>
      <c r="AF344" s="451"/>
      <c r="AG344" s="451"/>
      <c r="AH344" s="451"/>
      <c r="AI344" s="451"/>
      <c r="AJ344" s="451"/>
      <c r="AK344" s="451"/>
      <c r="AL344" s="451"/>
      <c r="AM344" s="332"/>
    </row>
    <row r="345" spans="1:39" ht="30" outlineLevel="1">
      <c r="A345" s="557">
        <v>39</v>
      </c>
      <c r="B345" s="555" t="s">
        <v>132</v>
      </c>
      <c r="C345" s="317" t="s">
        <v>25</v>
      </c>
      <c r="D345" s="321"/>
      <c r="E345" s="321"/>
      <c r="F345" s="321"/>
      <c r="G345" s="321"/>
      <c r="H345" s="321"/>
      <c r="I345" s="321"/>
      <c r="J345" s="321"/>
      <c r="K345" s="321"/>
      <c r="L345" s="321"/>
      <c r="M345" s="321"/>
      <c r="N345" s="321">
        <v>0</v>
      </c>
      <c r="O345" s="321"/>
      <c r="P345" s="321"/>
      <c r="Q345" s="321"/>
      <c r="R345" s="321"/>
      <c r="S345" s="321"/>
      <c r="T345" s="321"/>
      <c r="U345" s="321"/>
      <c r="V345" s="321"/>
      <c r="W345" s="321"/>
      <c r="X345" s="321"/>
      <c r="Y345" s="452"/>
      <c r="Z345" s="436"/>
      <c r="AA345" s="436"/>
      <c r="AB345" s="436"/>
      <c r="AC345" s="436"/>
      <c r="AD345" s="436"/>
      <c r="AE345" s="436"/>
      <c r="AF345" s="436"/>
      <c r="AG345" s="441"/>
      <c r="AH345" s="441"/>
      <c r="AI345" s="441"/>
      <c r="AJ345" s="441"/>
      <c r="AK345" s="441"/>
      <c r="AL345" s="441"/>
      <c r="AM345" s="322">
        <f>SUM(Y345:AL345)</f>
        <v>0</v>
      </c>
    </row>
    <row r="346" spans="1:39" ht="15" outlineLevel="1">
      <c r="B346" s="320" t="s">
        <v>292</v>
      </c>
      <c r="C346" s="317" t="s">
        <v>164</v>
      </c>
      <c r="D346" s="321"/>
      <c r="E346" s="321"/>
      <c r="F346" s="321"/>
      <c r="G346" s="321"/>
      <c r="H346" s="321"/>
      <c r="I346" s="321"/>
      <c r="J346" s="321"/>
      <c r="K346" s="321"/>
      <c r="L346" s="321"/>
      <c r="M346" s="321"/>
      <c r="N346" s="321">
        <f>N345</f>
        <v>0</v>
      </c>
      <c r="O346" s="321"/>
      <c r="P346" s="321"/>
      <c r="Q346" s="321"/>
      <c r="R346" s="321"/>
      <c r="S346" s="321"/>
      <c r="T346" s="321"/>
      <c r="U346" s="321"/>
      <c r="V346" s="321"/>
      <c r="W346" s="321"/>
      <c r="X346" s="321"/>
      <c r="Y346" s="437">
        <f>Y345</f>
        <v>0</v>
      </c>
      <c r="Z346" s="437">
        <f t="shared" ref="Z346" si="985">Z345</f>
        <v>0</v>
      </c>
      <c r="AA346" s="437">
        <f t="shared" ref="AA346" si="986">AA345</f>
        <v>0</v>
      </c>
      <c r="AB346" s="437">
        <f t="shared" ref="AB346" si="987">AB345</f>
        <v>0</v>
      </c>
      <c r="AC346" s="437">
        <f t="shared" ref="AC346" si="988">AC345</f>
        <v>0</v>
      </c>
      <c r="AD346" s="437">
        <f t="shared" ref="AD346" si="989">AD345</f>
        <v>0</v>
      </c>
      <c r="AE346" s="437">
        <f t="shared" ref="AE346" si="990">AE345</f>
        <v>0</v>
      </c>
      <c r="AF346" s="437">
        <f t="shared" ref="AF346" si="991">AF345</f>
        <v>0</v>
      </c>
      <c r="AG346" s="437">
        <f t="shared" ref="AG346" si="992">AG345</f>
        <v>0</v>
      </c>
      <c r="AH346" s="437">
        <f t="shared" ref="AH346" si="993">AH345</f>
        <v>0</v>
      </c>
      <c r="AI346" s="437">
        <f t="shared" ref="AI346" si="994">AI345</f>
        <v>0</v>
      </c>
      <c r="AJ346" s="437">
        <f t="shared" ref="AJ346" si="995">AJ345</f>
        <v>0</v>
      </c>
      <c r="AK346" s="437">
        <f t="shared" ref="AK346" si="996">AK345</f>
        <v>0</v>
      </c>
      <c r="AL346" s="437">
        <f t="shared" ref="AL346" si="997">AL345</f>
        <v>0</v>
      </c>
      <c r="AM346" s="332"/>
    </row>
    <row r="347" spans="1:39" ht="15" outlineLevel="1">
      <c r="B347" s="555"/>
      <c r="C347" s="317"/>
      <c r="D347" s="317"/>
      <c r="E347" s="317"/>
      <c r="F347" s="317"/>
      <c r="G347" s="317"/>
      <c r="H347" s="317"/>
      <c r="I347" s="317"/>
      <c r="J347" s="317"/>
      <c r="K347" s="317"/>
      <c r="L347" s="317"/>
      <c r="M347" s="317"/>
      <c r="N347" s="317"/>
      <c r="O347" s="317"/>
      <c r="P347" s="317"/>
      <c r="Q347" s="317"/>
      <c r="R347" s="317"/>
      <c r="S347" s="317"/>
      <c r="T347" s="317"/>
      <c r="U347" s="317"/>
      <c r="V347" s="317"/>
      <c r="W347" s="317"/>
      <c r="X347" s="317"/>
      <c r="Y347" s="438"/>
      <c r="Z347" s="451"/>
      <c r="AA347" s="451"/>
      <c r="AB347" s="451"/>
      <c r="AC347" s="451"/>
      <c r="AD347" s="451"/>
      <c r="AE347" s="451"/>
      <c r="AF347" s="451"/>
      <c r="AG347" s="451"/>
      <c r="AH347" s="451"/>
      <c r="AI347" s="451"/>
      <c r="AJ347" s="451"/>
      <c r="AK347" s="451"/>
      <c r="AL347" s="451"/>
      <c r="AM347" s="332"/>
    </row>
    <row r="348" spans="1:39" ht="30" outlineLevel="1">
      <c r="A348" s="557">
        <v>40</v>
      </c>
      <c r="B348" s="555" t="s">
        <v>133</v>
      </c>
      <c r="C348" s="317" t="s">
        <v>25</v>
      </c>
      <c r="D348" s="321"/>
      <c r="E348" s="321"/>
      <c r="F348" s="321"/>
      <c r="G348" s="321"/>
      <c r="H348" s="321"/>
      <c r="I348" s="321"/>
      <c r="J348" s="321"/>
      <c r="K348" s="321"/>
      <c r="L348" s="321"/>
      <c r="M348" s="321"/>
      <c r="N348" s="321">
        <v>0</v>
      </c>
      <c r="O348" s="321"/>
      <c r="P348" s="321"/>
      <c r="Q348" s="321"/>
      <c r="R348" s="321"/>
      <c r="S348" s="321"/>
      <c r="T348" s="321"/>
      <c r="U348" s="321"/>
      <c r="V348" s="321"/>
      <c r="W348" s="321"/>
      <c r="X348" s="321"/>
      <c r="Y348" s="452"/>
      <c r="Z348" s="436"/>
      <c r="AA348" s="436"/>
      <c r="AB348" s="436"/>
      <c r="AC348" s="436"/>
      <c r="AD348" s="436"/>
      <c r="AE348" s="436"/>
      <c r="AF348" s="436"/>
      <c r="AG348" s="441"/>
      <c r="AH348" s="441"/>
      <c r="AI348" s="441"/>
      <c r="AJ348" s="441"/>
      <c r="AK348" s="441"/>
      <c r="AL348" s="441"/>
      <c r="AM348" s="322">
        <f>SUM(Y348:AL348)</f>
        <v>0</v>
      </c>
    </row>
    <row r="349" spans="1:39" ht="15" outlineLevel="1">
      <c r="B349" s="320" t="s">
        <v>292</v>
      </c>
      <c r="C349" s="317" t="s">
        <v>164</v>
      </c>
      <c r="D349" s="321"/>
      <c r="E349" s="321"/>
      <c r="F349" s="321"/>
      <c r="G349" s="321"/>
      <c r="H349" s="321"/>
      <c r="I349" s="321"/>
      <c r="J349" s="321"/>
      <c r="K349" s="321"/>
      <c r="L349" s="321"/>
      <c r="M349" s="321"/>
      <c r="N349" s="321">
        <f>N348</f>
        <v>0</v>
      </c>
      <c r="O349" s="321"/>
      <c r="P349" s="321"/>
      <c r="Q349" s="321"/>
      <c r="R349" s="321"/>
      <c r="S349" s="321"/>
      <c r="T349" s="321"/>
      <c r="U349" s="321"/>
      <c r="V349" s="321"/>
      <c r="W349" s="321"/>
      <c r="X349" s="321"/>
      <c r="Y349" s="437">
        <f>Y348</f>
        <v>0</v>
      </c>
      <c r="Z349" s="437">
        <f t="shared" ref="Z349" si="998">Z348</f>
        <v>0</v>
      </c>
      <c r="AA349" s="437">
        <f t="shared" ref="AA349" si="999">AA348</f>
        <v>0</v>
      </c>
      <c r="AB349" s="437">
        <f t="shared" ref="AB349" si="1000">AB348</f>
        <v>0</v>
      </c>
      <c r="AC349" s="437">
        <f t="shared" ref="AC349" si="1001">AC348</f>
        <v>0</v>
      </c>
      <c r="AD349" s="437">
        <f t="shared" ref="AD349" si="1002">AD348</f>
        <v>0</v>
      </c>
      <c r="AE349" s="437">
        <f t="shared" ref="AE349" si="1003">AE348</f>
        <v>0</v>
      </c>
      <c r="AF349" s="437">
        <f t="shared" ref="AF349" si="1004">AF348</f>
        <v>0</v>
      </c>
      <c r="AG349" s="437">
        <f t="shared" ref="AG349" si="1005">AG348</f>
        <v>0</v>
      </c>
      <c r="AH349" s="437">
        <f t="shared" ref="AH349" si="1006">AH348</f>
        <v>0</v>
      </c>
      <c r="AI349" s="437">
        <f t="shared" ref="AI349" si="1007">AI348</f>
        <v>0</v>
      </c>
      <c r="AJ349" s="437">
        <f t="shared" ref="AJ349" si="1008">AJ348</f>
        <v>0</v>
      </c>
      <c r="AK349" s="437">
        <f t="shared" ref="AK349" si="1009">AK348</f>
        <v>0</v>
      </c>
      <c r="AL349" s="437">
        <f t="shared" ref="AL349" si="1010">AL348</f>
        <v>0</v>
      </c>
      <c r="AM349" s="332"/>
    </row>
    <row r="350" spans="1:39" ht="15" outlineLevel="1">
      <c r="B350" s="555"/>
      <c r="C350" s="317"/>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438"/>
      <c r="Z350" s="451"/>
      <c r="AA350" s="451"/>
      <c r="AB350" s="451"/>
      <c r="AC350" s="451"/>
      <c r="AD350" s="451"/>
      <c r="AE350" s="451"/>
      <c r="AF350" s="451"/>
      <c r="AG350" s="451"/>
      <c r="AH350" s="451"/>
      <c r="AI350" s="451"/>
      <c r="AJ350" s="451"/>
      <c r="AK350" s="451"/>
      <c r="AL350" s="451"/>
      <c r="AM350" s="332"/>
    </row>
    <row r="351" spans="1:39" ht="45" outlineLevel="1">
      <c r="A351" s="557">
        <v>41</v>
      </c>
      <c r="B351" s="555" t="s">
        <v>134</v>
      </c>
      <c r="C351" s="317" t="s">
        <v>25</v>
      </c>
      <c r="D351" s="321"/>
      <c r="E351" s="321"/>
      <c r="F351" s="321"/>
      <c r="G351" s="321"/>
      <c r="H351" s="321"/>
      <c r="I351" s="321"/>
      <c r="J351" s="321"/>
      <c r="K351" s="321"/>
      <c r="L351" s="321"/>
      <c r="M351" s="321"/>
      <c r="N351" s="321">
        <v>0</v>
      </c>
      <c r="O351" s="321"/>
      <c r="P351" s="321"/>
      <c r="Q351" s="321"/>
      <c r="R351" s="321"/>
      <c r="S351" s="321"/>
      <c r="T351" s="321"/>
      <c r="U351" s="321"/>
      <c r="V351" s="321"/>
      <c r="W351" s="321"/>
      <c r="X351" s="321"/>
      <c r="Y351" s="452"/>
      <c r="Z351" s="436"/>
      <c r="AA351" s="436"/>
      <c r="AB351" s="436"/>
      <c r="AC351" s="436"/>
      <c r="AD351" s="436"/>
      <c r="AE351" s="436"/>
      <c r="AF351" s="436"/>
      <c r="AG351" s="441"/>
      <c r="AH351" s="441"/>
      <c r="AI351" s="441"/>
      <c r="AJ351" s="441"/>
      <c r="AK351" s="441"/>
      <c r="AL351" s="441"/>
      <c r="AM351" s="322">
        <f>SUM(Y351:AL351)</f>
        <v>0</v>
      </c>
    </row>
    <row r="352" spans="1:39" ht="15" outlineLevel="1">
      <c r="B352" s="320" t="s">
        <v>292</v>
      </c>
      <c r="C352" s="317" t="s">
        <v>164</v>
      </c>
      <c r="D352" s="321"/>
      <c r="E352" s="321"/>
      <c r="F352" s="321"/>
      <c r="G352" s="321"/>
      <c r="H352" s="321"/>
      <c r="I352" s="321"/>
      <c r="J352" s="321"/>
      <c r="K352" s="321"/>
      <c r="L352" s="321"/>
      <c r="M352" s="321"/>
      <c r="N352" s="321">
        <f>N351</f>
        <v>0</v>
      </c>
      <c r="O352" s="321"/>
      <c r="P352" s="321"/>
      <c r="Q352" s="321"/>
      <c r="R352" s="321"/>
      <c r="S352" s="321"/>
      <c r="T352" s="321"/>
      <c r="U352" s="321"/>
      <c r="V352" s="321"/>
      <c r="W352" s="321"/>
      <c r="X352" s="321"/>
      <c r="Y352" s="437">
        <f>Y351</f>
        <v>0</v>
      </c>
      <c r="Z352" s="437">
        <f t="shared" ref="Z352" si="1011">Z351</f>
        <v>0</v>
      </c>
      <c r="AA352" s="437">
        <f t="shared" ref="AA352" si="1012">AA351</f>
        <v>0</v>
      </c>
      <c r="AB352" s="437">
        <f t="shared" ref="AB352" si="1013">AB351</f>
        <v>0</v>
      </c>
      <c r="AC352" s="437">
        <f t="shared" ref="AC352" si="1014">AC351</f>
        <v>0</v>
      </c>
      <c r="AD352" s="437">
        <f t="shared" ref="AD352" si="1015">AD351</f>
        <v>0</v>
      </c>
      <c r="AE352" s="437">
        <f t="shared" ref="AE352" si="1016">AE351</f>
        <v>0</v>
      </c>
      <c r="AF352" s="437">
        <f t="shared" ref="AF352" si="1017">AF351</f>
        <v>0</v>
      </c>
      <c r="AG352" s="437">
        <f t="shared" ref="AG352" si="1018">AG351</f>
        <v>0</v>
      </c>
      <c r="AH352" s="437">
        <f t="shared" ref="AH352" si="1019">AH351</f>
        <v>0</v>
      </c>
      <c r="AI352" s="437">
        <f t="shared" ref="AI352" si="1020">AI351</f>
        <v>0</v>
      </c>
      <c r="AJ352" s="437">
        <f t="shared" ref="AJ352" si="1021">AJ351</f>
        <v>0</v>
      </c>
      <c r="AK352" s="437">
        <f t="shared" ref="AK352" si="1022">AK351</f>
        <v>0</v>
      </c>
      <c r="AL352" s="437">
        <f t="shared" ref="AL352" si="1023">AL351</f>
        <v>0</v>
      </c>
      <c r="AM352" s="332"/>
    </row>
    <row r="353" spans="1:39" ht="15" outlineLevel="1">
      <c r="B353" s="555"/>
      <c r="C353" s="317"/>
      <c r="D353" s="317"/>
      <c r="E353" s="317"/>
      <c r="F353" s="317"/>
      <c r="G353" s="317"/>
      <c r="H353" s="317"/>
      <c r="I353" s="317"/>
      <c r="J353" s="317"/>
      <c r="K353" s="317"/>
      <c r="L353" s="317"/>
      <c r="M353" s="317"/>
      <c r="N353" s="317"/>
      <c r="O353" s="317"/>
      <c r="P353" s="317"/>
      <c r="Q353" s="317"/>
      <c r="R353" s="317"/>
      <c r="S353" s="317"/>
      <c r="T353" s="317"/>
      <c r="U353" s="317"/>
      <c r="V353" s="317"/>
      <c r="W353" s="317"/>
      <c r="X353" s="317"/>
      <c r="Y353" s="438"/>
      <c r="Z353" s="451"/>
      <c r="AA353" s="451"/>
      <c r="AB353" s="451"/>
      <c r="AC353" s="451"/>
      <c r="AD353" s="451"/>
      <c r="AE353" s="451"/>
      <c r="AF353" s="451"/>
      <c r="AG353" s="451"/>
      <c r="AH353" s="451"/>
      <c r="AI353" s="451"/>
      <c r="AJ353" s="451"/>
      <c r="AK353" s="451"/>
      <c r="AL353" s="451"/>
      <c r="AM353" s="332"/>
    </row>
    <row r="354" spans="1:39" ht="30" outlineLevel="1">
      <c r="A354" s="557">
        <v>42</v>
      </c>
      <c r="B354" s="555" t="s">
        <v>135</v>
      </c>
      <c r="C354" s="317" t="s">
        <v>25</v>
      </c>
      <c r="D354" s="321"/>
      <c r="E354" s="321"/>
      <c r="F354" s="321"/>
      <c r="G354" s="321"/>
      <c r="H354" s="321"/>
      <c r="I354" s="321"/>
      <c r="J354" s="321"/>
      <c r="K354" s="321"/>
      <c r="L354" s="321"/>
      <c r="M354" s="321"/>
      <c r="N354" s="317"/>
      <c r="O354" s="321"/>
      <c r="P354" s="321"/>
      <c r="Q354" s="321"/>
      <c r="R354" s="321"/>
      <c r="S354" s="321"/>
      <c r="T354" s="321"/>
      <c r="U354" s="321"/>
      <c r="V354" s="321"/>
      <c r="W354" s="321"/>
      <c r="X354" s="321"/>
      <c r="Y354" s="452"/>
      <c r="Z354" s="436"/>
      <c r="AA354" s="436"/>
      <c r="AB354" s="436"/>
      <c r="AC354" s="436"/>
      <c r="AD354" s="436"/>
      <c r="AE354" s="436"/>
      <c r="AF354" s="436"/>
      <c r="AG354" s="441"/>
      <c r="AH354" s="441"/>
      <c r="AI354" s="441"/>
      <c r="AJ354" s="441"/>
      <c r="AK354" s="441"/>
      <c r="AL354" s="441"/>
      <c r="AM354" s="322">
        <f>SUM(Y354:AL354)</f>
        <v>0</v>
      </c>
    </row>
    <row r="355" spans="1:39" ht="15" outlineLevel="1">
      <c r="B355" s="320" t="s">
        <v>292</v>
      </c>
      <c r="C355" s="317" t="s">
        <v>164</v>
      </c>
      <c r="D355" s="321"/>
      <c r="E355" s="321"/>
      <c r="F355" s="321"/>
      <c r="G355" s="321"/>
      <c r="H355" s="321"/>
      <c r="I355" s="321"/>
      <c r="J355" s="321"/>
      <c r="K355" s="321"/>
      <c r="L355" s="321"/>
      <c r="M355" s="321"/>
      <c r="N355" s="494"/>
      <c r="O355" s="321"/>
      <c r="P355" s="321"/>
      <c r="Q355" s="321"/>
      <c r="R355" s="321"/>
      <c r="S355" s="321"/>
      <c r="T355" s="321"/>
      <c r="U355" s="321"/>
      <c r="V355" s="321"/>
      <c r="W355" s="321"/>
      <c r="X355" s="321"/>
      <c r="Y355" s="437">
        <f>Y354</f>
        <v>0</v>
      </c>
      <c r="Z355" s="437">
        <f t="shared" ref="Z355" si="1024">Z354</f>
        <v>0</v>
      </c>
      <c r="AA355" s="437">
        <f t="shared" ref="AA355" si="1025">AA354</f>
        <v>0</v>
      </c>
      <c r="AB355" s="437">
        <f t="shared" ref="AB355" si="1026">AB354</f>
        <v>0</v>
      </c>
      <c r="AC355" s="437">
        <f t="shared" ref="AC355" si="1027">AC354</f>
        <v>0</v>
      </c>
      <c r="AD355" s="437">
        <f t="shared" ref="AD355" si="1028">AD354</f>
        <v>0</v>
      </c>
      <c r="AE355" s="437">
        <f t="shared" ref="AE355" si="1029">AE354</f>
        <v>0</v>
      </c>
      <c r="AF355" s="437">
        <f t="shared" ref="AF355" si="1030">AF354</f>
        <v>0</v>
      </c>
      <c r="AG355" s="437">
        <f t="shared" ref="AG355" si="1031">AG354</f>
        <v>0</v>
      </c>
      <c r="AH355" s="437">
        <f t="shared" ref="AH355" si="1032">AH354</f>
        <v>0</v>
      </c>
      <c r="AI355" s="437">
        <f t="shared" ref="AI355" si="1033">AI354</f>
        <v>0</v>
      </c>
      <c r="AJ355" s="437">
        <f t="shared" ref="AJ355" si="1034">AJ354</f>
        <v>0</v>
      </c>
      <c r="AK355" s="437">
        <f t="shared" ref="AK355" si="1035">AK354</f>
        <v>0</v>
      </c>
      <c r="AL355" s="437">
        <f t="shared" ref="AL355" si="1036">AL354</f>
        <v>0</v>
      </c>
      <c r="AM355" s="332"/>
    </row>
    <row r="356" spans="1:39" ht="15" outlineLevel="1">
      <c r="B356" s="555"/>
      <c r="C356" s="317"/>
      <c r="D356" s="317"/>
      <c r="E356" s="317"/>
      <c r="F356" s="317"/>
      <c r="G356" s="317"/>
      <c r="H356" s="317"/>
      <c r="I356" s="317"/>
      <c r="J356" s="317"/>
      <c r="K356" s="317"/>
      <c r="L356" s="317"/>
      <c r="M356" s="317"/>
      <c r="N356" s="317"/>
      <c r="O356" s="317"/>
      <c r="P356" s="317"/>
      <c r="Q356" s="317"/>
      <c r="R356" s="317"/>
      <c r="S356" s="317"/>
      <c r="T356" s="317"/>
      <c r="U356" s="317"/>
      <c r="V356" s="317"/>
      <c r="W356" s="317"/>
      <c r="X356" s="317"/>
      <c r="Y356" s="438"/>
      <c r="Z356" s="451"/>
      <c r="AA356" s="451"/>
      <c r="AB356" s="451"/>
      <c r="AC356" s="451"/>
      <c r="AD356" s="451"/>
      <c r="AE356" s="451"/>
      <c r="AF356" s="451"/>
      <c r="AG356" s="451"/>
      <c r="AH356" s="451"/>
      <c r="AI356" s="451"/>
      <c r="AJ356" s="451"/>
      <c r="AK356" s="451"/>
      <c r="AL356" s="451"/>
      <c r="AM356" s="332"/>
    </row>
    <row r="357" spans="1:39" ht="15" outlineLevel="1">
      <c r="A357" s="557">
        <v>43</v>
      </c>
      <c r="B357" s="555" t="s">
        <v>136</v>
      </c>
      <c r="C357" s="317" t="s">
        <v>25</v>
      </c>
      <c r="D357" s="321"/>
      <c r="E357" s="321"/>
      <c r="F357" s="321"/>
      <c r="G357" s="321"/>
      <c r="H357" s="321"/>
      <c r="I357" s="321"/>
      <c r="J357" s="321"/>
      <c r="K357" s="321"/>
      <c r="L357" s="321"/>
      <c r="M357" s="321"/>
      <c r="N357" s="321">
        <v>0</v>
      </c>
      <c r="O357" s="321"/>
      <c r="P357" s="321"/>
      <c r="Q357" s="321"/>
      <c r="R357" s="321"/>
      <c r="S357" s="321"/>
      <c r="T357" s="321"/>
      <c r="U357" s="321"/>
      <c r="V357" s="321"/>
      <c r="W357" s="321"/>
      <c r="X357" s="321"/>
      <c r="Y357" s="452"/>
      <c r="Z357" s="436"/>
      <c r="AA357" s="436"/>
      <c r="AB357" s="436"/>
      <c r="AC357" s="436"/>
      <c r="AD357" s="436"/>
      <c r="AE357" s="436"/>
      <c r="AF357" s="436"/>
      <c r="AG357" s="441"/>
      <c r="AH357" s="441"/>
      <c r="AI357" s="441"/>
      <c r="AJ357" s="441"/>
      <c r="AK357" s="441"/>
      <c r="AL357" s="441"/>
      <c r="AM357" s="322">
        <f>SUM(Y357:AL357)</f>
        <v>0</v>
      </c>
    </row>
    <row r="358" spans="1:39" ht="15" outlineLevel="1">
      <c r="B358" s="320" t="s">
        <v>292</v>
      </c>
      <c r="C358" s="317" t="s">
        <v>164</v>
      </c>
      <c r="D358" s="321"/>
      <c r="E358" s="321"/>
      <c r="F358" s="321"/>
      <c r="G358" s="321"/>
      <c r="H358" s="321"/>
      <c r="I358" s="321"/>
      <c r="J358" s="321"/>
      <c r="K358" s="321"/>
      <c r="L358" s="321"/>
      <c r="M358" s="321"/>
      <c r="N358" s="321">
        <f>N357</f>
        <v>0</v>
      </c>
      <c r="O358" s="321"/>
      <c r="P358" s="321"/>
      <c r="Q358" s="321"/>
      <c r="R358" s="321"/>
      <c r="S358" s="321"/>
      <c r="T358" s="321"/>
      <c r="U358" s="321"/>
      <c r="V358" s="321"/>
      <c r="W358" s="321"/>
      <c r="X358" s="321"/>
      <c r="Y358" s="437">
        <f>Y357</f>
        <v>0</v>
      </c>
      <c r="Z358" s="437">
        <f t="shared" ref="Z358" si="1037">Z357</f>
        <v>0</v>
      </c>
      <c r="AA358" s="437">
        <f t="shared" ref="AA358" si="1038">AA357</f>
        <v>0</v>
      </c>
      <c r="AB358" s="437">
        <f t="shared" ref="AB358" si="1039">AB357</f>
        <v>0</v>
      </c>
      <c r="AC358" s="437">
        <f t="shared" ref="AC358" si="1040">AC357</f>
        <v>0</v>
      </c>
      <c r="AD358" s="437">
        <f t="shared" ref="AD358" si="1041">AD357</f>
        <v>0</v>
      </c>
      <c r="AE358" s="437">
        <f t="shared" ref="AE358" si="1042">AE357</f>
        <v>0</v>
      </c>
      <c r="AF358" s="437">
        <f t="shared" ref="AF358" si="1043">AF357</f>
        <v>0</v>
      </c>
      <c r="AG358" s="437">
        <f t="shared" ref="AG358" si="1044">AG357</f>
        <v>0</v>
      </c>
      <c r="AH358" s="437">
        <f t="shared" ref="AH358" si="1045">AH357</f>
        <v>0</v>
      </c>
      <c r="AI358" s="437">
        <f t="shared" ref="AI358" si="1046">AI357</f>
        <v>0</v>
      </c>
      <c r="AJ358" s="437">
        <f t="shared" ref="AJ358" si="1047">AJ357</f>
        <v>0</v>
      </c>
      <c r="AK358" s="437">
        <f t="shared" ref="AK358" si="1048">AK357</f>
        <v>0</v>
      </c>
      <c r="AL358" s="437">
        <f t="shared" ref="AL358" si="1049">AL357</f>
        <v>0</v>
      </c>
      <c r="AM358" s="332"/>
    </row>
    <row r="359" spans="1:39" ht="15" outlineLevel="1">
      <c r="B359" s="555"/>
      <c r="C359" s="317"/>
      <c r="D359" s="317"/>
      <c r="E359" s="317"/>
      <c r="F359" s="317"/>
      <c r="G359" s="317"/>
      <c r="H359" s="317"/>
      <c r="I359" s="317"/>
      <c r="J359" s="317"/>
      <c r="K359" s="317"/>
      <c r="L359" s="317"/>
      <c r="M359" s="317"/>
      <c r="N359" s="317"/>
      <c r="O359" s="317"/>
      <c r="P359" s="317"/>
      <c r="Q359" s="317"/>
      <c r="R359" s="317"/>
      <c r="S359" s="317"/>
      <c r="T359" s="317"/>
      <c r="U359" s="317"/>
      <c r="V359" s="317"/>
      <c r="W359" s="317"/>
      <c r="X359" s="317"/>
      <c r="Y359" s="438"/>
      <c r="Z359" s="451"/>
      <c r="AA359" s="451"/>
      <c r="AB359" s="451"/>
      <c r="AC359" s="451"/>
      <c r="AD359" s="451"/>
      <c r="AE359" s="451"/>
      <c r="AF359" s="451"/>
      <c r="AG359" s="451"/>
      <c r="AH359" s="451"/>
      <c r="AI359" s="451"/>
      <c r="AJ359" s="451"/>
      <c r="AK359" s="451"/>
      <c r="AL359" s="451"/>
      <c r="AM359" s="332"/>
    </row>
    <row r="360" spans="1:39" ht="45" outlineLevel="1">
      <c r="A360" s="557">
        <v>44</v>
      </c>
      <c r="B360" s="555" t="s">
        <v>137</v>
      </c>
      <c r="C360" s="317" t="s">
        <v>25</v>
      </c>
      <c r="D360" s="321"/>
      <c r="E360" s="321"/>
      <c r="F360" s="321"/>
      <c r="G360" s="321"/>
      <c r="H360" s="321"/>
      <c r="I360" s="321"/>
      <c r="J360" s="321"/>
      <c r="K360" s="321"/>
      <c r="L360" s="321"/>
      <c r="M360" s="321"/>
      <c r="N360" s="321">
        <v>0</v>
      </c>
      <c r="O360" s="321"/>
      <c r="P360" s="321"/>
      <c r="Q360" s="321"/>
      <c r="R360" s="321"/>
      <c r="S360" s="321"/>
      <c r="T360" s="321"/>
      <c r="U360" s="321"/>
      <c r="V360" s="321"/>
      <c r="W360" s="321"/>
      <c r="X360" s="321"/>
      <c r="Y360" s="452"/>
      <c r="Z360" s="436"/>
      <c r="AA360" s="436"/>
      <c r="AB360" s="436"/>
      <c r="AC360" s="436"/>
      <c r="AD360" s="436"/>
      <c r="AE360" s="436"/>
      <c r="AF360" s="436"/>
      <c r="AG360" s="441"/>
      <c r="AH360" s="441"/>
      <c r="AI360" s="441"/>
      <c r="AJ360" s="441"/>
      <c r="AK360" s="441"/>
      <c r="AL360" s="441"/>
      <c r="AM360" s="322">
        <f>SUM(Y360:AL360)</f>
        <v>0</v>
      </c>
    </row>
    <row r="361" spans="1:39" ht="15" outlineLevel="1">
      <c r="B361" s="320" t="s">
        <v>292</v>
      </c>
      <c r="C361" s="317" t="s">
        <v>164</v>
      </c>
      <c r="D361" s="321"/>
      <c r="E361" s="321"/>
      <c r="F361" s="321"/>
      <c r="G361" s="321"/>
      <c r="H361" s="321"/>
      <c r="I361" s="321"/>
      <c r="J361" s="321"/>
      <c r="K361" s="321"/>
      <c r="L361" s="321"/>
      <c r="M361" s="321"/>
      <c r="N361" s="321">
        <f>N360</f>
        <v>0</v>
      </c>
      <c r="O361" s="321"/>
      <c r="P361" s="321"/>
      <c r="Q361" s="321"/>
      <c r="R361" s="321"/>
      <c r="S361" s="321"/>
      <c r="T361" s="321"/>
      <c r="U361" s="321"/>
      <c r="V361" s="321"/>
      <c r="W361" s="321"/>
      <c r="X361" s="321"/>
      <c r="Y361" s="437">
        <f>Y360</f>
        <v>0</v>
      </c>
      <c r="Z361" s="437">
        <f t="shared" ref="Z361" si="1050">Z360</f>
        <v>0</v>
      </c>
      <c r="AA361" s="437">
        <f t="shared" ref="AA361" si="1051">AA360</f>
        <v>0</v>
      </c>
      <c r="AB361" s="437">
        <f t="shared" ref="AB361" si="1052">AB360</f>
        <v>0</v>
      </c>
      <c r="AC361" s="437">
        <f t="shared" ref="AC361" si="1053">AC360</f>
        <v>0</v>
      </c>
      <c r="AD361" s="437">
        <f t="shared" ref="AD361" si="1054">AD360</f>
        <v>0</v>
      </c>
      <c r="AE361" s="437">
        <f t="shared" ref="AE361" si="1055">AE360</f>
        <v>0</v>
      </c>
      <c r="AF361" s="437">
        <f t="shared" ref="AF361" si="1056">AF360</f>
        <v>0</v>
      </c>
      <c r="AG361" s="437">
        <f t="shared" ref="AG361" si="1057">AG360</f>
        <v>0</v>
      </c>
      <c r="AH361" s="437">
        <f t="shared" ref="AH361" si="1058">AH360</f>
        <v>0</v>
      </c>
      <c r="AI361" s="437">
        <f t="shared" ref="AI361" si="1059">AI360</f>
        <v>0</v>
      </c>
      <c r="AJ361" s="437">
        <f t="shared" ref="AJ361" si="1060">AJ360</f>
        <v>0</v>
      </c>
      <c r="AK361" s="437">
        <f t="shared" ref="AK361" si="1061">AK360</f>
        <v>0</v>
      </c>
      <c r="AL361" s="437">
        <f t="shared" ref="AL361" si="1062">AL360</f>
        <v>0</v>
      </c>
      <c r="AM361" s="332"/>
    </row>
    <row r="362" spans="1:39" ht="15" outlineLevel="1">
      <c r="B362" s="555"/>
      <c r="C362" s="317"/>
      <c r="D362" s="317"/>
      <c r="E362" s="317"/>
      <c r="F362" s="317"/>
      <c r="G362" s="317"/>
      <c r="H362" s="317"/>
      <c r="I362" s="317"/>
      <c r="J362" s="317"/>
      <c r="K362" s="317"/>
      <c r="L362" s="317"/>
      <c r="M362" s="317"/>
      <c r="N362" s="317"/>
      <c r="O362" s="317"/>
      <c r="P362" s="317"/>
      <c r="Q362" s="317"/>
      <c r="R362" s="317"/>
      <c r="S362" s="317"/>
      <c r="T362" s="317"/>
      <c r="U362" s="317"/>
      <c r="V362" s="317"/>
      <c r="W362" s="317"/>
      <c r="X362" s="317"/>
      <c r="Y362" s="438"/>
      <c r="Z362" s="451"/>
      <c r="AA362" s="451"/>
      <c r="AB362" s="451"/>
      <c r="AC362" s="451"/>
      <c r="AD362" s="451"/>
      <c r="AE362" s="451"/>
      <c r="AF362" s="451"/>
      <c r="AG362" s="451"/>
      <c r="AH362" s="451"/>
      <c r="AI362" s="451"/>
      <c r="AJ362" s="451"/>
      <c r="AK362" s="451"/>
      <c r="AL362" s="451"/>
      <c r="AM362" s="332"/>
    </row>
    <row r="363" spans="1:39" ht="30" outlineLevel="1">
      <c r="A363" s="557">
        <v>45</v>
      </c>
      <c r="B363" s="555" t="s">
        <v>138</v>
      </c>
      <c r="C363" s="317" t="s">
        <v>25</v>
      </c>
      <c r="D363" s="321"/>
      <c r="E363" s="321"/>
      <c r="F363" s="321"/>
      <c r="G363" s="321"/>
      <c r="H363" s="321"/>
      <c r="I363" s="321"/>
      <c r="J363" s="321"/>
      <c r="K363" s="321"/>
      <c r="L363" s="321"/>
      <c r="M363" s="321"/>
      <c r="N363" s="321">
        <v>0</v>
      </c>
      <c r="O363" s="321"/>
      <c r="P363" s="321"/>
      <c r="Q363" s="321"/>
      <c r="R363" s="321"/>
      <c r="S363" s="321"/>
      <c r="T363" s="321"/>
      <c r="U363" s="321"/>
      <c r="V363" s="321"/>
      <c r="W363" s="321"/>
      <c r="X363" s="321"/>
      <c r="Y363" s="452"/>
      <c r="Z363" s="436"/>
      <c r="AA363" s="436"/>
      <c r="AB363" s="436"/>
      <c r="AC363" s="436"/>
      <c r="AD363" s="436"/>
      <c r="AE363" s="436"/>
      <c r="AF363" s="436"/>
      <c r="AG363" s="441"/>
      <c r="AH363" s="441"/>
      <c r="AI363" s="441"/>
      <c r="AJ363" s="441"/>
      <c r="AK363" s="441"/>
      <c r="AL363" s="441"/>
      <c r="AM363" s="322">
        <f>SUM(Y363:AL363)</f>
        <v>0</v>
      </c>
    </row>
    <row r="364" spans="1:39" ht="15" outlineLevel="1">
      <c r="B364" s="320" t="s">
        <v>292</v>
      </c>
      <c r="C364" s="317" t="s">
        <v>164</v>
      </c>
      <c r="D364" s="321"/>
      <c r="E364" s="321"/>
      <c r="F364" s="321"/>
      <c r="G364" s="321"/>
      <c r="H364" s="321"/>
      <c r="I364" s="321"/>
      <c r="J364" s="321"/>
      <c r="K364" s="321"/>
      <c r="L364" s="321"/>
      <c r="M364" s="321"/>
      <c r="N364" s="321">
        <f>N363</f>
        <v>0</v>
      </c>
      <c r="O364" s="321"/>
      <c r="P364" s="321"/>
      <c r="Q364" s="321"/>
      <c r="R364" s="321"/>
      <c r="S364" s="321"/>
      <c r="T364" s="321"/>
      <c r="U364" s="321"/>
      <c r="V364" s="321"/>
      <c r="W364" s="321"/>
      <c r="X364" s="321"/>
      <c r="Y364" s="437">
        <f>Y363</f>
        <v>0</v>
      </c>
      <c r="Z364" s="437">
        <f t="shared" ref="Z364" si="1063">Z363</f>
        <v>0</v>
      </c>
      <c r="AA364" s="437">
        <f t="shared" ref="AA364" si="1064">AA363</f>
        <v>0</v>
      </c>
      <c r="AB364" s="437">
        <f t="shared" ref="AB364" si="1065">AB363</f>
        <v>0</v>
      </c>
      <c r="AC364" s="437">
        <f t="shared" ref="AC364" si="1066">AC363</f>
        <v>0</v>
      </c>
      <c r="AD364" s="437">
        <f t="shared" ref="AD364" si="1067">AD363</f>
        <v>0</v>
      </c>
      <c r="AE364" s="437">
        <f t="shared" ref="AE364" si="1068">AE363</f>
        <v>0</v>
      </c>
      <c r="AF364" s="437">
        <f t="shared" ref="AF364" si="1069">AF363</f>
        <v>0</v>
      </c>
      <c r="AG364" s="437">
        <f t="shared" ref="AG364" si="1070">AG363</f>
        <v>0</v>
      </c>
      <c r="AH364" s="437">
        <f t="shared" ref="AH364" si="1071">AH363</f>
        <v>0</v>
      </c>
      <c r="AI364" s="437">
        <f t="shared" ref="AI364" si="1072">AI363</f>
        <v>0</v>
      </c>
      <c r="AJ364" s="437">
        <f t="shared" ref="AJ364" si="1073">AJ363</f>
        <v>0</v>
      </c>
      <c r="AK364" s="437">
        <f t="shared" ref="AK364" si="1074">AK363</f>
        <v>0</v>
      </c>
      <c r="AL364" s="437">
        <f t="shared" ref="AL364" si="1075">AL363</f>
        <v>0</v>
      </c>
      <c r="AM364" s="332"/>
    </row>
    <row r="365" spans="1:39" ht="15" outlineLevel="1">
      <c r="B365" s="555"/>
      <c r="C365" s="317"/>
      <c r="D365" s="317"/>
      <c r="E365" s="317"/>
      <c r="F365" s="317"/>
      <c r="G365" s="317"/>
      <c r="H365" s="317"/>
      <c r="I365" s="317"/>
      <c r="J365" s="317"/>
      <c r="K365" s="317"/>
      <c r="L365" s="317"/>
      <c r="M365" s="317"/>
      <c r="N365" s="317"/>
      <c r="O365" s="317"/>
      <c r="P365" s="317"/>
      <c r="Q365" s="317"/>
      <c r="R365" s="317"/>
      <c r="S365" s="317"/>
      <c r="T365" s="317"/>
      <c r="U365" s="317"/>
      <c r="V365" s="317"/>
      <c r="W365" s="317"/>
      <c r="X365" s="317"/>
      <c r="Y365" s="438"/>
      <c r="Z365" s="451"/>
      <c r="AA365" s="451"/>
      <c r="AB365" s="451"/>
      <c r="AC365" s="451"/>
      <c r="AD365" s="451"/>
      <c r="AE365" s="451"/>
      <c r="AF365" s="451"/>
      <c r="AG365" s="451"/>
      <c r="AH365" s="451"/>
      <c r="AI365" s="451"/>
      <c r="AJ365" s="451"/>
      <c r="AK365" s="451"/>
      <c r="AL365" s="451"/>
      <c r="AM365" s="332"/>
    </row>
    <row r="366" spans="1:39" ht="30" outlineLevel="1">
      <c r="A366" s="557">
        <v>46</v>
      </c>
      <c r="B366" s="555" t="s">
        <v>139</v>
      </c>
      <c r="C366" s="317" t="s">
        <v>25</v>
      </c>
      <c r="D366" s="321"/>
      <c r="E366" s="321"/>
      <c r="F366" s="321"/>
      <c r="G366" s="321"/>
      <c r="H366" s="321"/>
      <c r="I366" s="321"/>
      <c r="J366" s="321"/>
      <c r="K366" s="321"/>
      <c r="L366" s="321"/>
      <c r="M366" s="321"/>
      <c r="N366" s="321">
        <v>0</v>
      </c>
      <c r="O366" s="321"/>
      <c r="P366" s="321"/>
      <c r="Q366" s="321"/>
      <c r="R366" s="321"/>
      <c r="S366" s="321"/>
      <c r="T366" s="321"/>
      <c r="U366" s="321"/>
      <c r="V366" s="321"/>
      <c r="W366" s="321"/>
      <c r="X366" s="321"/>
      <c r="Y366" s="452"/>
      <c r="Z366" s="436"/>
      <c r="AA366" s="436"/>
      <c r="AB366" s="436"/>
      <c r="AC366" s="436"/>
      <c r="AD366" s="436"/>
      <c r="AE366" s="436"/>
      <c r="AF366" s="436"/>
      <c r="AG366" s="441"/>
      <c r="AH366" s="441"/>
      <c r="AI366" s="441"/>
      <c r="AJ366" s="441"/>
      <c r="AK366" s="441"/>
      <c r="AL366" s="441"/>
      <c r="AM366" s="322">
        <f>SUM(Y366:AL366)</f>
        <v>0</v>
      </c>
    </row>
    <row r="367" spans="1:39" ht="15" outlineLevel="1">
      <c r="B367" s="320" t="s">
        <v>292</v>
      </c>
      <c r="C367" s="317" t="s">
        <v>164</v>
      </c>
      <c r="D367" s="321"/>
      <c r="E367" s="321"/>
      <c r="F367" s="321"/>
      <c r="G367" s="321"/>
      <c r="H367" s="321"/>
      <c r="I367" s="321"/>
      <c r="J367" s="321"/>
      <c r="K367" s="321"/>
      <c r="L367" s="321"/>
      <c r="M367" s="321"/>
      <c r="N367" s="321">
        <f>N366</f>
        <v>0</v>
      </c>
      <c r="O367" s="321"/>
      <c r="P367" s="321"/>
      <c r="Q367" s="321"/>
      <c r="R367" s="321"/>
      <c r="S367" s="321"/>
      <c r="T367" s="321"/>
      <c r="U367" s="321"/>
      <c r="V367" s="321"/>
      <c r="W367" s="321"/>
      <c r="X367" s="321"/>
      <c r="Y367" s="437">
        <f>Y366</f>
        <v>0</v>
      </c>
      <c r="Z367" s="437">
        <f t="shared" ref="Z367" si="1076">Z366</f>
        <v>0</v>
      </c>
      <c r="AA367" s="437">
        <f t="shared" ref="AA367" si="1077">AA366</f>
        <v>0</v>
      </c>
      <c r="AB367" s="437">
        <f t="shared" ref="AB367" si="1078">AB366</f>
        <v>0</v>
      </c>
      <c r="AC367" s="437">
        <f t="shared" ref="AC367" si="1079">AC366</f>
        <v>0</v>
      </c>
      <c r="AD367" s="437">
        <f t="shared" ref="AD367" si="1080">AD366</f>
        <v>0</v>
      </c>
      <c r="AE367" s="437">
        <f t="shared" ref="AE367" si="1081">AE366</f>
        <v>0</v>
      </c>
      <c r="AF367" s="437">
        <f t="shared" ref="AF367" si="1082">AF366</f>
        <v>0</v>
      </c>
      <c r="AG367" s="437">
        <f t="shared" ref="AG367" si="1083">AG366</f>
        <v>0</v>
      </c>
      <c r="AH367" s="437">
        <f t="shared" ref="AH367" si="1084">AH366</f>
        <v>0</v>
      </c>
      <c r="AI367" s="437">
        <f t="shared" ref="AI367" si="1085">AI366</f>
        <v>0</v>
      </c>
      <c r="AJ367" s="437">
        <f t="shared" ref="AJ367" si="1086">AJ366</f>
        <v>0</v>
      </c>
      <c r="AK367" s="437">
        <f t="shared" ref="AK367" si="1087">AK366</f>
        <v>0</v>
      </c>
      <c r="AL367" s="437">
        <f t="shared" ref="AL367" si="1088">AL366</f>
        <v>0</v>
      </c>
      <c r="AM367" s="332"/>
    </row>
    <row r="368" spans="1:39" ht="15" outlineLevel="1">
      <c r="B368" s="555"/>
      <c r="C368" s="317"/>
      <c r="D368" s="317"/>
      <c r="E368" s="317"/>
      <c r="F368" s="317"/>
      <c r="G368" s="317"/>
      <c r="H368" s="317"/>
      <c r="I368" s="317"/>
      <c r="J368" s="317"/>
      <c r="K368" s="317"/>
      <c r="L368" s="317"/>
      <c r="M368" s="317"/>
      <c r="N368" s="317"/>
      <c r="O368" s="317"/>
      <c r="P368" s="317"/>
      <c r="Q368" s="317"/>
      <c r="R368" s="317"/>
      <c r="S368" s="317"/>
      <c r="T368" s="317"/>
      <c r="U368" s="317"/>
      <c r="V368" s="317"/>
      <c r="W368" s="317"/>
      <c r="X368" s="317"/>
      <c r="Y368" s="438"/>
      <c r="Z368" s="451"/>
      <c r="AA368" s="451"/>
      <c r="AB368" s="451"/>
      <c r="AC368" s="451"/>
      <c r="AD368" s="451"/>
      <c r="AE368" s="451"/>
      <c r="AF368" s="451"/>
      <c r="AG368" s="451"/>
      <c r="AH368" s="451"/>
      <c r="AI368" s="451"/>
      <c r="AJ368" s="451"/>
      <c r="AK368" s="451"/>
      <c r="AL368" s="451"/>
      <c r="AM368" s="332"/>
    </row>
    <row r="369" spans="1:42" ht="30" outlineLevel="1">
      <c r="A369" s="557">
        <v>47</v>
      </c>
      <c r="B369" s="555" t="s">
        <v>140</v>
      </c>
      <c r="C369" s="317" t="s">
        <v>25</v>
      </c>
      <c r="D369" s="321"/>
      <c r="E369" s="321"/>
      <c r="F369" s="321"/>
      <c r="G369" s="321"/>
      <c r="H369" s="321"/>
      <c r="I369" s="321"/>
      <c r="J369" s="321"/>
      <c r="K369" s="321"/>
      <c r="L369" s="321"/>
      <c r="M369" s="321"/>
      <c r="N369" s="321">
        <v>0</v>
      </c>
      <c r="O369" s="321"/>
      <c r="P369" s="321"/>
      <c r="Q369" s="321"/>
      <c r="R369" s="321"/>
      <c r="S369" s="321"/>
      <c r="T369" s="321"/>
      <c r="U369" s="321"/>
      <c r="V369" s="321"/>
      <c r="W369" s="321"/>
      <c r="X369" s="321"/>
      <c r="Y369" s="452"/>
      <c r="Z369" s="436"/>
      <c r="AA369" s="436"/>
      <c r="AB369" s="436"/>
      <c r="AC369" s="436"/>
      <c r="AD369" s="436"/>
      <c r="AE369" s="436"/>
      <c r="AF369" s="436"/>
      <c r="AG369" s="441"/>
      <c r="AH369" s="441"/>
      <c r="AI369" s="441"/>
      <c r="AJ369" s="441"/>
      <c r="AK369" s="441"/>
      <c r="AL369" s="441"/>
      <c r="AM369" s="322">
        <f>SUM(Y369:AL369)</f>
        <v>0</v>
      </c>
    </row>
    <row r="370" spans="1:42" ht="15" outlineLevel="1">
      <c r="B370" s="320" t="s">
        <v>292</v>
      </c>
      <c r="C370" s="317" t="s">
        <v>164</v>
      </c>
      <c r="D370" s="321"/>
      <c r="E370" s="321"/>
      <c r="F370" s="321"/>
      <c r="G370" s="321"/>
      <c r="H370" s="321"/>
      <c r="I370" s="321"/>
      <c r="J370" s="321"/>
      <c r="K370" s="321"/>
      <c r="L370" s="321"/>
      <c r="M370" s="321"/>
      <c r="N370" s="321">
        <f>N369</f>
        <v>0</v>
      </c>
      <c r="O370" s="321"/>
      <c r="P370" s="321"/>
      <c r="Q370" s="321"/>
      <c r="R370" s="321"/>
      <c r="S370" s="321"/>
      <c r="T370" s="321"/>
      <c r="U370" s="321"/>
      <c r="V370" s="321"/>
      <c r="W370" s="321"/>
      <c r="X370" s="321"/>
      <c r="Y370" s="437">
        <f>Y369</f>
        <v>0</v>
      </c>
      <c r="Z370" s="437">
        <f t="shared" ref="Z370" si="1089">Z369</f>
        <v>0</v>
      </c>
      <c r="AA370" s="437">
        <f t="shared" ref="AA370" si="1090">AA369</f>
        <v>0</v>
      </c>
      <c r="AB370" s="437">
        <f t="shared" ref="AB370" si="1091">AB369</f>
        <v>0</v>
      </c>
      <c r="AC370" s="437">
        <f t="shared" ref="AC370" si="1092">AC369</f>
        <v>0</v>
      </c>
      <c r="AD370" s="437">
        <f t="shared" ref="AD370" si="1093">AD369</f>
        <v>0</v>
      </c>
      <c r="AE370" s="437">
        <f t="shared" ref="AE370" si="1094">AE369</f>
        <v>0</v>
      </c>
      <c r="AF370" s="437">
        <f t="shared" ref="AF370" si="1095">AF369</f>
        <v>0</v>
      </c>
      <c r="AG370" s="437">
        <f t="shared" ref="AG370" si="1096">AG369</f>
        <v>0</v>
      </c>
      <c r="AH370" s="437">
        <f t="shared" ref="AH370" si="1097">AH369</f>
        <v>0</v>
      </c>
      <c r="AI370" s="437">
        <f t="shared" ref="AI370" si="1098">AI369</f>
        <v>0</v>
      </c>
      <c r="AJ370" s="437">
        <f t="shared" ref="AJ370" si="1099">AJ369</f>
        <v>0</v>
      </c>
      <c r="AK370" s="437">
        <f t="shared" ref="AK370" si="1100">AK369</f>
        <v>0</v>
      </c>
      <c r="AL370" s="437">
        <f t="shared" ref="AL370" si="1101">AL369</f>
        <v>0</v>
      </c>
      <c r="AM370" s="332"/>
    </row>
    <row r="371" spans="1:42" ht="15" outlineLevel="1">
      <c r="B371" s="555"/>
      <c r="C371" s="317"/>
      <c r="D371" s="317"/>
      <c r="E371" s="317"/>
      <c r="F371" s="317"/>
      <c r="G371" s="317"/>
      <c r="H371" s="317"/>
      <c r="I371" s="317"/>
      <c r="J371" s="317"/>
      <c r="K371" s="317"/>
      <c r="L371" s="317"/>
      <c r="M371" s="317"/>
      <c r="N371" s="317"/>
      <c r="O371" s="317"/>
      <c r="P371" s="317"/>
      <c r="Q371" s="317"/>
      <c r="R371" s="317"/>
      <c r="S371" s="317"/>
      <c r="T371" s="317"/>
      <c r="U371" s="317"/>
      <c r="V371" s="317"/>
      <c r="W371" s="317"/>
      <c r="X371" s="317"/>
      <c r="Y371" s="438"/>
      <c r="Z371" s="451"/>
      <c r="AA371" s="451"/>
      <c r="AB371" s="451"/>
      <c r="AC371" s="451"/>
      <c r="AD371" s="451"/>
      <c r="AE371" s="451"/>
      <c r="AF371" s="451"/>
      <c r="AG371" s="451"/>
      <c r="AH371" s="451"/>
      <c r="AI371" s="451"/>
      <c r="AJ371" s="451"/>
      <c r="AK371" s="451"/>
      <c r="AL371" s="451"/>
      <c r="AM371" s="332"/>
    </row>
    <row r="372" spans="1:42" ht="30" outlineLevel="1">
      <c r="A372" s="557">
        <v>48</v>
      </c>
      <c r="B372" s="555" t="s">
        <v>141</v>
      </c>
      <c r="C372" s="317" t="s">
        <v>25</v>
      </c>
      <c r="D372" s="321"/>
      <c r="E372" s="321"/>
      <c r="F372" s="321"/>
      <c r="G372" s="321"/>
      <c r="H372" s="321"/>
      <c r="I372" s="321"/>
      <c r="J372" s="321"/>
      <c r="K372" s="321"/>
      <c r="L372" s="321"/>
      <c r="M372" s="321"/>
      <c r="N372" s="321">
        <v>0</v>
      </c>
      <c r="O372" s="321"/>
      <c r="P372" s="321"/>
      <c r="Q372" s="321"/>
      <c r="R372" s="321"/>
      <c r="S372" s="321"/>
      <c r="T372" s="321"/>
      <c r="U372" s="321"/>
      <c r="V372" s="321"/>
      <c r="W372" s="321"/>
      <c r="X372" s="321"/>
      <c r="Y372" s="452"/>
      <c r="Z372" s="436"/>
      <c r="AA372" s="436"/>
      <c r="AB372" s="436"/>
      <c r="AC372" s="436"/>
      <c r="AD372" s="436"/>
      <c r="AE372" s="436"/>
      <c r="AF372" s="436"/>
      <c r="AG372" s="441"/>
      <c r="AH372" s="441"/>
      <c r="AI372" s="441"/>
      <c r="AJ372" s="441"/>
      <c r="AK372" s="441"/>
      <c r="AL372" s="441"/>
      <c r="AM372" s="322">
        <f>SUM(Y372:AL372)</f>
        <v>0</v>
      </c>
    </row>
    <row r="373" spans="1:42" ht="15" outlineLevel="1">
      <c r="B373" s="320" t="s">
        <v>292</v>
      </c>
      <c r="C373" s="317" t="s">
        <v>164</v>
      </c>
      <c r="D373" s="321"/>
      <c r="E373" s="321"/>
      <c r="F373" s="321"/>
      <c r="G373" s="321"/>
      <c r="H373" s="321"/>
      <c r="I373" s="321"/>
      <c r="J373" s="321"/>
      <c r="K373" s="321"/>
      <c r="L373" s="321"/>
      <c r="M373" s="321"/>
      <c r="N373" s="321">
        <f>N372</f>
        <v>0</v>
      </c>
      <c r="O373" s="321"/>
      <c r="P373" s="321"/>
      <c r="Q373" s="321"/>
      <c r="R373" s="321"/>
      <c r="S373" s="321"/>
      <c r="T373" s="321"/>
      <c r="U373" s="321"/>
      <c r="V373" s="321"/>
      <c r="W373" s="321"/>
      <c r="X373" s="321"/>
      <c r="Y373" s="437">
        <f>Y372</f>
        <v>0</v>
      </c>
      <c r="Z373" s="437">
        <f t="shared" ref="Z373" si="1102">Z372</f>
        <v>0</v>
      </c>
      <c r="AA373" s="437">
        <f t="shared" ref="AA373" si="1103">AA372</f>
        <v>0</v>
      </c>
      <c r="AB373" s="437">
        <f t="shared" ref="AB373" si="1104">AB372</f>
        <v>0</v>
      </c>
      <c r="AC373" s="437">
        <f t="shared" ref="AC373" si="1105">AC372</f>
        <v>0</v>
      </c>
      <c r="AD373" s="437">
        <f t="shared" ref="AD373" si="1106">AD372</f>
        <v>0</v>
      </c>
      <c r="AE373" s="437">
        <f t="shared" ref="AE373" si="1107">AE372</f>
        <v>0</v>
      </c>
      <c r="AF373" s="437">
        <f t="shared" ref="AF373" si="1108">AF372</f>
        <v>0</v>
      </c>
      <c r="AG373" s="437">
        <f t="shared" ref="AG373" si="1109">AG372</f>
        <v>0</v>
      </c>
      <c r="AH373" s="437">
        <f t="shared" ref="AH373" si="1110">AH372</f>
        <v>0</v>
      </c>
      <c r="AI373" s="437">
        <f t="shared" ref="AI373" si="1111">AI372</f>
        <v>0</v>
      </c>
      <c r="AJ373" s="437">
        <f t="shared" ref="AJ373" si="1112">AJ372</f>
        <v>0</v>
      </c>
      <c r="AK373" s="437">
        <f t="shared" ref="AK373" si="1113">AK372</f>
        <v>0</v>
      </c>
      <c r="AL373" s="437">
        <f t="shared" ref="AL373" si="1114">AL372</f>
        <v>0</v>
      </c>
      <c r="AM373" s="332"/>
    </row>
    <row r="374" spans="1:42" ht="15" outlineLevel="1">
      <c r="B374" s="555"/>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438"/>
      <c r="Z374" s="451"/>
      <c r="AA374" s="451"/>
      <c r="AB374" s="451"/>
      <c r="AC374" s="451"/>
      <c r="AD374" s="451"/>
      <c r="AE374" s="451"/>
      <c r="AF374" s="451"/>
      <c r="AG374" s="451"/>
      <c r="AH374" s="451"/>
      <c r="AI374" s="451"/>
      <c r="AJ374" s="451"/>
      <c r="AK374" s="451"/>
      <c r="AL374" s="451"/>
      <c r="AM374" s="332"/>
    </row>
    <row r="375" spans="1:42" ht="30" outlineLevel="1">
      <c r="A375" s="557">
        <v>49</v>
      </c>
      <c r="B375" s="555" t="s">
        <v>142</v>
      </c>
      <c r="C375" s="317" t="s">
        <v>25</v>
      </c>
      <c r="D375" s="321"/>
      <c r="E375" s="321"/>
      <c r="F375" s="321"/>
      <c r="G375" s="321"/>
      <c r="H375" s="321"/>
      <c r="I375" s="321"/>
      <c r="J375" s="321"/>
      <c r="K375" s="321"/>
      <c r="L375" s="321"/>
      <c r="M375" s="321"/>
      <c r="N375" s="321">
        <v>0</v>
      </c>
      <c r="O375" s="321"/>
      <c r="P375" s="321"/>
      <c r="Q375" s="321"/>
      <c r="R375" s="321"/>
      <c r="S375" s="321"/>
      <c r="T375" s="321"/>
      <c r="U375" s="321"/>
      <c r="V375" s="321"/>
      <c r="W375" s="321"/>
      <c r="X375" s="321"/>
      <c r="Y375" s="452"/>
      <c r="Z375" s="436"/>
      <c r="AA375" s="436"/>
      <c r="AB375" s="436"/>
      <c r="AC375" s="436"/>
      <c r="AD375" s="436"/>
      <c r="AE375" s="436"/>
      <c r="AF375" s="436"/>
      <c r="AG375" s="441"/>
      <c r="AH375" s="441"/>
      <c r="AI375" s="441"/>
      <c r="AJ375" s="441"/>
      <c r="AK375" s="441"/>
      <c r="AL375" s="441"/>
      <c r="AM375" s="322">
        <f>SUM(Y375:AL375)</f>
        <v>0</v>
      </c>
    </row>
    <row r="376" spans="1:42" ht="15" outlineLevel="1">
      <c r="B376" s="320" t="s">
        <v>292</v>
      </c>
      <c r="C376" s="317" t="s">
        <v>164</v>
      </c>
      <c r="D376" s="321"/>
      <c r="E376" s="321"/>
      <c r="F376" s="321"/>
      <c r="G376" s="321"/>
      <c r="H376" s="321"/>
      <c r="I376" s="321"/>
      <c r="J376" s="321"/>
      <c r="K376" s="321"/>
      <c r="L376" s="321"/>
      <c r="M376" s="321"/>
      <c r="N376" s="321">
        <f>N375</f>
        <v>0</v>
      </c>
      <c r="O376" s="321"/>
      <c r="P376" s="321"/>
      <c r="Q376" s="321"/>
      <c r="R376" s="321"/>
      <c r="S376" s="321"/>
      <c r="T376" s="321"/>
      <c r="U376" s="321"/>
      <c r="V376" s="321"/>
      <c r="W376" s="321"/>
      <c r="X376" s="321"/>
      <c r="Y376" s="437">
        <f>Y375</f>
        <v>0</v>
      </c>
      <c r="Z376" s="437">
        <f t="shared" ref="Z376" si="1115">Z375</f>
        <v>0</v>
      </c>
      <c r="AA376" s="437">
        <f t="shared" ref="AA376" si="1116">AA375</f>
        <v>0</v>
      </c>
      <c r="AB376" s="437">
        <f t="shared" ref="AB376" si="1117">AB375</f>
        <v>0</v>
      </c>
      <c r="AC376" s="437">
        <f t="shared" ref="AC376" si="1118">AC375</f>
        <v>0</v>
      </c>
      <c r="AD376" s="437">
        <f t="shared" ref="AD376" si="1119">AD375</f>
        <v>0</v>
      </c>
      <c r="AE376" s="437">
        <f t="shared" ref="AE376" si="1120">AE375</f>
        <v>0</v>
      </c>
      <c r="AF376" s="437">
        <f t="shared" ref="AF376" si="1121">AF375</f>
        <v>0</v>
      </c>
      <c r="AG376" s="437">
        <f t="shared" ref="AG376" si="1122">AG375</f>
        <v>0</v>
      </c>
      <c r="AH376" s="437">
        <f t="shared" ref="AH376" si="1123">AH375</f>
        <v>0</v>
      </c>
      <c r="AI376" s="437">
        <f t="shared" ref="AI376" si="1124">AI375</f>
        <v>0</v>
      </c>
      <c r="AJ376" s="437">
        <f t="shared" ref="AJ376" si="1125">AJ375</f>
        <v>0</v>
      </c>
      <c r="AK376" s="437">
        <f t="shared" ref="AK376" si="1126">AK375</f>
        <v>0</v>
      </c>
      <c r="AL376" s="437">
        <f t="shared" ref="AL376" si="1127">AL375</f>
        <v>0</v>
      </c>
      <c r="AM376" s="332"/>
    </row>
    <row r="377" spans="1:42" ht="15" outlineLevel="1">
      <c r="B377" s="463"/>
      <c r="C377" s="331"/>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327"/>
      <c r="Z377" s="327"/>
      <c r="AA377" s="327"/>
      <c r="AB377" s="327"/>
      <c r="AC377" s="327"/>
      <c r="AD377" s="327"/>
      <c r="AE377" s="327"/>
      <c r="AF377" s="327"/>
      <c r="AG377" s="327"/>
      <c r="AH377" s="327"/>
      <c r="AI377" s="327"/>
      <c r="AJ377" s="327"/>
      <c r="AK377" s="327"/>
      <c r="AL377" s="327"/>
      <c r="AM377" s="332"/>
    </row>
    <row r="378" spans="1:42" ht="15.6">
      <c r="B378" s="353" t="s">
        <v>277</v>
      </c>
      <c r="C378" s="355"/>
      <c r="D378" s="355">
        <f>SUM(D221:D376)</f>
        <v>0</v>
      </c>
      <c r="E378" s="355"/>
      <c r="F378" s="355"/>
      <c r="G378" s="355"/>
      <c r="H378" s="355"/>
      <c r="I378" s="355"/>
      <c r="J378" s="355"/>
      <c r="K378" s="355"/>
      <c r="L378" s="355"/>
      <c r="M378" s="355"/>
      <c r="N378" s="355"/>
      <c r="O378" s="355">
        <f>SUM(O221:X376)</f>
        <v>0</v>
      </c>
      <c r="P378" s="355"/>
      <c r="Q378" s="355"/>
      <c r="R378" s="355"/>
      <c r="S378" s="355"/>
      <c r="T378" s="355"/>
      <c r="U378" s="355"/>
      <c r="V378" s="355"/>
      <c r="W378" s="355"/>
      <c r="X378" s="355"/>
      <c r="Y378" s="355">
        <f>IF(Y219="kWh",SUMPRODUCT(D221:D376,Y221:Y376))</f>
        <v>0</v>
      </c>
      <c r="Z378" s="355">
        <f>IF(Z219="kWh",SUMPRODUCT(D221:D376,Z221:Z376))</f>
        <v>0</v>
      </c>
      <c r="AA378" s="355">
        <f>IF(AA219="kw",SUMPRODUCT(N221:N376,O221:O376,AA221:AA376),SUMPRODUCT(D221:D376,AA221:AA376))</f>
        <v>0</v>
      </c>
      <c r="AB378" s="355">
        <f>IF(AB219="kw",SUMPRODUCT(N221:N376,O221:O376,AB221:AB376),SUMPRODUCT(D221:D376,AB221:AB376))</f>
        <v>0</v>
      </c>
      <c r="AC378" s="355">
        <f>IF(AC219="kw",SUMPRODUCT(N221:N376,O221:O376,AC221:AC376),SUMPRODUCT(D221:D376,AC221:AC376))</f>
        <v>0</v>
      </c>
      <c r="AD378" s="355">
        <f>IF(AD219="kw",SUMPRODUCT(N221:N376,O221:O376,AD221:AD376),SUMPRODUCT(D221:D376,AD221:AD376))</f>
        <v>0</v>
      </c>
      <c r="AE378" s="355">
        <f>IF(AE219="kw",SUMPRODUCT(N221:N376,O221:O376,AE221:AE376),SUMPRODUCT(D221:D376,AE221:AE376))</f>
        <v>0</v>
      </c>
      <c r="AF378" s="355">
        <f>IF(AF219="kw",SUMPRODUCT(N221:N376,O221:O376,AF221:AF376),SUMPRODUCT(D221:D376,AF221:AF376))</f>
        <v>0</v>
      </c>
      <c r="AG378" s="355">
        <f>IF(AG219="kw",SUMPRODUCT(N221:N376,O221:O376,AG221:AG376),SUMPRODUCT(D221:D376,AG221:AG376))</f>
        <v>0</v>
      </c>
      <c r="AH378" s="355">
        <f>IF(AH219="kw",SUMPRODUCT(N221:N376,O221:O376,AH221:AH376),SUMPRODUCT(D221:D376,AH221:AH376))</f>
        <v>0</v>
      </c>
      <c r="AI378" s="355">
        <f>IF(AI219="kw",SUMPRODUCT(N221:N376,O221:O376,AI221:AI376),SUMPRODUCT(D221:D376,AI221:AI376))</f>
        <v>0</v>
      </c>
      <c r="AJ378" s="355">
        <f>IF(AJ219="kw",SUMPRODUCT(N221:N376,O221:O376,AJ221:AJ376),SUMPRODUCT(D221:D376,AJ221:AJ376))</f>
        <v>0</v>
      </c>
      <c r="AK378" s="355">
        <f>IF(AK219="kw",SUMPRODUCT(N221:N376,O221:O376,AK221:AK376),SUMPRODUCT(D221:D376,AK221:AK376))</f>
        <v>0</v>
      </c>
      <c r="AL378" s="355">
        <f>IF(AL219="kw",SUMPRODUCT(N221:N376,O221:O376,AL221:AL376),SUMPRODUCT(D221:D376,AL221:AL376))</f>
        <v>0</v>
      </c>
      <c r="AM378" s="356"/>
    </row>
    <row r="379" spans="1:42" ht="15.6">
      <c r="B379" s="417" t="s">
        <v>278</v>
      </c>
      <c r="C379" s="418"/>
      <c r="D379" s="418"/>
      <c r="E379" s="418"/>
      <c r="F379" s="418"/>
      <c r="G379" s="418"/>
      <c r="H379" s="418"/>
      <c r="I379" s="418"/>
      <c r="J379" s="418"/>
      <c r="K379" s="418"/>
      <c r="L379" s="418"/>
      <c r="M379" s="418"/>
      <c r="N379" s="418"/>
      <c r="O379" s="418"/>
      <c r="P379" s="418"/>
      <c r="Q379" s="418"/>
      <c r="R379" s="418"/>
      <c r="S379" s="418"/>
      <c r="T379" s="418"/>
      <c r="U379" s="418"/>
      <c r="V379" s="418"/>
      <c r="W379" s="418"/>
      <c r="X379" s="418"/>
      <c r="Y379" s="418">
        <f>HLOOKUP(Y218,'2. LRAMVA Threshold'!$B$42:$Q$53,8,FALSE)</f>
        <v>0</v>
      </c>
      <c r="Z379" s="418">
        <f>HLOOKUP(Z218,'2. LRAMVA Threshold'!$B$42:$Q$53,8,FALSE)</f>
        <v>0</v>
      </c>
      <c r="AA379" s="418">
        <f>HLOOKUP(AA218,'2. LRAMVA Threshold'!$B$42:$Q$53,8,FALSE)</f>
        <v>0</v>
      </c>
      <c r="AB379" s="418">
        <f>HLOOKUP(AB218,'2. LRAMVA Threshold'!$B$42:$Q$53,8,FALSE)</f>
        <v>0</v>
      </c>
      <c r="AC379" s="418">
        <f>HLOOKUP(AC218,'2. LRAMVA Threshold'!$B$42:$Q$53,8,FALSE)</f>
        <v>0</v>
      </c>
      <c r="AD379" s="418">
        <f>HLOOKUP(AD218,'2. LRAMVA Threshold'!$B$42:$Q$53,8,FALSE)</f>
        <v>0</v>
      </c>
      <c r="AE379" s="418">
        <f>HLOOKUP(AE218,'2. LRAMVA Threshold'!$B$42:$Q$53,8,FALSE)</f>
        <v>0</v>
      </c>
      <c r="AF379" s="418">
        <f>HLOOKUP(AF218,'2. LRAMVA Threshold'!$B$42:$Q$53,8,FALSE)</f>
        <v>0</v>
      </c>
      <c r="AG379" s="418">
        <f>HLOOKUP(AG218,'2. LRAMVA Threshold'!$B$42:$Q$53,8,FALSE)</f>
        <v>0</v>
      </c>
      <c r="AH379" s="418">
        <f>HLOOKUP(AH218,'2. LRAMVA Threshold'!$B$42:$Q$53,8,FALSE)</f>
        <v>0</v>
      </c>
      <c r="AI379" s="418">
        <f>HLOOKUP(AI218,'2. LRAMVA Threshold'!$B$42:$Q$53,8,FALSE)</f>
        <v>0</v>
      </c>
      <c r="AJ379" s="418">
        <f>HLOOKUP(AJ218,'2. LRAMVA Threshold'!$B$42:$Q$53,8,FALSE)</f>
        <v>0</v>
      </c>
      <c r="AK379" s="418">
        <f>HLOOKUP(AK218,'2. LRAMVA Threshold'!$B$42:$Q$53,8,FALSE)</f>
        <v>0</v>
      </c>
      <c r="AL379" s="418">
        <f>HLOOKUP(AL218,'2. LRAMVA Threshold'!$B$42:$Q$53,8,FALSE)</f>
        <v>0</v>
      </c>
      <c r="AM379" s="419"/>
    </row>
    <row r="380" spans="1:42" ht="15">
      <c r="B380" s="420"/>
      <c r="C380" s="458"/>
      <c r="D380" s="459"/>
      <c r="E380" s="459"/>
      <c r="F380" s="459"/>
      <c r="G380" s="459"/>
      <c r="H380" s="459"/>
      <c r="I380" s="459"/>
      <c r="J380" s="459"/>
      <c r="K380" s="459"/>
      <c r="L380" s="459"/>
      <c r="M380" s="459"/>
      <c r="N380" s="459"/>
      <c r="O380" s="460"/>
      <c r="P380" s="459"/>
      <c r="Q380" s="459"/>
      <c r="R380" s="459"/>
      <c r="S380" s="461"/>
      <c r="T380" s="461"/>
      <c r="U380" s="461"/>
      <c r="V380" s="461"/>
      <c r="W380" s="459"/>
      <c r="X380" s="459"/>
      <c r="Y380" s="462"/>
      <c r="Z380" s="462"/>
      <c r="AA380" s="462"/>
      <c r="AB380" s="462"/>
      <c r="AC380" s="462"/>
      <c r="AD380" s="462"/>
      <c r="AE380" s="462"/>
      <c r="AF380" s="425"/>
      <c r="AG380" s="425"/>
      <c r="AH380" s="425"/>
      <c r="AI380" s="425"/>
      <c r="AJ380" s="425"/>
      <c r="AK380" s="425"/>
      <c r="AL380" s="425"/>
      <c r="AM380" s="426"/>
    </row>
    <row r="381" spans="1:42" ht="15">
      <c r="B381" s="350" t="s">
        <v>279</v>
      </c>
      <c r="C381" s="364"/>
      <c r="D381" s="364"/>
      <c r="E381" s="402"/>
      <c r="F381" s="402"/>
      <c r="G381" s="402"/>
      <c r="H381" s="402"/>
      <c r="I381" s="402"/>
      <c r="J381" s="402"/>
      <c r="K381" s="402"/>
      <c r="L381" s="402"/>
      <c r="M381" s="402"/>
      <c r="N381" s="402"/>
      <c r="O381" s="317"/>
      <c r="P381" s="366"/>
      <c r="Q381" s="366"/>
      <c r="R381" s="366"/>
      <c r="S381" s="365"/>
      <c r="T381" s="365"/>
      <c r="U381" s="365"/>
      <c r="V381" s="365"/>
      <c r="W381" s="366"/>
      <c r="X381" s="366"/>
      <c r="Y381" s="367">
        <f>HLOOKUP(Y$35,'3.  Distribution Rates'!$C$122:$P$133,8,FALSE)</f>
        <v>0</v>
      </c>
      <c r="Z381" s="367">
        <f>HLOOKUP(Z$35,'3.  Distribution Rates'!$C$122:$P$133,8,FALSE)</f>
        <v>0</v>
      </c>
      <c r="AA381" s="367">
        <f>HLOOKUP(AA$35,'3.  Distribution Rates'!$C$122:$P$133,8,FALSE)</f>
        <v>0</v>
      </c>
      <c r="AB381" s="367">
        <f>HLOOKUP(AB$35,'3.  Distribution Rates'!$C$122:$P$133,8,FALSE)</f>
        <v>0</v>
      </c>
      <c r="AC381" s="367">
        <f>HLOOKUP(AC$35,'3.  Distribution Rates'!$C$122:$P$133,8,FALSE)</f>
        <v>0</v>
      </c>
      <c r="AD381" s="367">
        <f>HLOOKUP(AD$35,'3.  Distribution Rates'!$C$122:$P$133,8,FALSE)</f>
        <v>0</v>
      </c>
      <c r="AE381" s="367">
        <f>HLOOKUP(AE$35,'3.  Distribution Rates'!$C$122:$P$133,8,FALSE)</f>
        <v>0</v>
      </c>
      <c r="AF381" s="367">
        <f>HLOOKUP(AF$35,'3.  Distribution Rates'!$C$122:$P$133,8,FALSE)</f>
        <v>0</v>
      </c>
      <c r="AG381" s="367">
        <f>HLOOKUP(AG$35,'3.  Distribution Rates'!$C$122:$P$133,8,FALSE)</f>
        <v>0</v>
      </c>
      <c r="AH381" s="367">
        <f>HLOOKUP(AH$35,'3.  Distribution Rates'!$C$122:$P$133,8,FALSE)</f>
        <v>0</v>
      </c>
      <c r="AI381" s="367">
        <f>HLOOKUP(AI$35,'3.  Distribution Rates'!$C$122:$P$133,8,FALSE)</f>
        <v>0</v>
      </c>
      <c r="AJ381" s="367">
        <f>HLOOKUP(AJ$35,'3.  Distribution Rates'!$C$122:$P$133,8,FALSE)</f>
        <v>0</v>
      </c>
      <c r="AK381" s="367">
        <f>HLOOKUP(AK$35,'3.  Distribution Rates'!$C$122:$P$133,8,FALSE)</f>
        <v>0</v>
      </c>
      <c r="AL381" s="367">
        <f>HLOOKUP(AL$35,'3.  Distribution Rates'!$C$122:$P$133,8,FALSE)</f>
        <v>0</v>
      </c>
      <c r="AM381" s="403"/>
      <c r="AN381" s="367"/>
      <c r="AO381" s="367"/>
      <c r="AP381" s="367"/>
    </row>
    <row r="382" spans="1:42" ht="15">
      <c r="B382" s="350" t="s">
        <v>280</v>
      </c>
      <c r="C382" s="371"/>
      <c r="D382" s="335"/>
      <c r="E382" s="305"/>
      <c r="F382" s="305"/>
      <c r="G382" s="305"/>
      <c r="H382" s="305"/>
      <c r="I382" s="305"/>
      <c r="J382" s="305"/>
      <c r="K382" s="305"/>
      <c r="L382" s="305"/>
      <c r="M382" s="305"/>
      <c r="N382" s="305"/>
      <c r="O382" s="317"/>
      <c r="P382" s="305"/>
      <c r="Q382" s="305"/>
      <c r="R382" s="305"/>
      <c r="S382" s="335"/>
      <c r="T382" s="335"/>
      <c r="U382" s="335"/>
      <c r="V382" s="335"/>
      <c r="W382" s="305"/>
      <c r="X382" s="305"/>
      <c r="Y382" s="404">
        <f>'4.  2011-2014 LRAM'!Y139*Y381</f>
        <v>0</v>
      </c>
      <c r="Z382" s="404">
        <f>'4.  2011-2014 LRAM'!Z139*Z381</f>
        <v>0</v>
      </c>
      <c r="AA382" s="404">
        <f>'4.  2011-2014 LRAM'!AA139*AA381</f>
        <v>0</v>
      </c>
      <c r="AB382" s="404">
        <f>'4.  2011-2014 LRAM'!AB139*AB381</f>
        <v>0</v>
      </c>
      <c r="AC382" s="404">
        <f>'4.  2011-2014 LRAM'!AC139*AC381</f>
        <v>0</v>
      </c>
      <c r="AD382" s="404">
        <f>'4.  2011-2014 LRAM'!AD139*AD381</f>
        <v>0</v>
      </c>
      <c r="AE382" s="404">
        <f>'4.  2011-2014 LRAM'!AE139*AE381</f>
        <v>0</v>
      </c>
      <c r="AF382" s="404">
        <f>'4.  2011-2014 LRAM'!AF139*AF381</f>
        <v>0</v>
      </c>
      <c r="AG382" s="404">
        <f>'4.  2011-2014 LRAM'!AG139*AG381</f>
        <v>0</v>
      </c>
      <c r="AH382" s="404">
        <f>'4.  2011-2014 LRAM'!AH139*AH381</f>
        <v>0</v>
      </c>
      <c r="AI382" s="404">
        <f>'4.  2011-2014 LRAM'!AI139*AI381</f>
        <v>0</v>
      </c>
      <c r="AJ382" s="404">
        <f>'4.  2011-2014 LRAM'!AJ139*AJ381</f>
        <v>0</v>
      </c>
      <c r="AK382" s="404">
        <f>'4.  2011-2014 LRAM'!AK139*AK381</f>
        <v>0</v>
      </c>
      <c r="AL382" s="404">
        <f>'4.  2011-2014 LRAM'!AL139*AL381</f>
        <v>0</v>
      </c>
      <c r="AM382" s="403">
        <f t="shared" ref="AM382:AM387" si="1128">SUM(Y382:AL382)</f>
        <v>0</v>
      </c>
    </row>
    <row r="383" spans="1:42" ht="15">
      <c r="B383" s="350" t="s">
        <v>281</v>
      </c>
      <c r="C383" s="371"/>
      <c r="D383" s="335"/>
      <c r="E383" s="305"/>
      <c r="F383" s="305"/>
      <c r="G383" s="305"/>
      <c r="H383" s="305"/>
      <c r="I383" s="305"/>
      <c r="J383" s="305"/>
      <c r="K383" s="305"/>
      <c r="L383" s="305"/>
      <c r="M383" s="305"/>
      <c r="N383" s="305"/>
      <c r="O383" s="317"/>
      <c r="P383" s="305"/>
      <c r="Q383" s="305"/>
      <c r="R383" s="305"/>
      <c r="S383" s="335"/>
      <c r="T383" s="335"/>
      <c r="U383" s="335"/>
      <c r="V383" s="335"/>
      <c r="W383" s="305"/>
      <c r="X383" s="305"/>
      <c r="Y383" s="404">
        <f>'4.  2011-2014 LRAM'!Y268*Y381</f>
        <v>0</v>
      </c>
      <c r="Z383" s="404">
        <f>'4.  2011-2014 LRAM'!Z268*Z381</f>
        <v>0</v>
      </c>
      <c r="AA383" s="404">
        <f>'4.  2011-2014 LRAM'!AA268*AA381</f>
        <v>0</v>
      </c>
      <c r="AB383" s="404">
        <f>'4.  2011-2014 LRAM'!AB268*AB381</f>
        <v>0</v>
      </c>
      <c r="AC383" s="404">
        <f>'4.  2011-2014 LRAM'!AC268*AC381</f>
        <v>0</v>
      </c>
      <c r="AD383" s="404">
        <f>'4.  2011-2014 LRAM'!AD268*AD381</f>
        <v>0</v>
      </c>
      <c r="AE383" s="404">
        <f>'4.  2011-2014 LRAM'!AE268*AE381</f>
        <v>0</v>
      </c>
      <c r="AF383" s="404">
        <f>'4.  2011-2014 LRAM'!AF268*AF381</f>
        <v>0</v>
      </c>
      <c r="AG383" s="404">
        <f>'4.  2011-2014 LRAM'!AG268*AG381</f>
        <v>0</v>
      </c>
      <c r="AH383" s="404">
        <f>'4.  2011-2014 LRAM'!AH268*AH381</f>
        <v>0</v>
      </c>
      <c r="AI383" s="404">
        <f>'4.  2011-2014 LRAM'!AI268*AI381</f>
        <v>0</v>
      </c>
      <c r="AJ383" s="404">
        <f>'4.  2011-2014 LRAM'!AJ268*AJ381</f>
        <v>0</v>
      </c>
      <c r="AK383" s="404">
        <f>'4.  2011-2014 LRAM'!AK268*AK381</f>
        <v>0</v>
      </c>
      <c r="AL383" s="404">
        <f>'4.  2011-2014 LRAM'!AL268*AL381</f>
        <v>0</v>
      </c>
      <c r="AM383" s="403">
        <f t="shared" si="1128"/>
        <v>0</v>
      </c>
    </row>
    <row r="384" spans="1:42" ht="15">
      <c r="B384" s="350" t="s">
        <v>282</v>
      </c>
      <c r="C384" s="371"/>
      <c r="D384" s="335"/>
      <c r="E384" s="305"/>
      <c r="F384" s="305"/>
      <c r="G384" s="305"/>
      <c r="H384" s="305"/>
      <c r="I384" s="305"/>
      <c r="J384" s="305"/>
      <c r="K384" s="305"/>
      <c r="L384" s="305"/>
      <c r="M384" s="305"/>
      <c r="N384" s="305"/>
      <c r="O384" s="317"/>
      <c r="P384" s="305"/>
      <c r="Q384" s="305"/>
      <c r="R384" s="305"/>
      <c r="S384" s="335"/>
      <c r="T384" s="335"/>
      <c r="U384" s="335"/>
      <c r="V384" s="335"/>
      <c r="W384" s="305"/>
      <c r="X384" s="305"/>
      <c r="Y384" s="404">
        <f>'4.  2011-2014 LRAM'!Y397*Y381</f>
        <v>0</v>
      </c>
      <c r="Z384" s="404">
        <f>'4.  2011-2014 LRAM'!Z397*Z381</f>
        <v>0</v>
      </c>
      <c r="AA384" s="404">
        <f>'4.  2011-2014 LRAM'!AA397*AA381</f>
        <v>0</v>
      </c>
      <c r="AB384" s="404">
        <f>'4.  2011-2014 LRAM'!AB397*AB381</f>
        <v>0</v>
      </c>
      <c r="AC384" s="404">
        <f>'4.  2011-2014 LRAM'!AC397*AC381</f>
        <v>0</v>
      </c>
      <c r="AD384" s="404">
        <f>'4.  2011-2014 LRAM'!AD397*AD381</f>
        <v>0</v>
      </c>
      <c r="AE384" s="404">
        <f>'4.  2011-2014 LRAM'!AE397*AE381</f>
        <v>0</v>
      </c>
      <c r="AF384" s="404">
        <f>'4.  2011-2014 LRAM'!AF397*AF381</f>
        <v>0</v>
      </c>
      <c r="AG384" s="404">
        <f>'4.  2011-2014 LRAM'!AG397*AG381</f>
        <v>0</v>
      </c>
      <c r="AH384" s="404">
        <f>'4.  2011-2014 LRAM'!AH397*AH381</f>
        <v>0</v>
      </c>
      <c r="AI384" s="404">
        <f>'4.  2011-2014 LRAM'!AI397*AI381</f>
        <v>0</v>
      </c>
      <c r="AJ384" s="404">
        <f>'4.  2011-2014 LRAM'!AJ397*AJ381</f>
        <v>0</v>
      </c>
      <c r="AK384" s="404">
        <f>'4.  2011-2014 LRAM'!AK397*AK381</f>
        <v>0</v>
      </c>
      <c r="AL384" s="404">
        <f>'4.  2011-2014 LRAM'!AL397*AL381</f>
        <v>0</v>
      </c>
      <c r="AM384" s="403">
        <f t="shared" si="1128"/>
        <v>0</v>
      </c>
    </row>
    <row r="385" spans="2:39" ht="15">
      <c r="B385" s="350" t="s">
        <v>283</v>
      </c>
      <c r="C385" s="371"/>
      <c r="D385" s="335"/>
      <c r="E385" s="305"/>
      <c r="F385" s="305"/>
      <c r="G385" s="305"/>
      <c r="H385" s="305"/>
      <c r="I385" s="305"/>
      <c r="J385" s="305"/>
      <c r="K385" s="305"/>
      <c r="L385" s="305"/>
      <c r="M385" s="305"/>
      <c r="N385" s="305"/>
      <c r="O385" s="317"/>
      <c r="P385" s="305"/>
      <c r="Q385" s="305"/>
      <c r="R385" s="305"/>
      <c r="S385" s="335"/>
      <c r="T385" s="335"/>
      <c r="U385" s="335"/>
      <c r="V385" s="335"/>
      <c r="W385" s="305"/>
      <c r="X385" s="305"/>
      <c r="Y385" s="404">
        <f>'4.  2011-2014 LRAM'!Y527*Y381</f>
        <v>0</v>
      </c>
      <c r="Z385" s="404">
        <f>'4.  2011-2014 LRAM'!Z527*Z381</f>
        <v>0</v>
      </c>
      <c r="AA385" s="404">
        <f>'4.  2011-2014 LRAM'!AA527*AA381</f>
        <v>0</v>
      </c>
      <c r="AB385" s="404">
        <f>'4.  2011-2014 LRAM'!AB527*AB381</f>
        <v>0</v>
      </c>
      <c r="AC385" s="404">
        <f>'4.  2011-2014 LRAM'!AC527*AC381</f>
        <v>0</v>
      </c>
      <c r="AD385" s="404">
        <f>'4.  2011-2014 LRAM'!AD527*AD381</f>
        <v>0</v>
      </c>
      <c r="AE385" s="404">
        <f>'4.  2011-2014 LRAM'!AE527*AE381</f>
        <v>0</v>
      </c>
      <c r="AF385" s="404">
        <f>'4.  2011-2014 LRAM'!AF527*AF381</f>
        <v>0</v>
      </c>
      <c r="AG385" s="404">
        <f>'4.  2011-2014 LRAM'!AG527*AG381</f>
        <v>0</v>
      </c>
      <c r="AH385" s="404">
        <f>'4.  2011-2014 LRAM'!AH527*AH381</f>
        <v>0</v>
      </c>
      <c r="AI385" s="404">
        <f>'4.  2011-2014 LRAM'!AI527*AI381</f>
        <v>0</v>
      </c>
      <c r="AJ385" s="404">
        <f>'4.  2011-2014 LRAM'!AJ527*AJ381</f>
        <v>0</v>
      </c>
      <c r="AK385" s="404">
        <f>'4.  2011-2014 LRAM'!AK527*AK381</f>
        <v>0</v>
      </c>
      <c r="AL385" s="404">
        <f>'4.  2011-2014 LRAM'!AL527*AL381</f>
        <v>0</v>
      </c>
      <c r="AM385" s="403">
        <f t="shared" si="1128"/>
        <v>0</v>
      </c>
    </row>
    <row r="386" spans="2:39" ht="15">
      <c r="B386" s="350" t="s">
        <v>284</v>
      </c>
      <c r="C386" s="371"/>
      <c r="D386" s="335"/>
      <c r="E386" s="305"/>
      <c r="F386" s="305"/>
      <c r="G386" s="305"/>
      <c r="H386" s="305"/>
      <c r="I386" s="305"/>
      <c r="J386" s="305"/>
      <c r="K386" s="305"/>
      <c r="L386" s="305"/>
      <c r="M386" s="305"/>
      <c r="N386" s="305"/>
      <c r="O386" s="317"/>
      <c r="P386" s="305"/>
      <c r="Q386" s="305"/>
      <c r="R386" s="305"/>
      <c r="S386" s="335"/>
      <c r="T386" s="335"/>
      <c r="U386" s="335"/>
      <c r="V386" s="335"/>
      <c r="W386" s="305"/>
      <c r="X386" s="305"/>
      <c r="Y386" s="404">
        <f t="shared" ref="Y386:AL386" si="1129">Y208*Y381</f>
        <v>0</v>
      </c>
      <c r="Z386" s="404">
        <f t="shared" si="1129"/>
        <v>0</v>
      </c>
      <c r="AA386" s="404">
        <f t="shared" si="1129"/>
        <v>0</v>
      </c>
      <c r="AB386" s="404">
        <f t="shared" si="1129"/>
        <v>0</v>
      </c>
      <c r="AC386" s="404">
        <f t="shared" si="1129"/>
        <v>0</v>
      </c>
      <c r="AD386" s="404">
        <f t="shared" si="1129"/>
        <v>0</v>
      </c>
      <c r="AE386" s="404">
        <f t="shared" si="1129"/>
        <v>0</v>
      </c>
      <c r="AF386" s="404">
        <f t="shared" si="1129"/>
        <v>0</v>
      </c>
      <c r="AG386" s="404">
        <f t="shared" si="1129"/>
        <v>0</v>
      </c>
      <c r="AH386" s="404">
        <f t="shared" si="1129"/>
        <v>0</v>
      </c>
      <c r="AI386" s="404">
        <f t="shared" si="1129"/>
        <v>0</v>
      </c>
      <c r="AJ386" s="404">
        <f t="shared" si="1129"/>
        <v>0</v>
      </c>
      <c r="AK386" s="404">
        <f t="shared" si="1129"/>
        <v>0</v>
      </c>
      <c r="AL386" s="404">
        <f t="shared" si="1129"/>
        <v>0</v>
      </c>
      <c r="AM386" s="403">
        <f t="shared" si="1128"/>
        <v>0</v>
      </c>
    </row>
    <row r="387" spans="2:39" ht="15">
      <c r="B387" s="350" t="s">
        <v>293</v>
      </c>
      <c r="C387" s="371"/>
      <c r="D387" s="335"/>
      <c r="E387" s="305"/>
      <c r="F387" s="305"/>
      <c r="G387" s="305"/>
      <c r="H387" s="305"/>
      <c r="I387" s="305"/>
      <c r="J387" s="305"/>
      <c r="K387" s="305"/>
      <c r="L387" s="305"/>
      <c r="M387" s="305"/>
      <c r="N387" s="305"/>
      <c r="O387" s="317"/>
      <c r="P387" s="305"/>
      <c r="Q387" s="305"/>
      <c r="R387" s="305"/>
      <c r="S387" s="335"/>
      <c r="T387" s="335"/>
      <c r="U387" s="335"/>
      <c r="V387" s="335"/>
      <c r="W387" s="305"/>
      <c r="X387" s="305"/>
      <c r="Y387" s="404">
        <f>Y378*Y381</f>
        <v>0</v>
      </c>
      <c r="Z387" s="404">
        <f t="shared" ref="Z387:AL387" si="1130">Z378*Z381</f>
        <v>0</v>
      </c>
      <c r="AA387" s="404">
        <f t="shared" si="1130"/>
        <v>0</v>
      </c>
      <c r="AB387" s="404">
        <f t="shared" si="1130"/>
        <v>0</v>
      </c>
      <c r="AC387" s="404">
        <f t="shared" si="1130"/>
        <v>0</v>
      </c>
      <c r="AD387" s="404">
        <f t="shared" si="1130"/>
        <v>0</v>
      </c>
      <c r="AE387" s="404">
        <f t="shared" si="1130"/>
        <v>0</v>
      </c>
      <c r="AF387" s="404">
        <f t="shared" si="1130"/>
        <v>0</v>
      </c>
      <c r="AG387" s="404">
        <f t="shared" si="1130"/>
        <v>0</v>
      </c>
      <c r="AH387" s="404">
        <f t="shared" si="1130"/>
        <v>0</v>
      </c>
      <c r="AI387" s="404">
        <f t="shared" si="1130"/>
        <v>0</v>
      </c>
      <c r="AJ387" s="404">
        <f t="shared" si="1130"/>
        <v>0</v>
      </c>
      <c r="AK387" s="404">
        <f t="shared" si="1130"/>
        <v>0</v>
      </c>
      <c r="AL387" s="404">
        <f t="shared" si="1130"/>
        <v>0</v>
      </c>
      <c r="AM387" s="403">
        <f t="shared" si="1128"/>
        <v>0</v>
      </c>
    </row>
    <row r="388" spans="2:39" ht="15.6">
      <c r="B388" s="375" t="s">
        <v>285</v>
      </c>
      <c r="C388" s="371"/>
      <c r="D388" s="362"/>
      <c r="E388" s="360"/>
      <c r="F388" s="360"/>
      <c r="G388" s="360"/>
      <c r="H388" s="360"/>
      <c r="I388" s="360"/>
      <c r="J388" s="360"/>
      <c r="K388" s="360"/>
      <c r="L388" s="360"/>
      <c r="M388" s="360"/>
      <c r="N388" s="360"/>
      <c r="O388" s="326"/>
      <c r="P388" s="360"/>
      <c r="Q388" s="360"/>
      <c r="R388" s="360"/>
      <c r="S388" s="362"/>
      <c r="T388" s="362"/>
      <c r="U388" s="362"/>
      <c r="V388" s="362"/>
      <c r="W388" s="360"/>
      <c r="X388" s="360"/>
      <c r="Y388" s="372">
        <f>SUM(Y382:Y387)</f>
        <v>0</v>
      </c>
      <c r="Z388" s="372">
        <f t="shared" ref="Z388:AE388" si="1131">SUM(Z382:Z387)</f>
        <v>0</v>
      </c>
      <c r="AA388" s="372">
        <f t="shared" si="1131"/>
        <v>0</v>
      </c>
      <c r="AB388" s="372">
        <f t="shared" si="1131"/>
        <v>0</v>
      </c>
      <c r="AC388" s="372">
        <f t="shared" si="1131"/>
        <v>0</v>
      </c>
      <c r="AD388" s="372">
        <f t="shared" si="1131"/>
        <v>0</v>
      </c>
      <c r="AE388" s="372">
        <f t="shared" si="1131"/>
        <v>0</v>
      </c>
      <c r="AF388" s="372">
        <f>SUM(AF382:AF387)</f>
        <v>0</v>
      </c>
      <c r="AG388" s="372">
        <f t="shared" ref="AG388:AL388" si="1132">SUM(AG382:AG387)</f>
        <v>0</v>
      </c>
      <c r="AH388" s="372">
        <f t="shared" si="1132"/>
        <v>0</v>
      </c>
      <c r="AI388" s="372">
        <f t="shared" si="1132"/>
        <v>0</v>
      </c>
      <c r="AJ388" s="372">
        <f t="shared" si="1132"/>
        <v>0</v>
      </c>
      <c r="AK388" s="372">
        <f t="shared" si="1132"/>
        <v>0</v>
      </c>
      <c r="AL388" s="372">
        <f t="shared" si="1132"/>
        <v>0</v>
      </c>
      <c r="AM388" s="374">
        <f>SUM(AM382:AM387)</f>
        <v>0</v>
      </c>
    </row>
    <row r="389" spans="2:39" ht="15.6">
      <c r="B389" s="375" t="s">
        <v>286</v>
      </c>
      <c r="C389" s="371"/>
      <c r="D389" s="376"/>
      <c r="E389" s="360"/>
      <c r="F389" s="360"/>
      <c r="G389" s="360"/>
      <c r="H389" s="360"/>
      <c r="I389" s="360"/>
      <c r="J389" s="360"/>
      <c r="K389" s="360"/>
      <c r="L389" s="360"/>
      <c r="M389" s="360"/>
      <c r="N389" s="360"/>
      <c r="O389" s="326"/>
      <c r="P389" s="360"/>
      <c r="Q389" s="360"/>
      <c r="R389" s="360"/>
      <c r="S389" s="362"/>
      <c r="T389" s="362"/>
      <c r="U389" s="362"/>
      <c r="V389" s="362"/>
      <c r="W389" s="360"/>
      <c r="X389" s="360"/>
      <c r="Y389" s="373">
        <f>Y379*Y381</f>
        <v>0</v>
      </c>
      <c r="Z389" s="373">
        <f t="shared" ref="Z389:AE389" si="1133">Z379*Z381</f>
        <v>0</v>
      </c>
      <c r="AA389" s="373">
        <f t="shared" si="1133"/>
        <v>0</v>
      </c>
      <c r="AB389" s="373">
        <f t="shared" si="1133"/>
        <v>0</v>
      </c>
      <c r="AC389" s="373">
        <f t="shared" si="1133"/>
        <v>0</v>
      </c>
      <c r="AD389" s="373">
        <f t="shared" si="1133"/>
        <v>0</v>
      </c>
      <c r="AE389" s="373">
        <f t="shared" si="1133"/>
        <v>0</v>
      </c>
      <c r="AF389" s="373">
        <f>AF379*AF381</f>
        <v>0</v>
      </c>
      <c r="AG389" s="373">
        <f t="shared" ref="AG389:AL389" si="1134">AG379*AG381</f>
        <v>0</v>
      </c>
      <c r="AH389" s="373">
        <f t="shared" si="1134"/>
        <v>0</v>
      </c>
      <c r="AI389" s="373">
        <f t="shared" si="1134"/>
        <v>0</v>
      </c>
      <c r="AJ389" s="373">
        <f t="shared" si="1134"/>
        <v>0</v>
      </c>
      <c r="AK389" s="373">
        <f t="shared" si="1134"/>
        <v>0</v>
      </c>
      <c r="AL389" s="373">
        <f t="shared" si="1134"/>
        <v>0</v>
      </c>
      <c r="AM389" s="374">
        <f>SUM(Y389:AL389)</f>
        <v>0</v>
      </c>
    </row>
    <row r="390" spans="2:39" ht="15.6">
      <c r="B390" s="375" t="s">
        <v>287</v>
      </c>
      <c r="C390" s="371"/>
      <c r="D390" s="376"/>
      <c r="E390" s="360"/>
      <c r="F390" s="360"/>
      <c r="G390" s="360"/>
      <c r="H390" s="360"/>
      <c r="I390" s="360"/>
      <c r="J390" s="360"/>
      <c r="K390" s="360"/>
      <c r="L390" s="360"/>
      <c r="M390" s="360"/>
      <c r="N390" s="360"/>
      <c r="O390" s="326"/>
      <c r="P390" s="360"/>
      <c r="Q390" s="360"/>
      <c r="R390" s="360"/>
      <c r="S390" s="376"/>
      <c r="T390" s="376"/>
      <c r="U390" s="376"/>
      <c r="V390" s="376"/>
      <c r="W390" s="360"/>
      <c r="X390" s="360"/>
      <c r="Y390" s="377"/>
      <c r="Z390" s="377"/>
      <c r="AA390" s="377"/>
      <c r="AB390" s="377"/>
      <c r="AC390" s="377"/>
      <c r="AD390" s="377"/>
      <c r="AE390" s="377"/>
      <c r="AF390" s="377"/>
      <c r="AG390" s="377"/>
      <c r="AH390" s="377"/>
      <c r="AI390" s="377"/>
      <c r="AJ390" s="377"/>
      <c r="AK390" s="377"/>
      <c r="AL390" s="377"/>
      <c r="AM390" s="374">
        <f>AM388-AM389</f>
        <v>0</v>
      </c>
    </row>
    <row r="391" spans="2:39" ht="15">
      <c r="B391" s="350"/>
      <c r="C391" s="376"/>
      <c r="D391" s="376"/>
      <c r="E391" s="360"/>
      <c r="F391" s="360"/>
      <c r="G391" s="360"/>
      <c r="H391" s="360"/>
      <c r="I391" s="360"/>
      <c r="J391" s="360"/>
      <c r="K391" s="360"/>
      <c r="L391" s="360"/>
      <c r="M391" s="360"/>
      <c r="N391" s="360"/>
      <c r="O391" s="326"/>
      <c r="P391" s="360"/>
      <c r="Q391" s="360"/>
      <c r="R391" s="360"/>
      <c r="S391" s="376"/>
      <c r="T391" s="371"/>
      <c r="U391" s="376"/>
      <c r="V391" s="376"/>
      <c r="W391" s="360"/>
      <c r="X391" s="360"/>
      <c r="Y391" s="378"/>
      <c r="Z391" s="378"/>
      <c r="AA391" s="378"/>
      <c r="AB391" s="378"/>
      <c r="AC391" s="378"/>
      <c r="AD391" s="378"/>
      <c r="AE391" s="378"/>
      <c r="AF391" s="378"/>
      <c r="AG391" s="378"/>
      <c r="AH391" s="378"/>
      <c r="AI391" s="378"/>
      <c r="AJ391" s="378"/>
      <c r="AK391" s="378"/>
      <c r="AL391" s="378"/>
      <c r="AM391" s="374"/>
    </row>
    <row r="392" spans="2:39" ht="15">
      <c r="B392" s="465" t="s">
        <v>288</v>
      </c>
      <c r="C392" s="330"/>
      <c r="D392" s="305"/>
      <c r="E392" s="305"/>
      <c r="F392" s="305"/>
      <c r="G392" s="305"/>
      <c r="H392" s="305"/>
      <c r="I392" s="305"/>
      <c r="J392" s="305"/>
      <c r="K392" s="305"/>
      <c r="L392" s="305"/>
      <c r="M392" s="305"/>
      <c r="N392" s="305"/>
      <c r="O392" s="383"/>
      <c r="P392" s="305"/>
      <c r="Q392" s="305"/>
      <c r="R392" s="305"/>
      <c r="S392" s="330"/>
      <c r="T392" s="335"/>
      <c r="U392" s="335"/>
      <c r="V392" s="305"/>
      <c r="W392" s="305"/>
      <c r="X392" s="335"/>
      <c r="Y392" s="317">
        <f>SUMPRODUCT(E221:E376,Y221:Y376)</f>
        <v>0</v>
      </c>
      <c r="Z392" s="317">
        <f>SUMPRODUCT(E221:E376,Z221:Z376)</f>
        <v>0</v>
      </c>
      <c r="AA392" s="317">
        <f t="shared" ref="AA392:AL392" si="1135">IF(AA219="kw",SUMPRODUCT($N$221:$N$376,$P$221:$P$376,AA221:AA376),SUMPRODUCT($E$221:$E$376,AA221:AA376))</f>
        <v>0</v>
      </c>
      <c r="AB392" s="317">
        <f t="shared" si="1135"/>
        <v>0</v>
      </c>
      <c r="AC392" s="317">
        <f t="shared" si="1135"/>
        <v>0</v>
      </c>
      <c r="AD392" s="317">
        <f t="shared" si="1135"/>
        <v>0</v>
      </c>
      <c r="AE392" s="317">
        <f t="shared" si="1135"/>
        <v>0</v>
      </c>
      <c r="AF392" s="317">
        <f t="shared" si="1135"/>
        <v>0</v>
      </c>
      <c r="AG392" s="317">
        <f t="shared" si="1135"/>
        <v>0</v>
      </c>
      <c r="AH392" s="317">
        <f t="shared" si="1135"/>
        <v>0</v>
      </c>
      <c r="AI392" s="317">
        <f t="shared" si="1135"/>
        <v>0</v>
      </c>
      <c r="AJ392" s="317">
        <f t="shared" si="1135"/>
        <v>0</v>
      </c>
      <c r="AK392" s="317">
        <f t="shared" si="1135"/>
        <v>0</v>
      </c>
      <c r="AL392" s="317">
        <f t="shared" si="1135"/>
        <v>0</v>
      </c>
      <c r="AM392" s="374"/>
    </row>
    <row r="393" spans="2:39" ht="15">
      <c r="B393" s="465" t="s">
        <v>289</v>
      </c>
      <c r="C393" s="330"/>
      <c r="D393" s="305"/>
      <c r="E393" s="305"/>
      <c r="F393" s="305"/>
      <c r="G393" s="305"/>
      <c r="H393" s="305"/>
      <c r="I393" s="305"/>
      <c r="J393" s="305"/>
      <c r="K393" s="305"/>
      <c r="L393" s="305"/>
      <c r="M393" s="305"/>
      <c r="N393" s="305"/>
      <c r="O393" s="383"/>
      <c r="P393" s="305"/>
      <c r="Q393" s="305"/>
      <c r="R393" s="305"/>
      <c r="S393" s="330"/>
      <c r="T393" s="335"/>
      <c r="U393" s="335"/>
      <c r="V393" s="305"/>
      <c r="W393" s="305"/>
      <c r="X393" s="335"/>
      <c r="Y393" s="317">
        <f>SUMPRODUCT(F221:F376,Y221:Y376)</f>
        <v>0</v>
      </c>
      <c r="Z393" s="317">
        <f>SUMPRODUCT(F221:F376,Z221:Z376)</f>
        <v>0</v>
      </c>
      <c r="AA393" s="317">
        <f t="shared" ref="AA393:AL393" si="1136">IF(AA219="kw",SUMPRODUCT($N$221:$N$376,$Q$221:$Q$376,AA221:AA376),SUMPRODUCT($F$221:$F$376,AA221:AA376))</f>
        <v>0</v>
      </c>
      <c r="AB393" s="317">
        <f t="shared" si="1136"/>
        <v>0</v>
      </c>
      <c r="AC393" s="317">
        <f t="shared" si="1136"/>
        <v>0</v>
      </c>
      <c r="AD393" s="317">
        <f t="shared" si="1136"/>
        <v>0</v>
      </c>
      <c r="AE393" s="317">
        <f t="shared" si="1136"/>
        <v>0</v>
      </c>
      <c r="AF393" s="317">
        <f t="shared" si="1136"/>
        <v>0</v>
      </c>
      <c r="AG393" s="317">
        <f t="shared" si="1136"/>
        <v>0</v>
      </c>
      <c r="AH393" s="317">
        <f t="shared" si="1136"/>
        <v>0</v>
      </c>
      <c r="AI393" s="317">
        <f t="shared" si="1136"/>
        <v>0</v>
      </c>
      <c r="AJ393" s="317">
        <f t="shared" si="1136"/>
        <v>0</v>
      </c>
      <c r="AK393" s="317">
        <f t="shared" si="1136"/>
        <v>0</v>
      </c>
      <c r="AL393" s="317">
        <f t="shared" si="1136"/>
        <v>0</v>
      </c>
      <c r="AM393" s="363"/>
    </row>
    <row r="394" spans="2:39" ht="15">
      <c r="B394" s="465" t="s">
        <v>290</v>
      </c>
      <c r="C394" s="330"/>
      <c r="D394" s="305"/>
      <c r="E394" s="305"/>
      <c r="F394" s="305"/>
      <c r="G394" s="305"/>
      <c r="H394" s="305"/>
      <c r="I394" s="305"/>
      <c r="J394" s="305"/>
      <c r="K394" s="305"/>
      <c r="L394" s="305"/>
      <c r="M394" s="305"/>
      <c r="N394" s="305"/>
      <c r="O394" s="383"/>
      <c r="P394" s="305"/>
      <c r="Q394" s="305"/>
      <c r="R394" s="305"/>
      <c r="S394" s="330"/>
      <c r="T394" s="335"/>
      <c r="U394" s="335"/>
      <c r="V394" s="305"/>
      <c r="W394" s="305"/>
      <c r="X394" s="335"/>
      <c r="Y394" s="317">
        <f>SUMPRODUCT(G221:G376,Y221:Y376)</f>
        <v>0</v>
      </c>
      <c r="Z394" s="317">
        <f>SUMPRODUCT(G221:G376,Z221:Z376)</f>
        <v>0</v>
      </c>
      <c r="AA394" s="317">
        <f t="shared" ref="AA394:AL394" si="1137">IF(AA219="kw",SUMPRODUCT($N$221:$N$376,$R$221:$R$376,AA221:AA376),SUMPRODUCT($G$221:$G$376,AA221:AA376))</f>
        <v>0</v>
      </c>
      <c r="AB394" s="317">
        <f t="shared" si="1137"/>
        <v>0</v>
      </c>
      <c r="AC394" s="317">
        <f t="shared" si="1137"/>
        <v>0</v>
      </c>
      <c r="AD394" s="317">
        <f t="shared" si="1137"/>
        <v>0</v>
      </c>
      <c r="AE394" s="317">
        <f t="shared" si="1137"/>
        <v>0</v>
      </c>
      <c r="AF394" s="317">
        <f t="shared" si="1137"/>
        <v>0</v>
      </c>
      <c r="AG394" s="317">
        <f t="shared" si="1137"/>
        <v>0</v>
      </c>
      <c r="AH394" s="317">
        <f t="shared" si="1137"/>
        <v>0</v>
      </c>
      <c r="AI394" s="317">
        <f t="shared" si="1137"/>
        <v>0</v>
      </c>
      <c r="AJ394" s="317">
        <f t="shared" si="1137"/>
        <v>0</v>
      </c>
      <c r="AK394" s="317">
        <f t="shared" si="1137"/>
        <v>0</v>
      </c>
      <c r="AL394" s="317">
        <f t="shared" si="1137"/>
        <v>0</v>
      </c>
      <c r="AM394" s="363"/>
    </row>
    <row r="395" spans="2:39" ht="15">
      <c r="B395" s="466" t="s">
        <v>291</v>
      </c>
      <c r="C395" s="390"/>
      <c r="D395" s="410"/>
      <c r="E395" s="410"/>
      <c r="F395" s="410"/>
      <c r="G395" s="410"/>
      <c r="H395" s="410"/>
      <c r="I395" s="410"/>
      <c r="J395" s="410"/>
      <c r="K395" s="410"/>
      <c r="L395" s="410"/>
      <c r="M395" s="410"/>
      <c r="N395" s="410"/>
      <c r="O395" s="409"/>
      <c r="P395" s="410"/>
      <c r="Q395" s="410"/>
      <c r="R395" s="410"/>
      <c r="S395" s="390"/>
      <c r="T395" s="411"/>
      <c r="U395" s="411"/>
      <c r="V395" s="410"/>
      <c r="W395" s="410"/>
      <c r="X395" s="411"/>
      <c r="Y395" s="352">
        <f>SUMPRODUCT(H221:H376,Y221:Y376)</f>
        <v>0</v>
      </c>
      <c r="Z395" s="352">
        <f>SUMPRODUCT(H221:H376,Z221:Z376)</f>
        <v>0</v>
      </c>
      <c r="AA395" s="352">
        <f t="shared" ref="AA395:AL395" si="1138">IF(AA219="kw",SUMPRODUCT($N$221:$N$376,$S$221:$S$376,AA221:AA376),SUMPRODUCT($H$221:$H$376,AA221:AA376))</f>
        <v>0</v>
      </c>
      <c r="AB395" s="352">
        <f t="shared" si="1138"/>
        <v>0</v>
      </c>
      <c r="AC395" s="352">
        <f t="shared" si="1138"/>
        <v>0</v>
      </c>
      <c r="AD395" s="352">
        <f t="shared" si="1138"/>
        <v>0</v>
      </c>
      <c r="AE395" s="352">
        <f t="shared" si="1138"/>
        <v>0</v>
      </c>
      <c r="AF395" s="352">
        <f t="shared" si="1138"/>
        <v>0</v>
      </c>
      <c r="AG395" s="352">
        <f t="shared" si="1138"/>
        <v>0</v>
      </c>
      <c r="AH395" s="352">
        <f t="shared" si="1138"/>
        <v>0</v>
      </c>
      <c r="AI395" s="352">
        <f t="shared" si="1138"/>
        <v>0</v>
      </c>
      <c r="AJ395" s="352">
        <f t="shared" si="1138"/>
        <v>0</v>
      </c>
      <c r="AK395" s="352">
        <f t="shared" si="1138"/>
        <v>0</v>
      </c>
      <c r="AL395" s="352">
        <f t="shared" si="1138"/>
        <v>0</v>
      </c>
      <c r="AM395" s="412"/>
    </row>
    <row r="396" spans="2:39" ht="21" customHeight="1">
      <c r="B396" s="394" t="s">
        <v>226</v>
      </c>
      <c r="C396" s="413"/>
      <c r="D396" s="414"/>
      <c r="E396" s="414"/>
      <c r="F396" s="414"/>
      <c r="G396" s="414"/>
      <c r="H396" s="414"/>
      <c r="I396" s="414"/>
      <c r="J396" s="414"/>
      <c r="K396" s="414"/>
      <c r="L396" s="414"/>
      <c r="M396" s="414"/>
      <c r="N396" s="414"/>
      <c r="O396" s="414"/>
      <c r="P396" s="414"/>
      <c r="Q396" s="414"/>
      <c r="R396" s="414"/>
      <c r="S396" s="397"/>
      <c r="T396" s="398"/>
      <c r="U396" s="414"/>
      <c r="V396" s="414"/>
      <c r="W396" s="414"/>
      <c r="X396" s="414"/>
      <c r="Y396" s="435"/>
      <c r="Z396" s="435"/>
      <c r="AA396" s="435"/>
      <c r="AB396" s="435"/>
      <c r="AC396" s="435"/>
      <c r="AD396" s="435"/>
      <c r="AE396" s="435"/>
      <c r="AF396" s="435"/>
      <c r="AG396" s="435"/>
      <c r="AH396" s="435"/>
      <c r="AI396" s="435"/>
      <c r="AJ396" s="435"/>
      <c r="AK396" s="435"/>
      <c r="AL396" s="435"/>
      <c r="AM396" s="415"/>
    </row>
    <row r="399" spans="2:39" ht="15.6">
      <c r="B399" s="306" t="s">
        <v>294</v>
      </c>
      <c r="C399" s="307"/>
      <c r="D399" s="626" t="s">
        <v>588</v>
      </c>
      <c r="E399" s="279"/>
      <c r="F399" s="628" t="s">
        <v>599</v>
      </c>
      <c r="G399" s="279"/>
      <c r="H399" s="279"/>
      <c r="I399" s="279"/>
      <c r="J399" s="279"/>
      <c r="K399" s="279"/>
      <c r="L399" s="279"/>
      <c r="M399" s="279"/>
      <c r="N399" s="279"/>
      <c r="O399" s="307"/>
      <c r="P399" s="279"/>
      <c r="Q399" s="279"/>
      <c r="R399" s="279"/>
      <c r="S399" s="279"/>
      <c r="T399" s="279"/>
      <c r="U399" s="279"/>
      <c r="V399" s="279"/>
      <c r="W399" s="279"/>
      <c r="X399" s="279"/>
      <c r="Y399" s="296"/>
      <c r="Z399" s="293"/>
      <c r="AA399" s="293"/>
      <c r="AB399" s="293"/>
      <c r="AC399" s="293"/>
      <c r="AD399" s="293"/>
      <c r="AE399" s="293"/>
      <c r="AF399" s="293"/>
      <c r="AG399" s="293"/>
      <c r="AH399" s="293"/>
      <c r="AI399" s="293"/>
      <c r="AJ399" s="293"/>
      <c r="AK399" s="293"/>
      <c r="AL399" s="293"/>
      <c r="AM399" s="308"/>
    </row>
    <row r="400" spans="2:39" ht="33.75" customHeight="1">
      <c r="B400" s="794" t="s">
        <v>213</v>
      </c>
      <c r="C400" s="796" t="s">
        <v>33</v>
      </c>
      <c r="D400" s="310" t="s">
        <v>426</v>
      </c>
      <c r="E400" s="798" t="s">
        <v>211</v>
      </c>
      <c r="F400" s="799"/>
      <c r="G400" s="799"/>
      <c r="H400" s="799"/>
      <c r="I400" s="799"/>
      <c r="J400" s="799"/>
      <c r="K400" s="799"/>
      <c r="L400" s="799"/>
      <c r="M400" s="800"/>
      <c r="N400" s="801" t="s">
        <v>215</v>
      </c>
      <c r="O400" s="310" t="s">
        <v>427</v>
      </c>
      <c r="P400" s="798" t="s">
        <v>214</v>
      </c>
      <c r="Q400" s="799"/>
      <c r="R400" s="799"/>
      <c r="S400" s="799"/>
      <c r="T400" s="799"/>
      <c r="U400" s="799"/>
      <c r="V400" s="799"/>
      <c r="W400" s="799"/>
      <c r="X400" s="800"/>
      <c r="Y400" s="791" t="s">
        <v>246</v>
      </c>
      <c r="Z400" s="792"/>
      <c r="AA400" s="792"/>
      <c r="AB400" s="792"/>
      <c r="AC400" s="792"/>
      <c r="AD400" s="792"/>
      <c r="AE400" s="792"/>
      <c r="AF400" s="792"/>
      <c r="AG400" s="792"/>
      <c r="AH400" s="792"/>
      <c r="AI400" s="792"/>
      <c r="AJ400" s="792"/>
      <c r="AK400" s="792"/>
      <c r="AL400" s="792"/>
      <c r="AM400" s="793"/>
    </row>
    <row r="401" spans="1:39" ht="61.5" customHeight="1">
      <c r="B401" s="795"/>
      <c r="C401" s="797"/>
      <c r="D401" s="311">
        <v>2017</v>
      </c>
      <c r="E401" s="311">
        <v>2018</v>
      </c>
      <c r="F401" s="311">
        <v>2019</v>
      </c>
      <c r="G401" s="311">
        <v>2020</v>
      </c>
      <c r="H401" s="311">
        <v>2021</v>
      </c>
      <c r="I401" s="311">
        <v>2022</v>
      </c>
      <c r="J401" s="311">
        <v>2023</v>
      </c>
      <c r="K401" s="311">
        <v>2024</v>
      </c>
      <c r="L401" s="311">
        <v>2025</v>
      </c>
      <c r="M401" s="311">
        <v>2026</v>
      </c>
      <c r="N401" s="802"/>
      <c r="O401" s="311">
        <v>2017</v>
      </c>
      <c r="P401" s="311">
        <v>2018</v>
      </c>
      <c r="Q401" s="311">
        <v>2019</v>
      </c>
      <c r="R401" s="311">
        <v>2020</v>
      </c>
      <c r="S401" s="311">
        <v>2021</v>
      </c>
      <c r="T401" s="311">
        <v>2022</v>
      </c>
      <c r="U401" s="311">
        <v>2023</v>
      </c>
      <c r="V401" s="311">
        <v>2024</v>
      </c>
      <c r="W401" s="311">
        <v>2025</v>
      </c>
      <c r="X401" s="311">
        <v>2026</v>
      </c>
      <c r="Y401" s="311" t="str">
        <f>'1.  LRAMVA Summary'!D51</f>
        <v>Residential</v>
      </c>
      <c r="Z401" s="311" t="str">
        <f>'1.  LRAMVA Summary'!E51</f>
        <v>GS&lt;50 kW</v>
      </c>
      <c r="AA401" s="311" t="str">
        <f>'1.  LRAMVA Summary'!F51</f>
        <v>General Service 50 to 499 kW</v>
      </c>
      <c r="AB401" s="311" t="str">
        <f>'1.  LRAMVA Summary'!G51</f>
        <v>General Service 500 to 4,999 kW</v>
      </c>
      <c r="AC401" s="311" t="str">
        <f>'1.  LRAMVA Summary'!H51</f>
        <v>Large Use</v>
      </c>
      <c r="AD401" s="311" t="str">
        <f>'1.  LRAMVA Summary'!I51</f>
        <v>Street Lighting</v>
      </c>
      <c r="AE401" s="311" t="str">
        <f>'1.  LRAMVA Summary'!J51</f>
        <v/>
      </c>
      <c r="AF401" s="311" t="str">
        <f>'1.  LRAMVA Summary'!K51</f>
        <v/>
      </c>
      <c r="AG401" s="311" t="str">
        <f>'1.  LRAMVA Summary'!L51</f>
        <v/>
      </c>
      <c r="AH401" s="311" t="str">
        <f>'1.  LRAMVA Summary'!M51</f>
        <v/>
      </c>
      <c r="AI401" s="311" t="str">
        <f>'1.  LRAMVA Summary'!N51</f>
        <v/>
      </c>
      <c r="AJ401" s="311" t="str">
        <f>'1.  LRAMVA Summary'!O51</f>
        <v/>
      </c>
      <c r="AK401" s="311" t="str">
        <f>'1.  LRAMVA Summary'!P51</f>
        <v/>
      </c>
      <c r="AL401" s="311" t="str">
        <f>'1.  LRAMVA Summary'!Q51</f>
        <v/>
      </c>
      <c r="AM401" s="313" t="str">
        <f>'1.  LRAMVA Summary'!R51</f>
        <v>Total</v>
      </c>
    </row>
    <row r="402" spans="1:39" ht="15.75" customHeight="1">
      <c r="A402" s="567"/>
      <c r="B402" s="559" t="s">
        <v>517</v>
      </c>
      <c r="C402" s="315"/>
      <c r="D402" s="315"/>
      <c r="E402" s="315"/>
      <c r="F402" s="315"/>
      <c r="G402" s="315"/>
      <c r="H402" s="315"/>
      <c r="I402" s="315"/>
      <c r="J402" s="315"/>
      <c r="K402" s="315"/>
      <c r="L402" s="315"/>
      <c r="M402" s="315"/>
      <c r="N402" s="316"/>
      <c r="O402" s="315"/>
      <c r="P402" s="315"/>
      <c r="Q402" s="315"/>
      <c r="R402" s="315"/>
      <c r="S402" s="315"/>
      <c r="T402" s="315"/>
      <c r="U402" s="315"/>
      <c r="V402" s="315"/>
      <c r="W402" s="315"/>
      <c r="X402" s="315"/>
      <c r="Y402" s="317" t="str">
        <f>'1.  LRAMVA Summary'!D52</f>
        <v>kWh</v>
      </c>
      <c r="Z402" s="317" t="str">
        <f>'1.  LRAMVA Summary'!E52</f>
        <v>kWh</v>
      </c>
      <c r="AA402" s="317" t="str">
        <f>'1.  LRAMVA Summary'!F52</f>
        <v>kW</v>
      </c>
      <c r="AB402" s="317" t="str">
        <f>'1.  LRAMVA Summary'!G52</f>
        <v>kW</v>
      </c>
      <c r="AC402" s="317" t="str">
        <f>'1.  LRAMVA Summary'!H52</f>
        <v>kW</v>
      </c>
      <c r="AD402" s="317" t="str">
        <f>'1.  LRAMVA Summary'!I52</f>
        <v>kW</v>
      </c>
      <c r="AE402" s="317" t="str">
        <f>'1.  LRAMVA Summary'!J52</f>
        <v/>
      </c>
      <c r="AF402" s="317" t="str">
        <f>'1.  LRAMVA Summary'!K52</f>
        <v/>
      </c>
      <c r="AG402" s="317" t="str">
        <f>'1.  LRAMVA Summary'!L52</f>
        <v/>
      </c>
      <c r="AH402" s="317" t="str">
        <f>'1.  LRAMVA Summary'!M52</f>
        <v/>
      </c>
      <c r="AI402" s="317" t="str">
        <f>'1.  LRAMVA Summary'!N52</f>
        <v/>
      </c>
      <c r="AJ402" s="317" t="str">
        <f>'1.  LRAMVA Summary'!O52</f>
        <v/>
      </c>
      <c r="AK402" s="317" t="str">
        <f>'1.  LRAMVA Summary'!P52</f>
        <v/>
      </c>
      <c r="AL402" s="317" t="str">
        <f>'1.  LRAMVA Summary'!Q52</f>
        <v/>
      </c>
      <c r="AM402" s="318"/>
    </row>
    <row r="403" spans="1:39" ht="15.6" hidden="1" outlineLevel="1">
      <c r="A403" s="567"/>
      <c r="B403" s="539" t="s">
        <v>510</v>
      </c>
      <c r="C403" s="315"/>
      <c r="D403" s="315"/>
      <c r="E403" s="315"/>
      <c r="F403" s="315"/>
      <c r="G403" s="315"/>
      <c r="H403" s="315"/>
      <c r="I403" s="315"/>
      <c r="J403" s="315"/>
      <c r="K403" s="315"/>
      <c r="L403" s="315"/>
      <c r="M403" s="315"/>
      <c r="N403" s="316"/>
      <c r="O403" s="315"/>
      <c r="P403" s="315"/>
      <c r="Q403" s="315"/>
      <c r="R403" s="315"/>
      <c r="S403" s="315"/>
      <c r="T403" s="315"/>
      <c r="U403" s="315"/>
      <c r="V403" s="315"/>
      <c r="W403" s="315"/>
      <c r="X403" s="315"/>
      <c r="Y403" s="317"/>
      <c r="Z403" s="317"/>
      <c r="AA403" s="317"/>
      <c r="AB403" s="317"/>
      <c r="AC403" s="317"/>
      <c r="AD403" s="317"/>
      <c r="AE403" s="317"/>
      <c r="AF403" s="317"/>
      <c r="AG403" s="317"/>
      <c r="AH403" s="317"/>
      <c r="AI403" s="317"/>
      <c r="AJ403" s="317"/>
      <c r="AK403" s="317"/>
      <c r="AL403" s="317"/>
      <c r="AM403" s="318"/>
    </row>
    <row r="404" spans="1:39" ht="15" hidden="1" outlineLevel="1">
      <c r="A404" s="567">
        <v>1</v>
      </c>
      <c r="B404" s="454" t="s">
        <v>95</v>
      </c>
      <c r="C404" s="317" t="s">
        <v>25</v>
      </c>
      <c r="D404" s="321"/>
      <c r="E404" s="321"/>
      <c r="F404" s="321"/>
      <c r="G404" s="321"/>
      <c r="H404" s="321"/>
      <c r="I404" s="321"/>
      <c r="J404" s="321"/>
      <c r="K404" s="321"/>
      <c r="L404" s="321"/>
      <c r="M404" s="321"/>
      <c r="N404" s="317"/>
      <c r="O404" s="321"/>
      <c r="P404" s="321"/>
      <c r="Q404" s="321"/>
      <c r="R404" s="321"/>
      <c r="S404" s="321"/>
      <c r="T404" s="321"/>
      <c r="U404" s="321"/>
      <c r="V404" s="321"/>
      <c r="W404" s="321"/>
      <c r="X404" s="321"/>
      <c r="Y404" s="436"/>
      <c r="Z404" s="436"/>
      <c r="AA404" s="436"/>
      <c r="AB404" s="436"/>
      <c r="AC404" s="436"/>
      <c r="AD404" s="436"/>
      <c r="AE404" s="436"/>
      <c r="AF404" s="436"/>
      <c r="AG404" s="436"/>
      <c r="AH404" s="436"/>
      <c r="AI404" s="436"/>
      <c r="AJ404" s="436"/>
      <c r="AK404" s="436"/>
      <c r="AL404" s="436"/>
      <c r="AM404" s="322">
        <f>SUM(Y404:AL404)</f>
        <v>0</v>
      </c>
    </row>
    <row r="405" spans="1:39" ht="15" hidden="1" outlineLevel="1">
      <c r="A405" s="567"/>
      <c r="B405" s="457" t="s">
        <v>311</v>
      </c>
      <c r="C405" s="317" t="s">
        <v>164</v>
      </c>
      <c r="D405" s="321"/>
      <c r="E405" s="321"/>
      <c r="F405" s="321"/>
      <c r="G405" s="321"/>
      <c r="H405" s="321"/>
      <c r="I405" s="321"/>
      <c r="J405" s="321"/>
      <c r="K405" s="321"/>
      <c r="L405" s="321"/>
      <c r="M405" s="321"/>
      <c r="N405" s="494"/>
      <c r="O405" s="321"/>
      <c r="P405" s="321"/>
      <c r="Q405" s="321"/>
      <c r="R405" s="321"/>
      <c r="S405" s="321"/>
      <c r="T405" s="321"/>
      <c r="U405" s="321"/>
      <c r="V405" s="321"/>
      <c r="W405" s="321"/>
      <c r="X405" s="321"/>
      <c r="Y405" s="437">
        <f>Y404</f>
        <v>0</v>
      </c>
      <c r="Z405" s="437">
        <f t="shared" ref="Z405" si="1139">Z404</f>
        <v>0</v>
      </c>
      <c r="AA405" s="437">
        <f t="shared" ref="AA405" si="1140">AA404</f>
        <v>0</v>
      </c>
      <c r="AB405" s="437">
        <f t="shared" ref="AB405" si="1141">AB404</f>
        <v>0</v>
      </c>
      <c r="AC405" s="437">
        <f t="shared" ref="AC405" si="1142">AC404</f>
        <v>0</v>
      </c>
      <c r="AD405" s="437">
        <f t="shared" ref="AD405" si="1143">AD404</f>
        <v>0</v>
      </c>
      <c r="AE405" s="437">
        <f t="shared" ref="AE405" si="1144">AE404</f>
        <v>0</v>
      </c>
      <c r="AF405" s="437">
        <f t="shared" ref="AF405" si="1145">AF404</f>
        <v>0</v>
      </c>
      <c r="AG405" s="437">
        <f t="shared" ref="AG405" si="1146">AG404</f>
        <v>0</v>
      </c>
      <c r="AH405" s="437">
        <f t="shared" ref="AH405" si="1147">AH404</f>
        <v>0</v>
      </c>
      <c r="AI405" s="437">
        <f t="shared" ref="AI405" si="1148">AI404</f>
        <v>0</v>
      </c>
      <c r="AJ405" s="437">
        <f t="shared" ref="AJ405" si="1149">AJ404</f>
        <v>0</v>
      </c>
      <c r="AK405" s="437">
        <f t="shared" ref="AK405" si="1150">AK404</f>
        <v>0</v>
      </c>
      <c r="AL405" s="437">
        <f t="shared" ref="AL405" si="1151">AL404</f>
        <v>0</v>
      </c>
      <c r="AM405" s="323"/>
    </row>
    <row r="406" spans="1:39" ht="15.6" hidden="1" outlineLevel="1">
      <c r="A406" s="567"/>
      <c r="B406" s="560"/>
      <c r="C406" s="325"/>
      <c r="D406" s="325"/>
      <c r="E406" s="325"/>
      <c r="F406" s="325"/>
      <c r="G406" s="325"/>
      <c r="H406" s="325"/>
      <c r="I406" s="325"/>
      <c r="J406" s="325"/>
      <c r="K406" s="325"/>
      <c r="L406" s="325"/>
      <c r="M406" s="325"/>
      <c r="N406" s="326"/>
      <c r="O406" s="325"/>
      <c r="P406" s="325"/>
      <c r="Q406" s="325"/>
      <c r="R406" s="325"/>
      <c r="S406" s="325"/>
      <c r="T406" s="325"/>
      <c r="U406" s="325"/>
      <c r="V406" s="325"/>
      <c r="W406" s="325"/>
      <c r="X406" s="325"/>
      <c r="Y406" s="438"/>
      <c r="Z406" s="439"/>
      <c r="AA406" s="439"/>
      <c r="AB406" s="439"/>
      <c r="AC406" s="439"/>
      <c r="AD406" s="439"/>
      <c r="AE406" s="439"/>
      <c r="AF406" s="439"/>
      <c r="AG406" s="439"/>
      <c r="AH406" s="439"/>
      <c r="AI406" s="439"/>
      <c r="AJ406" s="439"/>
      <c r="AK406" s="439"/>
      <c r="AL406" s="439"/>
      <c r="AM406" s="328"/>
    </row>
    <row r="407" spans="1:39" ht="15" hidden="1" outlineLevel="1">
      <c r="A407" s="567">
        <v>2</v>
      </c>
      <c r="B407" s="454" t="s">
        <v>96</v>
      </c>
      <c r="C407" s="317" t="s">
        <v>25</v>
      </c>
      <c r="D407" s="321"/>
      <c r="E407" s="321"/>
      <c r="F407" s="321"/>
      <c r="G407" s="321"/>
      <c r="H407" s="321"/>
      <c r="I407" s="321"/>
      <c r="J407" s="321"/>
      <c r="K407" s="321"/>
      <c r="L407" s="321"/>
      <c r="M407" s="321"/>
      <c r="N407" s="317"/>
      <c r="O407" s="321"/>
      <c r="P407" s="321"/>
      <c r="Q407" s="321"/>
      <c r="R407" s="321"/>
      <c r="S407" s="321"/>
      <c r="T407" s="321"/>
      <c r="U407" s="321"/>
      <c r="V407" s="321"/>
      <c r="W407" s="321"/>
      <c r="X407" s="321"/>
      <c r="Y407" s="436"/>
      <c r="Z407" s="436"/>
      <c r="AA407" s="436"/>
      <c r="AB407" s="436"/>
      <c r="AC407" s="436"/>
      <c r="AD407" s="436"/>
      <c r="AE407" s="436"/>
      <c r="AF407" s="436"/>
      <c r="AG407" s="436"/>
      <c r="AH407" s="436"/>
      <c r="AI407" s="436"/>
      <c r="AJ407" s="436"/>
      <c r="AK407" s="436"/>
      <c r="AL407" s="436"/>
      <c r="AM407" s="322">
        <f>SUM(Y407:AL407)</f>
        <v>0</v>
      </c>
    </row>
    <row r="408" spans="1:39" ht="15" hidden="1" outlineLevel="1">
      <c r="A408" s="567"/>
      <c r="B408" s="457" t="s">
        <v>311</v>
      </c>
      <c r="C408" s="317" t="s">
        <v>164</v>
      </c>
      <c r="D408" s="321"/>
      <c r="E408" s="321"/>
      <c r="F408" s="321"/>
      <c r="G408" s="321"/>
      <c r="H408" s="321"/>
      <c r="I408" s="321"/>
      <c r="J408" s="321"/>
      <c r="K408" s="321"/>
      <c r="L408" s="321"/>
      <c r="M408" s="321"/>
      <c r="N408" s="494"/>
      <c r="O408" s="321"/>
      <c r="P408" s="321"/>
      <c r="Q408" s="321"/>
      <c r="R408" s="321"/>
      <c r="S408" s="321"/>
      <c r="T408" s="321"/>
      <c r="U408" s="321"/>
      <c r="V408" s="321"/>
      <c r="W408" s="321"/>
      <c r="X408" s="321"/>
      <c r="Y408" s="437">
        <f>Y407</f>
        <v>0</v>
      </c>
      <c r="Z408" s="437">
        <f t="shared" ref="Z408" si="1152">Z407</f>
        <v>0</v>
      </c>
      <c r="AA408" s="437">
        <f t="shared" ref="AA408" si="1153">AA407</f>
        <v>0</v>
      </c>
      <c r="AB408" s="437">
        <f t="shared" ref="AB408" si="1154">AB407</f>
        <v>0</v>
      </c>
      <c r="AC408" s="437">
        <f t="shared" ref="AC408" si="1155">AC407</f>
        <v>0</v>
      </c>
      <c r="AD408" s="437">
        <f t="shared" ref="AD408" si="1156">AD407</f>
        <v>0</v>
      </c>
      <c r="AE408" s="437">
        <f t="shared" ref="AE408" si="1157">AE407</f>
        <v>0</v>
      </c>
      <c r="AF408" s="437">
        <f t="shared" ref="AF408" si="1158">AF407</f>
        <v>0</v>
      </c>
      <c r="AG408" s="437">
        <f t="shared" ref="AG408" si="1159">AG407</f>
        <v>0</v>
      </c>
      <c r="AH408" s="437">
        <f t="shared" ref="AH408" si="1160">AH407</f>
        <v>0</v>
      </c>
      <c r="AI408" s="437">
        <f t="shared" ref="AI408" si="1161">AI407</f>
        <v>0</v>
      </c>
      <c r="AJ408" s="437">
        <f t="shared" ref="AJ408" si="1162">AJ407</f>
        <v>0</v>
      </c>
      <c r="AK408" s="437">
        <f t="shared" ref="AK408" si="1163">AK407</f>
        <v>0</v>
      </c>
      <c r="AL408" s="437">
        <f t="shared" ref="AL408" si="1164">AL407</f>
        <v>0</v>
      </c>
      <c r="AM408" s="323"/>
    </row>
    <row r="409" spans="1:39" ht="15.6" hidden="1" outlineLevel="1">
      <c r="A409" s="567"/>
      <c r="B409" s="560"/>
      <c r="C409" s="325"/>
      <c r="D409" s="330"/>
      <c r="E409" s="330"/>
      <c r="F409" s="330"/>
      <c r="G409" s="330"/>
      <c r="H409" s="330"/>
      <c r="I409" s="330"/>
      <c r="J409" s="330"/>
      <c r="K409" s="330"/>
      <c r="L409" s="330"/>
      <c r="M409" s="330"/>
      <c r="N409" s="326"/>
      <c r="O409" s="330"/>
      <c r="P409" s="330"/>
      <c r="Q409" s="330"/>
      <c r="R409" s="330"/>
      <c r="S409" s="330"/>
      <c r="T409" s="330"/>
      <c r="U409" s="330"/>
      <c r="V409" s="330"/>
      <c r="W409" s="330"/>
      <c r="X409" s="330"/>
      <c r="Y409" s="438"/>
      <c r="Z409" s="439"/>
      <c r="AA409" s="439"/>
      <c r="AB409" s="439"/>
      <c r="AC409" s="439"/>
      <c r="AD409" s="439"/>
      <c r="AE409" s="439"/>
      <c r="AF409" s="439"/>
      <c r="AG409" s="439"/>
      <c r="AH409" s="439"/>
      <c r="AI409" s="439"/>
      <c r="AJ409" s="439"/>
      <c r="AK409" s="439"/>
      <c r="AL409" s="439"/>
      <c r="AM409" s="328"/>
    </row>
    <row r="410" spans="1:39" ht="15" hidden="1" outlineLevel="1">
      <c r="A410" s="567">
        <v>3</v>
      </c>
      <c r="B410" s="454" t="s">
        <v>97</v>
      </c>
      <c r="C410" s="317" t="s">
        <v>25</v>
      </c>
      <c r="D410" s="321"/>
      <c r="E410" s="321"/>
      <c r="F410" s="321"/>
      <c r="G410" s="321"/>
      <c r="H410" s="321"/>
      <c r="I410" s="321"/>
      <c r="J410" s="321"/>
      <c r="K410" s="321"/>
      <c r="L410" s="321"/>
      <c r="M410" s="321"/>
      <c r="N410" s="317"/>
      <c r="O410" s="321"/>
      <c r="P410" s="321"/>
      <c r="Q410" s="321"/>
      <c r="R410" s="321"/>
      <c r="S410" s="321"/>
      <c r="T410" s="321"/>
      <c r="U410" s="321"/>
      <c r="V410" s="321"/>
      <c r="W410" s="321"/>
      <c r="X410" s="321"/>
      <c r="Y410" s="436"/>
      <c r="Z410" s="436"/>
      <c r="AA410" s="436"/>
      <c r="AB410" s="436"/>
      <c r="AC410" s="436"/>
      <c r="AD410" s="436"/>
      <c r="AE410" s="436"/>
      <c r="AF410" s="436"/>
      <c r="AG410" s="436"/>
      <c r="AH410" s="436"/>
      <c r="AI410" s="436"/>
      <c r="AJ410" s="436"/>
      <c r="AK410" s="436"/>
      <c r="AL410" s="436"/>
      <c r="AM410" s="322">
        <f>SUM(Y410:AL410)</f>
        <v>0</v>
      </c>
    </row>
    <row r="411" spans="1:39" ht="15" hidden="1" outlineLevel="1">
      <c r="A411" s="567"/>
      <c r="B411" s="457" t="s">
        <v>311</v>
      </c>
      <c r="C411" s="317" t="s">
        <v>164</v>
      </c>
      <c r="D411" s="321"/>
      <c r="E411" s="321"/>
      <c r="F411" s="321"/>
      <c r="G411" s="321"/>
      <c r="H411" s="321"/>
      <c r="I411" s="321"/>
      <c r="J411" s="321"/>
      <c r="K411" s="321"/>
      <c r="L411" s="321"/>
      <c r="M411" s="321"/>
      <c r="N411" s="494"/>
      <c r="O411" s="321"/>
      <c r="P411" s="321"/>
      <c r="Q411" s="321"/>
      <c r="R411" s="321"/>
      <c r="S411" s="321"/>
      <c r="T411" s="321"/>
      <c r="U411" s="321"/>
      <c r="V411" s="321"/>
      <c r="W411" s="321"/>
      <c r="X411" s="321"/>
      <c r="Y411" s="437">
        <f>Y410</f>
        <v>0</v>
      </c>
      <c r="Z411" s="437">
        <f t="shared" ref="Z411" si="1165">Z410</f>
        <v>0</v>
      </c>
      <c r="AA411" s="437">
        <f t="shared" ref="AA411" si="1166">AA410</f>
        <v>0</v>
      </c>
      <c r="AB411" s="437">
        <f t="shared" ref="AB411" si="1167">AB410</f>
        <v>0</v>
      </c>
      <c r="AC411" s="437">
        <f t="shared" ref="AC411" si="1168">AC410</f>
        <v>0</v>
      </c>
      <c r="AD411" s="437">
        <f t="shared" ref="AD411" si="1169">AD410</f>
        <v>0</v>
      </c>
      <c r="AE411" s="437">
        <f t="shared" ref="AE411" si="1170">AE410</f>
        <v>0</v>
      </c>
      <c r="AF411" s="437">
        <f t="shared" ref="AF411" si="1171">AF410</f>
        <v>0</v>
      </c>
      <c r="AG411" s="437">
        <f t="shared" ref="AG411" si="1172">AG410</f>
        <v>0</v>
      </c>
      <c r="AH411" s="437">
        <f t="shared" ref="AH411" si="1173">AH410</f>
        <v>0</v>
      </c>
      <c r="AI411" s="437">
        <f t="shared" ref="AI411" si="1174">AI410</f>
        <v>0</v>
      </c>
      <c r="AJ411" s="437">
        <f t="shared" ref="AJ411" si="1175">AJ410</f>
        <v>0</v>
      </c>
      <c r="AK411" s="437">
        <f t="shared" ref="AK411" si="1176">AK410</f>
        <v>0</v>
      </c>
      <c r="AL411" s="437">
        <f t="shared" ref="AL411" si="1177">AL410</f>
        <v>0</v>
      </c>
      <c r="AM411" s="323"/>
    </row>
    <row r="412" spans="1:39" ht="15" hidden="1" outlineLevel="1">
      <c r="A412" s="567"/>
      <c r="B412" s="457"/>
      <c r="C412" s="331"/>
      <c r="D412" s="317"/>
      <c r="E412" s="317"/>
      <c r="F412" s="317"/>
      <c r="G412" s="317"/>
      <c r="H412" s="317"/>
      <c r="I412" s="317"/>
      <c r="J412" s="317"/>
      <c r="K412" s="317"/>
      <c r="L412" s="317"/>
      <c r="M412" s="317"/>
      <c r="N412" s="317"/>
      <c r="O412" s="317"/>
      <c r="P412" s="317"/>
      <c r="Q412" s="317"/>
      <c r="R412" s="317"/>
      <c r="S412" s="317"/>
      <c r="T412" s="317"/>
      <c r="U412" s="317"/>
      <c r="V412" s="317"/>
      <c r="W412" s="317"/>
      <c r="X412" s="317"/>
      <c r="Y412" s="438"/>
      <c r="Z412" s="438"/>
      <c r="AA412" s="438"/>
      <c r="AB412" s="438"/>
      <c r="AC412" s="438"/>
      <c r="AD412" s="438"/>
      <c r="AE412" s="438"/>
      <c r="AF412" s="438"/>
      <c r="AG412" s="438"/>
      <c r="AH412" s="438"/>
      <c r="AI412" s="438"/>
      <c r="AJ412" s="438"/>
      <c r="AK412" s="438"/>
      <c r="AL412" s="438"/>
      <c r="AM412" s="332"/>
    </row>
    <row r="413" spans="1:39" ht="15" hidden="1" outlineLevel="1">
      <c r="A413" s="567">
        <v>4</v>
      </c>
      <c r="B413" s="454" t="s">
        <v>98</v>
      </c>
      <c r="C413" s="317" t="s">
        <v>25</v>
      </c>
      <c r="D413" s="321"/>
      <c r="E413" s="321"/>
      <c r="F413" s="321"/>
      <c r="G413" s="321"/>
      <c r="H413" s="321"/>
      <c r="I413" s="321"/>
      <c r="J413" s="321"/>
      <c r="K413" s="321"/>
      <c r="L413" s="321"/>
      <c r="M413" s="321"/>
      <c r="N413" s="317"/>
      <c r="O413" s="321"/>
      <c r="P413" s="321"/>
      <c r="Q413" s="321"/>
      <c r="R413" s="321"/>
      <c r="S413" s="321"/>
      <c r="T413" s="321"/>
      <c r="U413" s="321"/>
      <c r="V413" s="321"/>
      <c r="W413" s="321"/>
      <c r="X413" s="321"/>
      <c r="Y413" s="436"/>
      <c r="Z413" s="436"/>
      <c r="AA413" s="436"/>
      <c r="AB413" s="436"/>
      <c r="AC413" s="436"/>
      <c r="AD413" s="436"/>
      <c r="AE413" s="436"/>
      <c r="AF413" s="436"/>
      <c r="AG413" s="436"/>
      <c r="AH413" s="436"/>
      <c r="AI413" s="436"/>
      <c r="AJ413" s="436"/>
      <c r="AK413" s="436"/>
      <c r="AL413" s="436"/>
      <c r="AM413" s="322">
        <f>SUM(Y413:AL413)</f>
        <v>0</v>
      </c>
    </row>
    <row r="414" spans="1:39" ht="15" hidden="1" outlineLevel="1">
      <c r="A414" s="567"/>
      <c r="B414" s="457" t="s">
        <v>311</v>
      </c>
      <c r="C414" s="317" t="s">
        <v>164</v>
      </c>
      <c r="D414" s="321"/>
      <c r="E414" s="321"/>
      <c r="F414" s="321"/>
      <c r="G414" s="321"/>
      <c r="H414" s="321"/>
      <c r="I414" s="321"/>
      <c r="J414" s="321"/>
      <c r="K414" s="321"/>
      <c r="L414" s="321"/>
      <c r="M414" s="321"/>
      <c r="N414" s="494"/>
      <c r="O414" s="321"/>
      <c r="P414" s="321"/>
      <c r="Q414" s="321"/>
      <c r="R414" s="321"/>
      <c r="S414" s="321"/>
      <c r="T414" s="321"/>
      <c r="U414" s="321"/>
      <c r="V414" s="321"/>
      <c r="W414" s="321"/>
      <c r="X414" s="321"/>
      <c r="Y414" s="437">
        <f>Y413</f>
        <v>0</v>
      </c>
      <c r="Z414" s="437">
        <f t="shared" ref="Z414" si="1178">Z413</f>
        <v>0</v>
      </c>
      <c r="AA414" s="437">
        <f t="shared" ref="AA414" si="1179">AA413</f>
        <v>0</v>
      </c>
      <c r="AB414" s="437">
        <f t="shared" ref="AB414" si="1180">AB413</f>
        <v>0</v>
      </c>
      <c r="AC414" s="437">
        <f t="shared" ref="AC414" si="1181">AC413</f>
        <v>0</v>
      </c>
      <c r="AD414" s="437">
        <f t="shared" ref="AD414" si="1182">AD413</f>
        <v>0</v>
      </c>
      <c r="AE414" s="437">
        <f t="shared" ref="AE414" si="1183">AE413</f>
        <v>0</v>
      </c>
      <c r="AF414" s="437">
        <f t="shared" ref="AF414" si="1184">AF413</f>
        <v>0</v>
      </c>
      <c r="AG414" s="437">
        <f t="shared" ref="AG414" si="1185">AG413</f>
        <v>0</v>
      </c>
      <c r="AH414" s="437">
        <f t="shared" ref="AH414" si="1186">AH413</f>
        <v>0</v>
      </c>
      <c r="AI414" s="437">
        <f t="shared" ref="AI414" si="1187">AI413</f>
        <v>0</v>
      </c>
      <c r="AJ414" s="437">
        <f t="shared" ref="AJ414" si="1188">AJ413</f>
        <v>0</v>
      </c>
      <c r="AK414" s="437">
        <f t="shared" ref="AK414" si="1189">AK413</f>
        <v>0</v>
      </c>
      <c r="AL414" s="437">
        <f t="shared" ref="AL414" si="1190">AL413</f>
        <v>0</v>
      </c>
      <c r="AM414" s="323"/>
    </row>
    <row r="415" spans="1:39" ht="15" hidden="1" outlineLevel="1">
      <c r="A415" s="567"/>
      <c r="B415" s="457"/>
      <c r="C415" s="331"/>
      <c r="D415" s="330"/>
      <c r="E415" s="330"/>
      <c r="F415" s="330"/>
      <c r="G415" s="330"/>
      <c r="H415" s="330"/>
      <c r="I415" s="330"/>
      <c r="J415" s="330"/>
      <c r="K415" s="330"/>
      <c r="L415" s="330"/>
      <c r="M415" s="330"/>
      <c r="N415" s="317"/>
      <c r="O415" s="330"/>
      <c r="P415" s="330"/>
      <c r="Q415" s="330"/>
      <c r="R415" s="330"/>
      <c r="S415" s="330"/>
      <c r="T415" s="330"/>
      <c r="U415" s="330"/>
      <c r="V415" s="330"/>
      <c r="W415" s="330"/>
      <c r="X415" s="330"/>
      <c r="Y415" s="438"/>
      <c r="Z415" s="438"/>
      <c r="AA415" s="438"/>
      <c r="AB415" s="438"/>
      <c r="AC415" s="438"/>
      <c r="AD415" s="438"/>
      <c r="AE415" s="438"/>
      <c r="AF415" s="438"/>
      <c r="AG415" s="438"/>
      <c r="AH415" s="438"/>
      <c r="AI415" s="438"/>
      <c r="AJ415" s="438"/>
      <c r="AK415" s="438"/>
      <c r="AL415" s="438"/>
      <c r="AM415" s="332"/>
    </row>
    <row r="416" spans="1:39" ht="30" hidden="1" outlineLevel="1">
      <c r="A416" s="567">
        <v>5</v>
      </c>
      <c r="B416" s="454" t="s">
        <v>99</v>
      </c>
      <c r="C416" s="317" t="s">
        <v>25</v>
      </c>
      <c r="D416" s="321"/>
      <c r="E416" s="321"/>
      <c r="F416" s="321"/>
      <c r="G416" s="321"/>
      <c r="H416" s="321"/>
      <c r="I416" s="321"/>
      <c r="J416" s="321"/>
      <c r="K416" s="321"/>
      <c r="L416" s="321"/>
      <c r="M416" s="321"/>
      <c r="N416" s="317"/>
      <c r="O416" s="321"/>
      <c r="P416" s="321"/>
      <c r="Q416" s="321"/>
      <c r="R416" s="321"/>
      <c r="S416" s="321"/>
      <c r="T416" s="321"/>
      <c r="U416" s="321"/>
      <c r="V416" s="321"/>
      <c r="W416" s="321"/>
      <c r="X416" s="321"/>
      <c r="Y416" s="436"/>
      <c r="Z416" s="436"/>
      <c r="AA416" s="436"/>
      <c r="AB416" s="436"/>
      <c r="AC416" s="436"/>
      <c r="AD416" s="436"/>
      <c r="AE416" s="436"/>
      <c r="AF416" s="436"/>
      <c r="AG416" s="436"/>
      <c r="AH416" s="436"/>
      <c r="AI416" s="436"/>
      <c r="AJ416" s="436"/>
      <c r="AK416" s="436"/>
      <c r="AL416" s="436"/>
      <c r="AM416" s="322">
        <f>SUM(Y416:AL416)</f>
        <v>0</v>
      </c>
    </row>
    <row r="417" spans="1:39" ht="15" hidden="1" outlineLevel="1">
      <c r="A417" s="567"/>
      <c r="B417" s="457" t="s">
        <v>311</v>
      </c>
      <c r="C417" s="317" t="s">
        <v>164</v>
      </c>
      <c r="D417" s="321"/>
      <c r="E417" s="321"/>
      <c r="F417" s="321"/>
      <c r="G417" s="321"/>
      <c r="H417" s="321"/>
      <c r="I417" s="321"/>
      <c r="J417" s="321"/>
      <c r="K417" s="321"/>
      <c r="L417" s="321"/>
      <c r="M417" s="321"/>
      <c r="N417" s="494"/>
      <c r="O417" s="321"/>
      <c r="P417" s="321"/>
      <c r="Q417" s="321"/>
      <c r="R417" s="321"/>
      <c r="S417" s="321"/>
      <c r="T417" s="321"/>
      <c r="U417" s="321"/>
      <c r="V417" s="321"/>
      <c r="W417" s="321"/>
      <c r="X417" s="321"/>
      <c r="Y417" s="437">
        <f>Y416</f>
        <v>0</v>
      </c>
      <c r="Z417" s="437">
        <f t="shared" ref="Z417" si="1191">Z416</f>
        <v>0</v>
      </c>
      <c r="AA417" s="437">
        <f t="shared" ref="AA417" si="1192">AA416</f>
        <v>0</v>
      </c>
      <c r="AB417" s="437">
        <f t="shared" ref="AB417" si="1193">AB416</f>
        <v>0</v>
      </c>
      <c r="AC417" s="437">
        <f t="shared" ref="AC417" si="1194">AC416</f>
        <v>0</v>
      </c>
      <c r="AD417" s="437">
        <f t="shared" ref="AD417" si="1195">AD416</f>
        <v>0</v>
      </c>
      <c r="AE417" s="437">
        <f t="shared" ref="AE417" si="1196">AE416</f>
        <v>0</v>
      </c>
      <c r="AF417" s="437">
        <f t="shared" ref="AF417" si="1197">AF416</f>
        <v>0</v>
      </c>
      <c r="AG417" s="437">
        <f t="shared" ref="AG417" si="1198">AG416</f>
        <v>0</v>
      </c>
      <c r="AH417" s="437">
        <f t="shared" ref="AH417" si="1199">AH416</f>
        <v>0</v>
      </c>
      <c r="AI417" s="437">
        <f t="shared" ref="AI417" si="1200">AI416</f>
        <v>0</v>
      </c>
      <c r="AJ417" s="437">
        <f t="shared" ref="AJ417" si="1201">AJ416</f>
        <v>0</v>
      </c>
      <c r="AK417" s="437">
        <f t="shared" ref="AK417" si="1202">AK416</f>
        <v>0</v>
      </c>
      <c r="AL417" s="437">
        <f t="shared" ref="AL417" si="1203">AL416</f>
        <v>0</v>
      </c>
      <c r="AM417" s="323"/>
    </row>
    <row r="418" spans="1:39" ht="15" hidden="1" outlineLevel="1">
      <c r="A418" s="567"/>
      <c r="B418" s="457"/>
      <c r="C418" s="317"/>
      <c r="D418" s="317"/>
      <c r="E418" s="317"/>
      <c r="F418" s="317"/>
      <c r="G418" s="317"/>
      <c r="H418" s="317"/>
      <c r="I418" s="317"/>
      <c r="J418" s="317"/>
      <c r="K418" s="317"/>
      <c r="L418" s="317"/>
      <c r="M418" s="317"/>
      <c r="N418" s="317"/>
      <c r="O418" s="317"/>
      <c r="P418" s="317"/>
      <c r="Q418" s="317"/>
      <c r="R418" s="317"/>
      <c r="S418" s="317"/>
      <c r="T418" s="317"/>
      <c r="U418" s="317"/>
      <c r="V418" s="317"/>
      <c r="W418" s="317"/>
      <c r="X418" s="317"/>
      <c r="Y418" s="448"/>
      <c r="Z418" s="449"/>
      <c r="AA418" s="449"/>
      <c r="AB418" s="449"/>
      <c r="AC418" s="449"/>
      <c r="AD418" s="449"/>
      <c r="AE418" s="449"/>
      <c r="AF418" s="449"/>
      <c r="AG418" s="449"/>
      <c r="AH418" s="449"/>
      <c r="AI418" s="449"/>
      <c r="AJ418" s="449"/>
      <c r="AK418" s="449"/>
      <c r="AL418" s="449"/>
      <c r="AM418" s="323"/>
    </row>
    <row r="419" spans="1:39" ht="15.6" hidden="1" outlineLevel="1">
      <c r="A419" s="567"/>
      <c r="B419" s="549" t="s">
        <v>511</v>
      </c>
      <c r="C419" s="315"/>
      <c r="D419" s="315"/>
      <c r="E419" s="315"/>
      <c r="F419" s="315"/>
      <c r="G419" s="315"/>
      <c r="H419" s="315"/>
      <c r="I419" s="315"/>
      <c r="J419" s="315"/>
      <c r="K419" s="315"/>
      <c r="L419" s="315"/>
      <c r="M419" s="315"/>
      <c r="N419" s="316"/>
      <c r="O419" s="315"/>
      <c r="P419" s="315"/>
      <c r="Q419" s="315"/>
      <c r="R419" s="315"/>
      <c r="S419" s="315"/>
      <c r="T419" s="315"/>
      <c r="U419" s="315"/>
      <c r="V419" s="315"/>
      <c r="W419" s="315"/>
      <c r="X419" s="315"/>
      <c r="Y419" s="440"/>
      <c r="Z419" s="440"/>
      <c r="AA419" s="440"/>
      <c r="AB419" s="440"/>
      <c r="AC419" s="440"/>
      <c r="AD419" s="440"/>
      <c r="AE419" s="440"/>
      <c r="AF419" s="440"/>
      <c r="AG419" s="440"/>
      <c r="AH419" s="440"/>
      <c r="AI419" s="440"/>
      <c r="AJ419" s="440"/>
      <c r="AK419" s="440"/>
      <c r="AL419" s="440"/>
      <c r="AM419" s="318"/>
    </row>
    <row r="420" spans="1:39" ht="15" hidden="1" outlineLevel="1">
      <c r="A420" s="567">
        <v>6</v>
      </c>
      <c r="B420" s="454" t="s">
        <v>100</v>
      </c>
      <c r="C420" s="317" t="s">
        <v>25</v>
      </c>
      <c r="D420" s="321"/>
      <c r="E420" s="321"/>
      <c r="F420" s="321"/>
      <c r="G420" s="321"/>
      <c r="H420" s="321"/>
      <c r="I420" s="321"/>
      <c r="J420" s="321"/>
      <c r="K420" s="321"/>
      <c r="L420" s="321"/>
      <c r="M420" s="321"/>
      <c r="N420" s="321">
        <v>12</v>
      </c>
      <c r="O420" s="321"/>
      <c r="P420" s="321"/>
      <c r="Q420" s="321"/>
      <c r="R420" s="321"/>
      <c r="S420" s="321"/>
      <c r="T420" s="321"/>
      <c r="U420" s="321"/>
      <c r="V420" s="321"/>
      <c r="W420" s="321"/>
      <c r="X420" s="321"/>
      <c r="Y420" s="441"/>
      <c r="Z420" s="436"/>
      <c r="AA420" s="436"/>
      <c r="AB420" s="436"/>
      <c r="AC420" s="436"/>
      <c r="AD420" s="436"/>
      <c r="AE420" s="436"/>
      <c r="AF420" s="441"/>
      <c r="AG420" s="441"/>
      <c r="AH420" s="441"/>
      <c r="AI420" s="441"/>
      <c r="AJ420" s="441"/>
      <c r="AK420" s="441"/>
      <c r="AL420" s="441"/>
      <c r="AM420" s="322">
        <f>SUM(Y420:AL420)</f>
        <v>0</v>
      </c>
    </row>
    <row r="421" spans="1:39" ht="15" hidden="1" outlineLevel="1">
      <c r="A421" s="567"/>
      <c r="B421" s="457" t="s">
        <v>311</v>
      </c>
      <c r="C421" s="317" t="s">
        <v>164</v>
      </c>
      <c r="D421" s="321"/>
      <c r="E421" s="321"/>
      <c r="F421" s="321"/>
      <c r="G421" s="321"/>
      <c r="H421" s="321"/>
      <c r="I421" s="321"/>
      <c r="J421" s="321"/>
      <c r="K421" s="321"/>
      <c r="L421" s="321"/>
      <c r="M421" s="321"/>
      <c r="N421" s="321">
        <f>N420</f>
        <v>12</v>
      </c>
      <c r="O421" s="321"/>
      <c r="P421" s="321"/>
      <c r="Q421" s="321"/>
      <c r="R421" s="321"/>
      <c r="S421" s="321"/>
      <c r="T421" s="321"/>
      <c r="U421" s="321"/>
      <c r="V421" s="321"/>
      <c r="W421" s="321"/>
      <c r="X421" s="321"/>
      <c r="Y421" s="437">
        <f>Y420</f>
        <v>0</v>
      </c>
      <c r="Z421" s="437">
        <f t="shared" ref="Z421" si="1204">Z420</f>
        <v>0</v>
      </c>
      <c r="AA421" s="437">
        <f t="shared" ref="AA421" si="1205">AA420</f>
        <v>0</v>
      </c>
      <c r="AB421" s="437">
        <f t="shared" ref="AB421" si="1206">AB420</f>
        <v>0</v>
      </c>
      <c r="AC421" s="437">
        <f t="shared" ref="AC421" si="1207">AC420</f>
        <v>0</v>
      </c>
      <c r="AD421" s="437">
        <f t="shared" ref="AD421" si="1208">AD420</f>
        <v>0</v>
      </c>
      <c r="AE421" s="437">
        <f t="shared" ref="AE421" si="1209">AE420</f>
        <v>0</v>
      </c>
      <c r="AF421" s="437">
        <f t="shared" ref="AF421" si="1210">AF420</f>
        <v>0</v>
      </c>
      <c r="AG421" s="437">
        <f t="shared" ref="AG421" si="1211">AG420</f>
        <v>0</v>
      </c>
      <c r="AH421" s="437">
        <f t="shared" ref="AH421" si="1212">AH420</f>
        <v>0</v>
      </c>
      <c r="AI421" s="437">
        <f t="shared" ref="AI421" si="1213">AI420</f>
        <v>0</v>
      </c>
      <c r="AJ421" s="437">
        <f t="shared" ref="AJ421" si="1214">AJ420</f>
        <v>0</v>
      </c>
      <c r="AK421" s="437">
        <f t="shared" ref="AK421" si="1215">AK420</f>
        <v>0</v>
      </c>
      <c r="AL421" s="437">
        <f t="shared" ref="AL421" si="1216">AL420</f>
        <v>0</v>
      </c>
      <c r="AM421" s="337"/>
    </row>
    <row r="422" spans="1:39" ht="15" hidden="1" outlineLevel="1">
      <c r="A422" s="567"/>
      <c r="B422" s="561"/>
      <c r="C422" s="338"/>
      <c r="D422" s="317"/>
      <c r="E422" s="317"/>
      <c r="F422" s="317"/>
      <c r="G422" s="317"/>
      <c r="H422" s="317"/>
      <c r="I422" s="317"/>
      <c r="J422" s="317"/>
      <c r="K422" s="317"/>
      <c r="L422" s="317"/>
      <c r="M422" s="317"/>
      <c r="N422" s="317"/>
      <c r="O422" s="317"/>
      <c r="P422" s="317"/>
      <c r="Q422" s="317"/>
      <c r="R422" s="317"/>
      <c r="S422" s="317"/>
      <c r="T422" s="317"/>
      <c r="U422" s="317"/>
      <c r="V422" s="317"/>
      <c r="W422" s="317"/>
      <c r="X422" s="317"/>
      <c r="Y422" s="442"/>
      <c r="Z422" s="442"/>
      <c r="AA422" s="442"/>
      <c r="AB422" s="442"/>
      <c r="AC422" s="442"/>
      <c r="AD422" s="442"/>
      <c r="AE422" s="442"/>
      <c r="AF422" s="442"/>
      <c r="AG422" s="442"/>
      <c r="AH422" s="442"/>
      <c r="AI422" s="442"/>
      <c r="AJ422" s="442"/>
      <c r="AK422" s="442"/>
      <c r="AL422" s="442"/>
      <c r="AM422" s="339"/>
    </row>
    <row r="423" spans="1:39" ht="30" hidden="1" outlineLevel="1">
      <c r="A423" s="567">
        <v>7</v>
      </c>
      <c r="B423" s="454" t="s">
        <v>101</v>
      </c>
      <c r="C423" s="317" t="s">
        <v>25</v>
      </c>
      <c r="D423" s="321"/>
      <c r="E423" s="321"/>
      <c r="F423" s="321"/>
      <c r="G423" s="321"/>
      <c r="H423" s="321"/>
      <c r="I423" s="321"/>
      <c r="J423" s="321"/>
      <c r="K423" s="321"/>
      <c r="L423" s="321"/>
      <c r="M423" s="321"/>
      <c r="N423" s="321">
        <v>12</v>
      </c>
      <c r="O423" s="321"/>
      <c r="P423" s="321"/>
      <c r="Q423" s="321"/>
      <c r="R423" s="321"/>
      <c r="S423" s="321"/>
      <c r="T423" s="321"/>
      <c r="U423" s="321"/>
      <c r="V423" s="321"/>
      <c r="W423" s="321"/>
      <c r="X423" s="321"/>
      <c r="Y423" s="441"/>
      <c r="Z423" s="436"/>
      <c r="AA423" s="436"/>
      <c r="AB423" s="436"/>
      <c r="AC423" s="436"/>
      <c r="AD423" s="436"/>
      <c r="AE423" s="436"/>
      <c r="AF423" s="441"/>
      <c r="AG423" s="441"/>
      <c r="AH423" s="441"/>
      <c r="AI423" s="441"/>
      <c r="AJ423" s="441"/>
      <c r="AK423" s="441"/>
      <c r="AL423" s="441"/>
      <c r="AM423" s="322">
        <f>SUM(Y423:AL423)</f>
        <v>0</v>
      </c>
    </row>
    <row r="424" spans="1:39" ht="15" hidden="1" outlineLevel="1">
      <c r="A424" s="567"/>
      <c r="B424" s="457" t="s">
        <v>311</v>
      </c>
      <c r="C424" s="317" t="s">
        <v>164</v>
      </c>
      <c r="D424" s="321"/>
      <c r="E424" s="321"/>
      <c r="F424" s="321"/>
      <c r="G424" s="321"/>
      <c r="H424" s="321"/>
      <c r="I424" s="321"/>
      <c r="J424" s="321"/>
      <c r="K424" s="321"/>
      <c r="L424" s="321"/>
      <c r="M424" s="321"/>
      <c r="N424" s="321">
        <f>N423</f>
        <v>12</v>
      </c>
      <c r="O424" s="321"/>
      <c r="P424" s="321"/>
      <c r="Q424" s="321"/>
      <c r="R424" s="321"/>
      <c r="S424" s="321"/>
      <c r="T424" s="321"/>
      <c r="U424" s="321"/>
      <c r="V424" s="321"/>
      <c r="W424" s="321"/>
      <c r="X424" s="321"/>
      <c r="Y424" s="437">
        <f>Y423</f>
        <v>0</v>
      </c>
      <c r="Z424" s="437">
        <f t="shared" ref="Z424" si="1217">Z423</f>
        <v>0</v>
      </c>
      <c r="AA424" s="437">
        <f t="shared" ref="AA424" si="1218">AA423</f>
        <v>0</v>
      </c>
      <c r="AB424" s="437">
        <f t="shared" ref="AB424" si="1219">AB423</f>
        <v>0</v>
      </c>
      <c r="AC424" s="437">
        <f t="shared" ref="AC424" si="1220">AC423</f>
        <v>0</v>
      </c>
      <c r="AD424" s="437">
        <f t="shared" ref="AD424" si="1221">AD423</f>
        <v>0</v>
      </c>
      <c r="AE424" s="437">
        <f t="shared" ref="AE424" si="1222">AE423</f>
        <v>0</v>
      </c>
      <c r="AF424" s="437">
        <f t="shared" ref="AF424" si="1223">AF423</f>
        <v>0</v>
      </c>
      <c r="AG424" s="437">
        <f t="shared" ref="AG424" si="1224">AG423</f>
        <v>0</v>
      </c>
      <c r="AH424" s="437">
        <f t="shared" ref="AH424" si="1225">AH423</f>
        <v>0</v>
      </c>
      <c r="AI424" s="437">
        <f t="shared" ref="AI424" si="1226">AI423</f>
        <v>0</v>
      </c>
      <c r="AJ424" s="437">
        <f t="shared" ref="AJ424" si="1227">AJ423</f>
        <v>0</v>
      </c>
      <c r="AK424" s="437">
        <f t="shared" ref="AK424" si="1228">AK423</f>
        <v>0</v>
      </c>
      <c r="AL424" s="437">
        <f t="shared" ref="AL424" si="1229">AL423</f>
        <v>0</v>
      </c>
      <c r="AM424" s="337"/>
    </row>
    <row r="425" spans="1:39" ht="15" hidden="1" outlineLevel="1">
      <c r="A425" s="567"/>
      <c r="B425" s="562"/>
      <c r="C425" s="338"/>
      <c r="D425" s="317"/>
      <c r="E425" s="317"/>
      <c r="F425" s="317"/>
      <c r="G425" s="317"/>
      <c r="H425" s="317"/>
      <c r="I425" s="317"/>
      <c r="J425" s="317"/>
      <c r="K425" s="317"/>
      <c r="L425" s="317"/>
      <c r="M425" s="317"/>
      <c r="N425" s="317"/>
      <c r="O425" s="317"/>
      <c r="P425" s="317"/>
      <c r="Q425" s="317"/>
      <c r="R425" s="317"/>
      <c r="S425" s="317"/>
      <c r="T425" s="317"/>
      <c r="U425" s="317"/>
      <c r="V425" s="317"/>
      <c r="W425" s="317"/>
      <c r="X425" s="317"/>
      <c r="Y425" s="442"/>
      <c r="Z425" s="443"/>
      <c r="AA425" s="442"/>
      <c r="AB425" s="442"/>
      <c r="AC425" s="442"/>
      <c r="AD425" s="442"/>
      <c r="AE425" s="442"/>
      <c r="AF425" s="442"/>
      <c r="AG425" s="442"/>
      <c r="AH425" s="442"/>
      <c r="AI425" s="442"/>
      <c r="AJ425" s="442"/>
      <c r="AK425" s="442"/>
      <c r="AL425" s="442"/>
      <c r="AM425" s="339"/>
    </row>
    <row r="426" spans="1:39" ht="30" hidden="1" outlineLevel="1">
      <c r="A426" s="567">
        <v>8</v>
      </c>
      <c r="B426" s="454" t="s">
        <v>102</v>
      </c>
      <c r="C426" s="317" t="s">
        <v>25</v>
      </c>
      <c r="D426" s="321"/>
      <c r="E426" s="321"/>
      <c r="F426" s="321"/>
      <c r="G426" s="321"/>
      <c r="H426" s="321"/>
      <c r="I426" s="321"/>
      <c r="J426" s="321"/>
      <c r="K426" s="321"/>
      <c r="L426" s="321"/>
      <c r="M426" s="321"/>
      <c r="N426" s="321">
        <v>12</v>
      </c>
      <c r="O426" s="321"/>
      <c r="P426" s="321"/>
      <c r="Q426" s="321"/>
      <c r="R426" s="321"/>
      <c r="S426" s="321"/>
      <c r="T426" s="321"/>
      <c r="U426" s="321"/>
      <c r="V426" s="321"/>
      <c r="W426" s="321"/>
      <c r="X426" s="321"/>
      <c r="Y426" s="441"/>
      <c r="Z426" s="436"/>
      <c r="AA426" s="436"/>
      <c r="AB426" s="436"/>
      <c r="AC426" s="436"/>
      <c r="AD426" s="436"/>
      <c r="AE426" s="436"/>
      <c r="AF426" s="441"/>
      <c r="AG426" s="441"/>
      <c r="AH426" s="441"/>
      <c r="AI426" s="441"/>
      <c r="AJ426" s="441"/>
      <c r="AK426" s="441"/>
      <c r="AL426" s="441"/>
      <c r="AM426" s="322">
        <f>SUM(Y426:AL426)</f>
        <v>0</v>
      </c>
    </row>
    <row r="427" spans="1:39" ht="15" hidden="1" outlineLevel="1">
      <c r="A427" s="567"/>
      <c r="B427" s="457" t="s">
        <v>311</v>
      </c>
      <c r="C427" s="317" t="s">
        <v>164</v>
      </c>
      <c r="D427" s="321"/>
      <c r="E427" s="321"/>
      <c r="F427" s="321"/>
      <c r="G427" s="321"/>
      <c r="H427" s="321"/>
      <c r="I427" s="321"/>
      <c r="J427" s="321"/>
      <c r="K427" s="321"/>
      <c r="L427" s="321"/>
      <c r="M427" s="321"/>
      <c r="N427" s="321">
        <f>N426</f>
        <v>12</v>
      </c>
      <c r="O427" s="321"/>
      <c r="P427" s="321"/>
      <c r="Q427" s="321"/>
      <c r="R427" s="321"/>
      <c r="S427" s="321"/>
      <c r="T427" s="321"/>
      <c r="U427" s="321"/>
      <c r="V427" s="321"/>
      <c r="W427" s="321"/>
      <c r="X427" s="321"/>
      <c r="Y427" s="437">
        <f>Y426</f>
        <v>0</v>
      </c>
      <c r="Z427" s="437">
        <f t="shared" ref="Z427" si="1230">Z426</f>
        <v>0</v>
      </c>
      <c r="AA427" s="437">
        <f t="shared" ref="AA427" si="1231">AA426</f>
        <v>0</v>
      </c>
      <c r="AB427" s="437">
        <f t="shared" ref="AB427" si="1232">AB426</f>
        <v>0</v>
      </c>
      <c r="AC427" s="437">
        <f t="shared" ref="AC427" si="1233">AC426</f>
        <v>0</v>
      </c>
      <c r="AD427" s="437">
        <f t="shared" ref="AD427" si="1234">AD426</f>
        <v>0</v>
      </c>
      <c r="AE427" s="437">
        <f t="shared" ref="AE427" si="1235">AE426</f>
        <v>0</v>
      </c>
      <c r="AF427" s="437">
        <f t="shared" ref="AF427" si="1236">AF426</f>
        <v>0</v>
      </c>
      <c r="AG427" s="437">
        <f t="shared" ref="AG427" si="1237">AG426</f>
        <v>0</v>
      </c>
      <c r="AH427" s="437">
        <f t="shared" ref="AH427" si="1238">AH426</f>
        <v>0</v>
      </c>
      <c r="AI427" s="437">
        <f t="shared" ref="AI427" si="1239">AI426</f>
        <v>0</v>
      </c>
      <c r="AJ427" s="437">
        <f t="shared" ref="AJ427" si="1240">AJ426</f>
        <v>0</v>
      </c>
      <c r="AK427" s="437">
        <f t="shared" ref="AK427" si="1241">AK426</f>
        <v>0</v>
      </c>
      <c r="AL427" s="437">
        <f t="shared" ref="AL427" si="1242">AL426</f>
        <v>0</v>
      </c>
      <c r="AM427" s="337"/>
    </row>
    <row r="428" spans="1:39" ht="15" hidden="1" outlineLevel="1">
      <c r="A428" s="567"/>
      <c r="B428" s="562"/>
      <c r="C428" s="338"/>
      <c r="D428" s="342"/>
      <c r="E428" s="342"/>
      <c r="F428" s="342"/>
      <c r="G428" s="342"/>
      <c r="H428" s="342"/>
      <c r="I428" s="342"/>
      <c r="J428" s="342"/>
      <c r="K428" s="342"/>
      <c r="L428" s="342"/>
      <c r="M428" s="342"/>
      <c r="N428" s="317"/>
      <c r="O428" s="342"/>
      <c r="P428" s="342"/>
      <c r="Q428" s="342"/>
      <c r="R428" s="342"/>
      <c r="S428" s="342"/>
      <c r="T428" s="342"/>
      <c r="U428" s="342"/>
      <c r="V428" s="342"/>
      <c r="W428" s="342"/>
      <c r="X428" s="342"/>
      <c r="Y428" s="442"/>
      <c r="Z428" s="443"/>
      <c r="AA428" s="442"/>
      <c r="AB428" s="442"/>
      <c r="AC428" s="442"/>
      <c r="AD428" s="442"/>
      <c r="AE428" s="442"/>
      <c r="AF428" s="442"/>
      <c r="AG428" s="442"/>
      <c r="AH428" s="442"/>
      <c r="AI428" s="442"/>
      <c r="AJ428" s="442"/>
      <c r="AK428" s="442"/>
      <c r="AL428" s="442"/>
      <c r="AM428" s="339"/>
    </row>
    <row r="429" spans="1:39" ht="30" hidden="1" outlineLevel="1">
      <c r="A429" s="567">
        <v>9</v>
      </c>
      <c r="B429" s="454" t="s">
        <v>103</v>
      </c>
      <c r="C429" s="317" t="s">
        <v>25</v>
      </c>
      <c r="D429" s="321"/>
      <c r="E429" s="321"/>
      <c r="F429" s="321"/>
      <c r="G429" s="321"/>
      <c r="H429" s="321"/>
      <c r="I429" s="321"/>
      <c r="J429" s="321"/>
      <c r="K429" s="321"/>
      <c r="L429" s="321"/>
      <c r="M429" s="321"/>
      <c r="N429" s="321">
        <v>12</v>
      </c>
      <c r="O429" s="321"/>
      <c r="P429" s="321"/>
      <c r="Q429" s="321"/>
      <c r="R429" s="321"/>
      <c r="S429" s="321"/>
      <c r="T429" s="321"/>
      <c r="U429" s="321"/>
      <c r="V429" s="321"/>
      <c r="W429" s="321"/>
      <c r="X429" s="321"/>
      <c r="Y429" s="441"/>
      <c r="Z429" s="436"/>
      <c r="AA429" s="436"/>
      <c r="AB429" s="436"/>
      <c r="AC429" s="436"/>
      <c r="AD429" s="436"/>
      <c r="AE429" s="436"/>
      <c r="AF429" s="441"/>
      <c r="AG429" s="441"/>
      <c r="AH429" s="441"/>
      <c r="AI429" s="441"/>
      <c r="AJ429" s="441"/>
      <c r="AK429" s="441"/>
      <c r="AL429" s="441"/>
      <c r="AM429" s="322">
        <f>SUM(Y429:AL429)</f>
        <v>0</v>
      </c>
    </row>
    <row r="430" spans="1:39" ht="15" hidden="1" outlineLevel="1">
      <c r="A430" s="567"/>
      <c r="B430" s="457" t="s">
        <v>311</v>
      </c>
      <c r="C430" s="317" t="s">
        <v>164</v>
      </c>
      <c r="D430" s="321"/>
      <c r="E430" s="321"/>
      <c r="F430" s="321"/>
      <c r="G430" s="321"/>
      <c r="H430" s="321"/>
      <c r="I430" s="321"/>
      <c r="J430" s="321"/>
      <c r="K430" s="321"/>
      <c r="L430" s="321"/>
      <c r="M430" s="321"/>
      <c r="N430" s="321">
        <f>N429</f>
        <v>12</v>
      </c>
      <c r="O430" s="321"/>
      <c r="P430" s="321"/>
      <c r="Q430" s="321"/>
      <c r="R430" s="321"/>
      <c r="S430" s="321"/>
      <c r="T430" s="321"/>
      <c r="U430" s="321"/>
      <c r="V430" s="321"/>
      <c r="W430" s="321"/>
      <c r="X430" s="321"/>
      <c r="Y430" s="437">
        <f>Y429</f>
        <v>0</v>
      </c>
      <c r="Z430" s="437">
        <f t="shared" ref="Z430" si="1243">Z429</f>
        <v>0</v>
      </c>
      <c r="AA430" s="437">
        <f t="shared" ref="AA430" si="1244">AA429</f>
        <v>0</v>
      </c>
      <c r="AB430" s="437">
        <f t="shared" ref="AB430" si="1245">AB429</f>
        <v>0</v>
      </c>
      <c r="AC430" s="437">
        <f t="shared" ref="AC430" si="1246">AC429</f>
        <v>0</v>
      </c>
      <c r="AD430" s="437">
        <f t="shared" ref="AD430" si="1247">AD429</f>
        <v>0</v>
      </c>
      <c r="AE430" s="437">
        <f t="shared" ref="AE430" si="1248">AE429</f>
        <v>0</v>
      </c>
      <c r="AF430" s="437">
        <f t="shared" ref="AF430" si="1249">AF429</f>
        <v>0</v>
      </c>
      <c r="AG430" s="437">
        <f t="shared" ref="AG430" si="1250">AG429</f>
        <v>0</v>
      </c>
      <c r="AH430" s="437">
        <f t="shared" ref="AH430" si="1251">AH429</f>
        <v>0</v>
      </c>
      <c r="AI430" s="437">
        <f t="shared" ref="AI430" si="1252">AI429</f>
        <v>0</v>
      </c>
      <c r="AJ430" s="437">
        <f t="shared" ref="AJ430" si="1253">AJ429</f>
        <v>0</v>
      </c>
      <c r="AK430" s="437">
        <f t="shared" ref="AK430" si="1254">AK429</f>
        <v>0</v>
      </c>
      <c r="AL430" s="437">
        <f t="shared" ref="AL430" si="1255">AL429</f>
        <v>0</v>
      </c>
      <c r="AM430" s="337"/>
    </row>
    <row r="431" spans="1:39" ht="15" hidden="1" outlineLevel="1">
      <c r="A431" s="567"/>
      <c r="B431" s="562"/>
      <c r="C431" s="338"/>
      <c r="D431" s="342"/>
      <c r="E431" s="342"/>
      <c r="F431" s="342"/>
      <c r="G431" s="342"/>
      <c r="H431" s="342"/>
      <c r="I431" s="342"/>
      <c r="J431" s="342"/>
      <c r="K431" s="342"/>
      <c r="L431" s="342"/>
      <c r="M431" s="342"/>
      <c r="N431" s="317"/>
      <c r="O431" s="342"/>
      <c r="P431" s="342"/>
      <c r="Q431" s="342"/>
      <c r="R431" s="342"/>
      <c r="S431" s="342"/>
      <c r="T431" s="342"/>
      <c r="U431" s="342"/>
      <c r="V431" s="342"/>
      <c r="W431" s="342"/>
      <c r="X431" s="342"/>
      <c r="Y431" s="442"/>
      <c r="Z431" s="442"/>
      <c r="AA431" s="442"/>
      <c r="AB431" s="442"/>
      <c r="AC431" s="442"/>
      <c r="AD431" s="442"/>
      <c r="AE431" s="442"/>
      <c r="AF431" s="442"/>
      <c r="AG431" s="442"/>
      <c r="AH431" s="442"/>
      <c r="AI431" s="442"/>
      <c r="AJ431" s="442"/>
      <c r="AK431" s="442"/>
      <c r="AL431" s="442"/>
      <c r="AM431" s="339"/>
    </row>
    <row r="432" spans="1:39" ht="30" hidden="1" outlineLevel="1">
      <c r="A432" s="567">
        <v>10</v>
      </c>
      <c r="B432" s="454" t="s">
        <v>104</v>
      </c>
      <c r="C432" s="317" t="s">
        <v>25</v>
      </c>
      <c r="D432" s="321"/>
      <c r="E432" s="321"/>
      <c r="F432" s="321"/>
      <c r="G432" s="321"/>
      <c r="H432" s="321"/>
      <c r="I432" s="321"/>
      <c r="J432" s="321"/>
      <c r="K432" s="321"/>
      <c r="L432" s="321"/>
      <c r="M432" s="321"/>
      <c r="N432" s="321">
        <v>3</v>
      </c>
      <c r="O432" s="321"/>
      <c r="P432" s="321"/>
      <c r="Q432" s="321"/>
      <c r="R432" s="321"/>
      <c r="S432" s="321"/>
      <c r="T432" s="321"/>
      <c r="U432" s="321"/>
      <c r="V432" s="321"/>
      <c r="W432" s="321"/>
      <c r="X432" s="321"/>
      <c r="Y432" s="441"/>
      <c r="Z432" s="436"/>
      <c r="AA432" s="436"/>
      <c r="AB432" s="436"/>
      <c r="AC432" s="436"/>
      <c r="AD432" s="436"/>
      <c r="AE432" s="436"/>
      <c r="AF432" s="441"/>
      <c r="AG432" s="441"/>
      <c r="AH432" s="441"/>
      <c r="AI432" s="441"/>
      <c r="AJ432" s="441"/>
      <c r="AK432" s="441"/>
      <c r="AL432" s="441"/>
      <c r="AM432" s="322">
        <f>SUM(Y432:AL432)</f>
        <v>0</v>
      </c>
    </row>
    <row r="433" spans="1:39" ht="15" hidden="1" outlineLevel="1">
      <c r="A433" s="567"/>
      <c r="B433" s="457" t="s">
        <v>311</v>
      </c>
      <c r="C433" s="317" t="s">
        <v>164</v>
      </c>
      <c r="D433" s="321"/>
      <c r="E433" s="321"/>
      <c r="F433" s="321"/>
      <c r="G433" s="321"/>
      <c r="H433" s="321"/>
      <c r="I433" s="321"/>
      <c r="J433" s="321"/>
      <c r="K433" s="321"/>
      <c r="L433" s="321"/>
      <c r="M433" s="321"/>
      <c r="N433" s="321">
        <f>N432</f>
        <v>3</v>
      </c>
      <c r="O433" s="321"/>
      <c r="P433" s="321"/>
      <c r="Q433" s="321"/>
      <c r="R433" s="321"/>
      <c r="S433" s="321"/>
      <c r="T433" s="321"/>
      <c r="U433" s="321"/>
      <c r="V433" s="321"/>
      <c r="W433" s="321"/>
      <c r="X433" s="321"/>
      <c r="Y433" s="437">
        <f>Y432</f>
        <v>0</v>
      </c>
      <c r="Z433" s="437">
        <f t="shared" ref="Z433" si="1256">Z432</f>
        <v>0</v>
      </c>
      <c r="AA433" s="437">
        <f t="shared" ref="AA433" si="1257">AA432</f>
        <v>0</v>
      </c>
      <c r="AB433" s="437">
        <f t="shared" ref="AB433" si="1258">AB432</f>
        <v>0</v>
      </c>
      <c r="AC433" s="437">
        <f t="shared" ref="AC433" si="1259">AC432</f>
        <v>0</v>
      </c>
      <c r="AD433" s="437">
        <f t="shared" ref="AD433" si="1260">AD432</f>
        <v>0</v>
      </c>
      <c r="AE433" s="437">
        <f t="shared" ref="AE433" si="1261">AE432</f>
        <v>0</v>
      </c>
      <c r="AF433" s="437">
        <f t="shared" ref="AF433" si="1262">AF432</f>
        <v>0</v>
      </c>
      <c r="AG433" s="437">
        <f t="shared" ref="AG433" si="1263">AG432</f>
        <v>0</v>
      </c>
      <c r="AH433" s="437">
        <f t="shared" ref="AH433" si="1264">AH432</f>
        <v>0</v>
      </c>
      <c r="AI433" s="437">
        <f t="shared" ref="AI433" si="1265">AI432</f>
        <v>0</v>
      </c>
      <c r="AJ433" s="437">
        <f t="shared" ref="AJ433" si="1266">AJ432</f>
        <v>0</v>
      </c>
      <c r="AK433" s="437">
        <f t="shared" ref="AK433" si="1267">AK432</f>
        <v>0</v>
      </c>
      <c r="AL433" s="437">
        <f t="shared" ref="AL433" si="1268">AL432</f>
        <v>0</v>
      </c>
      <c r="AM433" s="337"/>
    </row>
    <row r="434" spans="1:39" ht="15" hidden="1" outlineLevel="1">
      <c r="A434" s="567"/>
      <c r="B434" s="562"/>
      <c r="C434" s="338"/>
      <c r="D434" s="342"/>
      <c r="E434" s="342"/>
      <c r="F434" s="342"/>
      <c r="G434" s="342"/>
      <c r="H434" s="342"/>
      <c r="I434" s="342"/>
      <c r="J434" s="342"/>
      <c r="K434" s="342"/>
      <c r="L434" s="342"/>
      <c r="M434" s="342"/>
      <c r="N434" s="317"/>
      <c r="O434" s="342"/>
      <c r="P434" s="342"/>
      <c r="Q434" s="342"/>
      <c r="R434" s="342"/>
      <c r="S434" s="342"/>
      <c r="T434" s="342"/>
      <c r="U434" s="342"/>
      <c r="V434" s="342"/>
      <c r="W434" s="342"/>
      <c r="X434" s="342"/>
      <c r="Y434" s="442"/>
      <c r="Z434" s="443"/>
      <c r="AA434" s="442"/>
      <c r="AB434" s="442"/>
      <c r="AC434" s="442"/>
      <c r="AD434" s="442"/>
      <c r="AE434" s="442"/>
      <c r="AF434" s="442"/>
      <c r="AG434" s="442"/>
      <c r="AH434" s="442"/>
      <c r="AI434" s="442"/>
      <c r="AJ434" s="442"/>
      <c r="AK434" s="442"/>
      <c r="AL434" s="442"/>
      <c r="AM434" s="339"/>
    </row>
    <row r="435" spans="1:39" ht="15.6" hidden="1" outlineLevel="1">
      <c r="A435" s="567"/>
      <c r="B435" s="539" t="s">
        <v>10</v>
      </c>
      <c r="C435" s="315"/>
      <c r="D435" s="315"/>
      <c r="E435" s="315"/>
      <c r="F435" s="315"/>
      <c r="G435" s="315"/>
      <c r="H435" s="315"/>
      <c r="I435" s="315"/>
      <c r="J435" s="315"/>
      <c r="K435" s="315"/>
      <c r="L435" s="315"/>
      <c r="M435" s="315"/>
      <c r="N435" s="316"/>
      <c r="O435" s="315"/>
      <c r="P435" s="315"/>
      <c r="Q435" s="315"/>
      <c r="R435" s="315"/>
      <c r="S435" s="315"/>
      <c r="T435" s="315"/>
      <c r="U435" s="315"/>
      <c r="V435" s="315"/>
      <c r="W435" s="315"/>
      <c r="X435" s="315"/>
      <c r="Y435" s="440"/>
      <c r="Z435" s="440"/>
      <c r="AA435" s="440"/>
      <c r="AB435" s="440"/>
      <c r="AC435" s="440"/>
      <c r="AD435" s="440"/>
      <c r="AE435" s="440"/>
      <c r="AF435" s="440"/>
      <c r="AG435" s="440"/>
      <c r="AH435" s="440"/>
      <c r="AI435" s="440"/>
      <c r="AJ435" s="440"/>
      <c r="AK435" s="440"/>
      <c r="AL435" s="440"/>
      <c r="AM435" s="318"/>
    </row>
    <row r="436" spans="1:39" ht="30" hidden="1" outlineLevel="1">
      <c r="A436" s="567">
        <v>11</v>
      </c>
      <c r="B436" s="454" t="s">
        <v>105</v>
      </c>
      <c r="C436" s="317" t="s">
        <v>25</v>
      </c>
      <c r="D436" s="321"/>
      <c r="E436" s="321"/>
      <c r="F436" s="321"/>
      <c r="G436" s="321"/>
      <c r="H436" s="321"/>
      <c r="I436" s="321"/>
      <c r="J436" s="321"/>
      <c r="K436" s="321"/>
      <c r="L436" s="321"/>
      <c r="M436" s="321"/>
      <c r="N436" s="321">
        <v>12</v>
      </c>
      <c r="O436" s="321"/>
      <c r="P436" s="321"/>
      <c r="Q436" s="321"/>
      <c r="R436" s="321"/>
      <c r="S436" s="321"/>
      <c r="T436" s="321"/>
      <c r="U436" s="321"/>
      <c r="V436" s="321"/>
      <c r="W436" s="321"/>
      <c r="X436" s="321"/>
      <c r="Y436" s="452"/>
      <c r="Z436" s="436"/>
      <c r="AA436" s="436"/>
      <c r="AB436" s="436"/>
      <c r="AC436" s="436"/>
      <c r="AD436" s="436"/>
      <c r="AE436" s="436"/>
      <c r="AF436" s="441"/>
      <c r="AG436" s="441"/>
      <c r="AH436" s="441"/>
      <c r="AI436" s="441"/>
      <c r="AJ436" s="441"/>
      <c r="AK436" s="441"/>
      <c r="AL436" s="441"/>
      <c r="AM436" s="322">
        <f>SUM(Y436:AL436)</f>
        <v>0</v>
      </c>
    </row>
    <row r="437" spans="1:39" ht="15" hidden="1" outlineLevel="1">
      <c r="A437" s="567"/>
      <c r="B437" s="457" t="s">
        <v>311</v>
      </c>
      <c r="C437" s="317" t="s">
        <v>164</v>
      </c>
      <c r="D437" s="321"/>
      <c r="E437" s="321"/>
      <c r="F437" s="321"/>
      <c r="G437" s="321"/>
      <c r="H437" s="321"/>
      <c r="I437" s="321"/>
      <c r="J437" s="321"/>
      <c r="K437" s="321"/>
      <c r="L437" s="321"/>
      <c r="M437" s="321"/>
      <c r="N437" s="321">
        <f>N436</f>
        <v>12</v>
      </c>
      <c r="O437" s="321"/>
      <c r="P437" s="321"/>
      <c r="Q437" s="321"/>
      <c r="R437" s="321"/>
      <c r="S437" s="321"/>
      <c r="T437" s="321"/>
      <c r="U437" s="321"/>
      <c r="V437" s="321"/>
      <c r="W437" s="321"/>
      <c r="X437" s="321"/>
      <c r="Y437" s="437">
        <f>Y436</f>
        <v>0</v>
      </c>
      <c r="Z437" s="437">
        <f t="shared" ref="Z437" si="1269">Z436</f>
        <v>0</v>
      </c>
      <c r="AA437" s="437">
        <f t="shared" ref="AA437" si="1270">AA436</f>
        <v>0</v>
      </c>
      <c r="AB437" s="437">
        <f t="shared" ref="AB437" si="1271">AB436</f>
        <v>0</v>
      </c>
      <c r="AC437" s="437">
        <f t="shared" ref="AC437" si="1272">AC436</f>
        <v>0</v>
      </c>
      <c r="AD437" s="437">
        <f t="shared" ref="AD437" si="1273">AD436</f>
        <v>0</v>
      </c>
      <c r="AE437" s="437">
        <f t="shared" ref="AE437" si="1274">AE436</f>
        <v>0</v>
      </c>
      <c r="AF437" s="437">
        <f t="shared" ref="AF437" si="1275">AF436</f>
        <v>0</v>
      </c>
      <c r="AG437" s="437">
        <f t="shared" ref="AG437" si="1276">AG436</f>
        <v>0</v>
      </c>
      <c r="AH437" s="437">
        <f t="shared" ref="AH437" si="1277">AH436</f>
        <v>0</v>
      </c>
      <c r="AI437" s="437">
        <f t="shared" ref="AI437" si="1278">AI436</f>
        <v>0</v>
      </c>
      <c r="AJ437" s="437">
        <f t="shared" ref="AJ437" si="1279">AJ436</f>
        <v>0</v>
      </c>
      <c r="AK437" s="437">
        <f t="shared" ref="AK437" si="1280">AK436</f>
        <v>0</v>
      </c>
      <c r="AL437" s="437">
        <f t="shared" ref="AL437" si="1281">AL436</f>
        <v>0</v>
      </c>
      <c r="AM437" s="323"/>
    </row>
    <row r="438" spans="1:39" ht="15" hidden="1" outlineLevel="1">
      <c r="A438" s="567"/>
      <c r="B438" s="563"/>
      <c r="C438" s="331"/>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438"/>
      <c r="Z438" s="447"/>
      <c r="AA438" s="447"/>
      <c r="AB438" s="447"/>
      <c r="AC438" s="447"/>
      <c r="AD438" s="447"/>
      <c r="AE438" s="447"/>
      <c r="AF438" s="447"/>
      <c r="AG438" s="447"/>
      <c r="AH438" s="447"/>
      <c r="AI438" s="447"/>
      <c r="AJ438" s="447"/>
      <c r="AK438" s="447"/>
      <c r="AL438" s="447"/>
      <c r="AM438" s="332"/>
    </row>
    <row r="439" spans="1:39" ht="30" hidden="1" outlineLevel="1">
      <c r="A439" s="567">
        <v>12</v>
      </c>
      <c r="B439" s="454" t="s">
        <v>106</v>
      </c>
      <c r="C439" s="317" t="s">
        <v>25</v>
      </c>
      <c r="D439" s="321"/>
      <c r="E439" s="321"/>
      <c r="F439" s="321"/>
      <c r="G439" s="321"/>
      <c r="H439" s="321"/>
      <c r="I439" s="321"/>
      <c r="J439" s="321"/>
      <c r="K439" s="321"/>
      <c r="L439" s="321"/>
      <c r="M439" s="321"/>
      <c r="N439" s="321">
        <v>12</v>
      </c>
      <c r="O439" s="321"/>
      <c r="P439" s="321"/>
      <c r="Q439" s="321"/>
      <c r="R439" s="321"/>
      <c r="S439" s="321"/>
      <c r="T439" s="321"/>
      <c r="U439" s="321"/>
      <c r="V439" s="321"/>
      <c r="W439" s="321"/>
      <c r="X439" s="321"/>
      <c r="Y439" s="436"/>
      <c r="Z439" s="436"/>
      <c r="AA439" s="436"/>
      <c r="AB439" s="436"/>
      <c r="AC439" s="436"/>
      <c r="AD439" s="436"/>
      <c r="AE439" s="436"/>
      <c r="AF439" s="441"/>
      <c r="AG439" s="441"/>
      <c r="AH439" s="441"/>
      <c r="AI439" s="441"/>
      <c r="AJ439" s="441"/>
      <c r="AK439" s="441"/>
      <c r="AL439" s="441"/>
      <c r="AM439" s="322">
        <f>SUM(Y439:AL439)</f>
        <v>0</v>
      </c>
    </row>
    <row r="440" spans="1:39" ht="15" hidden="1" outlineLevel="1">
      <c r="A440" s="567"/>
      <c r="B440" s="457" t="s">
        <v>311</v>
      </c>
      <c r="C440" s="317" t="s">
        <v>164</v>
      </c>
      <c r="D440" s="321"/>
      <c r="E440" s="321"/>
      <c r="F440" s="321"/>
      <c r="G440" s="321"/>
      <c r="H440" s="321"/>
      <c r="I440" s="321"/>
      <c r="J440" s="321"/>
      <c r="K440" s="321"/>
      <c r="L440" s="321"/>
      <c r="M440" s="321"/>
      <c r="N440" s="321">
        <f>N439</f>
        <v>12</v>
      </c>
      <c r="O440" s="321"/>
      <c r="P440" s="321"/>
      <c r="Q440" s="321"/>
      <c r="R440" s="321"/>
      <c r="S440" s="321"/>
      <c r="T440" s="321"/>
      <c r="U440" s="321"/>
      <c r="V440" s="321"/>
      <c r="W440" s="321"/>
      <c r="X440" s="321"/>
      <c r="Y440" s="437">
        <f>Y439</f>
        <v>0</v>
      </c>
      <c r="Z440" s="437">
        <f t="shared" ref="Z440" si="1282">Z439</f>
        <v>0</v>
      </c>
      <c r="AA440" s="437">
        <f t="shared" ref="AA440" si="1283">AA439</f>
        <v>0</v>
      </c>
      <c r="AB440" s="437">
        <f t="shared" ref="AB440" si="1284">AB439</f>
        <v>0</v>
      </c>
      <c r="AC440" s="437">
        <f t="shared" ref="AC440" si="1285">AC439</f>
        <v>0</v>
      </c>
      <c r="AD440" s="437">
        <f t="shared" ref="AD440" si="1286">AD439</f>
        <v>0</v>
      </c>
      <c r="AE440" s="437">
        <f t="shared" ref="AE440" si="1287">AE439</f>
        <v>0</v>
      </c>
      <c r="AF440" s="437">
        <f t="shared" ref="AF440" si="1288">AF439</f>
        <v>0</v>
      </c>
      <c r="AG440" s="437">
        <f t="shared" ref="AG440" si="1289">AG439</f>
        <v>0</v>
      </c>
      <c r="AH440" s="437">
        <f t="shared" ref="AH440" si="1290">AH439</f>
        <v>0</v>
      </c>
      <c r="AI440" s="437">
        <f t="shared" ref="AI440" si="1291">AI439</f>
        <v>0</v>
      </c>
      <c r="AJ440" s="437">
        <f t="shared" ref="AJ440" si="1292">AJ439</f>
        <v>0</v>
      </c>
      <c r="AK440" s="437">
        <f t="shared" ref="AK440" si="1293">AK439</f>
        <v>0</v>
      </c>
      <c r="AL440" s="437">
        <f t="shared" ref="AL440" si="1294">AL439</f>
        <v>0</v>
      </c>
      <c r="AM440" s="323"/>
    </row>
    <row r="441" spans="1:39" ht="15" hidden="1" outlineLevel="1">
      <c r="A441" s="567"/>
      <c r="B441" s="563"/>
      <c r="C441" s="331"/>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448"/>
      <c r="Z441" s="448"/>
      <c r="AA441" s="438"/>
      <c r="AB441" s="438"/>
      <c r="AC441" s="438"/>
      <c r="AD441" s="438"/>
      <c r="AE441" s="438"/>
      <c r="AF441" s="438"/>
      <c r="AG441" s="438"/>
      <c r="AH441" s="438"/>
      <c r="AI441" s="438"/>
      <c r="AJ441" s="438"/>
      <c r="AK441" s="438"/>
      <c r="AL441" s="438"/>
      <c r="AM441" s="332"/>
    </row>
    <row r="442" spans="1:39" ht="30" hidden="1" outlineLevel="1">
      <c r="A442" s="567">
        <v>13</v>
      </c>
      <c r="B442" s="454" t="s">
        <v>107</v>
      </c>
      <c r="C442" s="317" t="s">
        <v>25</v>
      </c>
      <c r="D442" s="321"/>
      <c r="E442" s="321"/>
      <c r="F442" s="321"/>
      <c r="G442" s="321"/>
      <c r="H442" s="321"/>
      <c r="I442" s="321"/>
      <c r="J442" s="321"/>
      <c r="K442" s="321"/>
      <c r="L442" s="321"/>
      <c r="M442" s="321"/>
      <c r="N442" s="321">
        <v>12</v>
      </c>
      <c r="O442" s="321"/>
      <c r="P442" s="321"/>
      <c r="Q442" s="321"/>
      <c r="R442" s="321"/>
      <c r="S442" s="321"/>
      <c r="T442" s="321"/>
      <c r="U442" s="321"/>
      <c r="V442" s="321"/>
      <c r="W442" s="321"/>
      <c r="X442" s="321"/>
      <c r="Y442" s="436"/>
      <c r="Z442" s="436"/>
      <c r="AA442" s="436"/>
      <c r="AB442" s="436"/>
      <c r="AC442" s="436"/>
      <c r="AD442" s="436"/>
      <c r="AE442" s="436"/>
      <c r="AF442" s="441"/>
      <c r="AG442" s="441"/>
      <c r="AH442" s="441"/>
      <c r="AI442" s="441"/>
      <c r="AJ442" s="441"/>
      <c r="AK442" s="441"/>
      <c r="AL442" s="441"/>
      <c r="AM442" s="322">
        <f>SUM(Y442:AL442)</f>
        <v>0</v>
      </c>
    </row>
    <row r="443" spans="1:39" ht="15" hidden="1" outlineLevel="1">
      <c r="A443" s="567"/>
      <c r="B443" s="457" t="s">
        <v>311</v>
      </c>
      <c r="C443" s="317" t="s">
        <v>164</v>
      </c>
      <c r="D443" s="321"/>
      <c r="E443" s="321"/>
      <c r="F443" s="321"/>
      <c r="G443" s="321"/>
      <c r="H443" s="321"/>
      <c r="I443" s="321"/>
      <c r="J443" s="321"/>
      <c r="K443" s="321"/>
      <c r="L443" s="321"/>
      <c r="M443" s="321"/>
      <c r="N443" s="321">
        <f>N442</f>
        <v>12</v>
      </c>
      <c r="O443" s="321"/>
      <c r="P443" s="321"/>
      <c r="Q443" s="321"/>
      <c r="R443" s="321"/>
      <c r="S443" s="321"/>
      <c r="T443" s="321"/>
      <c r="U443" s="321"/>
      <c r="V443" s="321"/>
      <c r="W443" s="321"/>
      <c r="X443" s="321"/>
      <c r="Y443" s="437">
        <f>Y442</f>
        <v>0</v>
      </c>
      <c r="Z443" s="437">
        <f t="shared" ref="Z443" si="1295">Z442</f>
        <v>0</v>
      </c>
      <c r="AA443" s="437">
        <f t="shared" ref="AA443" si="1296">AA442</f>
        <v>0</v>
      </c>
      <c r="AB443" s="437">
        <f t="shared" ref="AB443" si="1297">AB442</f>
        <v>0</v>
      </c>
      <c r="AC443" s="437">
        <f t="shared" ref="AC443" si="1298">AC442</f>
        <v>0</v>
      </c>
      <c r="AD443" s="437">
        <f t="shared" ref="AD443" si="1299">AD442</f>
        <v>0</v>
      </c>
      <c r="AE443" s="437">
        <f t="shared" ref="AE443" si="1300">AE442</f>
        <v>0</v>
      </c>
      <c r="AF443" s="437">
        <f t="shared" ref="AF443" si="1301">AF442</f>
        <v>0</v>
      </c>
      <c r="AG443" s="437">
        <f t="shared" ref="AG443" si="1302">AG442</f>
        <v>0</v>
      </c>
      <c r="AH443" s="437">
        <f t="shared" ref="AH443" si="1303">AH442</f>
        <v>0</v>
      </c>
      <c r="AI443" s="437">
        <f t="shared" ref="AI443" si="1304">AI442</f>
        <v>0</v>
      </c>
      <c r="AJ443" s="437">
        <f t="shared" ref="AJ443" si="1305">AJ442</f>
        <v>0</v>
      </c>
      <c r="AK443" s="437">
        <f t="shared" ref="AK443" si="1306">AK442</f>
        <v>0</v>
      </c>
      <c r="AL443" s="437">
        <f t="shared" ref="AL443" si="1307">AL442</f>
        <v>0</v>
      </c>
      <c r="AM443" s="332"/>
    </row>
    <row r="444" spans="1:39" ht="15" hidden="1" outlineLevel="1">
      <c r="A444" s="567"/>
      <c r="B444" s="563"/>
      <c r="C444" s="331"/>
      <c r="D444" s="317"/>
      <c r="E444" s="317"/>
      <c r="F444" s="317"/>
      <c r="G444" s="317"/>
      <c r="H444" s="317"/>
      <c r="I444" s="317"/>
      <c r="J444" s="317"/>
      <c r="K444" s="317"/>
      <c r="L444" s="317"/>
      <c r="M444" s="317"/>
      <c r="N444" s="317"/>
      <c r="O444" s="317"/>
      <c r="P444" s="317"/>
      <c r="Q444" s="317"/>
      <c r="R444" s="317"/>
      <c r="S444" s="317"/>
      <c r="T444" s="317"/>
      <c r="U444" s="317"/>
      <c r="V444" s="317"/>
      <c r="W444" s="317"/>
      <c r="X444" s="317"/>
      <c r="Y444" s="438"/>
      <c r="Z444" s="438"/>
      <c r="AA444" s="438"/>
      <c r="AB444" s="438"/>
      <c r="AC444" s="438"/>
      <c r="AD444" s="438"/>
      <c r="AE444" s="438"/>
      <c r="AF444" s="438"/>
      <c r="AG444" s="438"/>
      <c r="AH444" s="438"/>
      <c r="AI444" s="438"/>
      <c r="AJ444" s="438"/>
      <c r="AK444" s="438"/>
      <c r="AL444" s="438"/>
      <c r="AM444" s="332"/>
    </row>
    <row r="445" spans="1:39" ht="15.6" hidden="1" outlineLevel="1">
      <c r="A445" s="567"/>
      <c r="B445" s="539" t="s">
        <v>108</v>
      </c>
      <c r="C445" s="315"/>
      <c r="D445" s="316"/>
      <c r="E445" s="316"/>
      <c r="F445" s="316"/>
      <c r="G445" s="316"/>
      <c r="H445" s="316"/>
      <c r="I445" s="316"/>
      <c r="J445" s="316"/>
      <c r="K445" s="316"/>
      <c r="L445" s="316"/>
      <c r="M445" s="316"/>
      <c r="N445" s="316"/>
      <c r="O445" s="316"/>
      <c r="P445" s="315"/>
      <c r="Q445" s="315"/>
      <c r="R445" s="315"/>
      <c r="S445" s="315"/>
      <c r="T445" s="315"/>
      <c r="U445" s="315"/>
      <c r="V445" s="315"/>
      <c r="W445" s="315"/>
      <c r="X445" s="315"/>
      <c r="Y445" s="440"/>
      <c r="Z445" s="440"/>
      <c r="AA445" s="440"/>
      <c r="AB445" s="440"/>
      <c r="AC445" s="440"/>
      <c r="AD445" s="440"/>
      <c r="AE445" s="440"/>
      <c r="AF445" s="440"/>
      <c r="AG445" s="440"/>
      <c r="AH445" s="440"/>
      <c r="AI445" s="440"/>
      <c r="AJ445" s="440"/>
      <c r="AK445" s="440"/>
      <c r="AL445" s="440"/>
      <c r="AM445" s="318"/>
    </row>
    <row r="446" spans="1:39" ht="15" hidden="1" outlineLevel="1">
      <c r="A446" s="567">
        <v>14</v>
      </c>
      <c r="B446" s="563" t="s">
        <v>109</v>
      </c>
      <c r="C446" s="317" t="s">
        <v>25</v>
      </c>
      <c r="D446" s="321"/>
      <c r="E446" s="321"/>
      <c r="F446" s="321"/>
      <c r="G446" s="321"/>
      <c r="H446" s="321"/>
      <c r="I446" s="321"/>
      <c r="J446" s="321"/>
      <c r="K446" s="321"/>
      <c r="L446" s="321"/>
      <c r="M446" s="321"/>
      <c r="N446" s="321">
        <v>12</v>
      </c>
      <c r="O446" s="321"/>
      <c r="P446" s="321"/>
      <c r="Q446" s="321"/>
      <c r="R446" s="321"/>
      <c r="S446" s="321"/>
      <c r="T446" s="321"/>
      <c r="U446" s="321"/>
      <c r="V446" s="321"/>
      <c r="W446" s="321"/>
      <c r="X446" s="321"/>
      <c r="Y446" s="436"/>
      <c r="Z446" s="436"/>
      <c r="AA446" s="436"/>
      <c r="AB446" s="436"/>
      <c r="AC446" s="436"/>
      <c r="AD446" s="436"/>
      <c r="AE446" s="436"/>
      <c r="AF446" s="436"/>
      <c r="AG446" s="436"/>
      <c r="AH446" s="436"/>
      <c r="AI446" s="436"/>
      <c r="AJ446" s="436"/>
      <c r="AK446" s="436"/>
      <c r="AL446" s="436"/>
      <c r="AM446" s="322">
        <f>SUM(Y446:AL446)</f>
        <v>0</v>
      </c>
    </row>
    <row r="447" spans="1:39" ht="15" hidden="1" outlineLevel="1">
      <c r="A447" s="567"/>
      <c r="B447" s="457" t="s">
        <v>311</v>
      </c>
      <c r="C447" s="317" t="s">
        <v>164</v>
      </c>
      <c r="D447" s="321"/>
      <c r="E447" s="321"/>
      <c r="F447" s="321"/>
      <c r="G447" s="321"/>
      <c r="H447" s="321"/>
      <c r="I447" s="321"/>
      <c r="J447" s="321"/>
      <c r="K447" s="321"/>
      <c r="L447" s="321"/>
      <c r="M447" s="321"/>
      <c r="N447" s="321">
        <f>N446</f>
        <v>12</v>
      </c>
      <c r="O447" s="321"/>
      <c r="P447" s="321"/>
      <c r="Q447" s="321"/>
      <c r="R447" s="321"/>
      <c r="S447" s="321"/>
      <c r="T447" s="321"/>
      <c r="U447" s="321"/>
      <c r="V447" s="321"/>
      <c r="W447" s="321"/>
      <c r="X447" s="321"/>
      <c r="Y447" s="437">
        <f>Y446</f>
        <v>0</v>
      </c>
      <c r="Z447" s="437">
        <f t="shared" ref="Z447" si="1308">Z446</f>
        <v>0</v>
      </c>
      <c r="AA447" s="437">
        <f t="shared" ref="AA447" si="1309">AA446</f>
        <v>0</v>
      </c>
      <c r="AB447" s="437">
        <f t="shared" ref="AB447" si="1310">AB446</f>
        <v>0</v>
      </c>
      <c r="AC447" s="437">
        <f t="shared" ref="AC447" si="1311">AC446</f>
        <v>0</v>
      </c>
      <c r="AD447" s="437">
        <f t="shared" ref="AD447" si="1312">AD446</f>
        <v>0</v>
      </c>
      <c r="AE447" s="437">
        <f t="shared" ref="AE447" si="1313">AE446</f>
        <v>0</v>
      </c>
      <c r="AF447" s="437">
        <f t="shared" ref="AF447" si="1314">AF446</f>
        <v>0</v>
      </c>
      <c r="AG447" s="437">
        <f t="shared" ref="AG447" si="1315">AG446</f>
        <v>0</v>
      </c>
      <c r="AH447" s="437">
        <f t="shared" ref="AH447" si="1316">AH446</f>
        <v>0</v>
      </c>
      <c r="AI447" s="437">
        <f t="shared" ref="AI447" si="1317">AI446</f>
        <v>0</v>
      </c>
      <c r="AJ447" s="437">
        <f t="shared" ref="AJ447" si="1318">AJ446</f>
        <v>0</v>
      </c>
      <c r="AK447" s="437">
        <f t="shared" ref="AK447" si="1319">AK446</f>
        <v>0</v>
      </c>
      <c r="AL447" s="437">
        <f t="shared" ref="AL447" si="1320">AL446</f>
        <v>0</v>
      </c>
      <c r="AM447" s="323"/>
    </row>
    <row r="448" spans="1:39" ht="15" hidden="1" outlineLevel="1">
      <c r="A448" s="567"/>
      <c r="B448" s="563"/>
      <c r="C448" s="331"/>
      <c r="D448" s="317"/>
      <c r="E448" s="317"/>
      <c r="F448" s="317"/>
      <c r="G448" s="317"/>
      <c r="H448" s="317"/>
      <c r="I448" s="317"/>
      <c r="J448" s="317"/>
      <c r="K448" s="317"/>
      <c r="L448" s="317"/>
      <c r="M448" s="317"/>
      <c r="N448" s="494"/>
      <c r="O448" s="317"/>
      <c r="P448" s="317"/>
      <c r="Q448" s="317"/>
      <c r="R448" s="317"/>
      <c r="S448" s="317"/>
      <c r="T448" s="317"/>
      <c r="U448" s="317"/>
      <c r="V448" s="317"/>
      <c r="W448" s="317"/>
      <c r="X448" s="317"/>
      <c r="Y448" s="438"/>
      <c r="Z448" s="438"/>
      <c r="AA448" s="438"/>
      <c r="AB448" s="438"/>
      <c r="AC448" s="438"/>
      <c r="AD448" s="438"/>
      <c r="AE448" s="438"/>
      <c r="AF448" s="438"/>
      <c r="AG448" s="438"/>
      <c r="AH448" s="438"/>
      <c r="AI448" s="438"/>
      <c r="AJ448" s="438"/>
      <c r="AK448" s="438"/>
      <c r="AL448" s="438"/>
      <c r="AM448" s="332"/>
    </row>
    <row r="449" spans="1:39" s="335" customFormat="1" ht="15.6" hidden="1" outlineLevel="1">
      <c r="A449" s="567"/>
      <c r="B449" s="539" t="s">
        <v>503</v>
      </c>
      <c r="C449" s="317"/>
      <c r="D449" s="317"/>
      <c r="E449" s="317"/>
      <c r="F449" s="317"/>
      <c r="G449" s="317"/>
      <c r="H449" s="317"/>
      <c r="I449" s="317"/>
      <c r="J449" s="317"/>
      <c r="K449" s="317"/>
      <c r="L449" s="317"/>
      <c r="M449" s="317"/>
      <c r="N449" s="317"/>
      <c r="O449" s="317"/>
      <c r="P449" s="317"/>
      <c r="Q449" s="317"/>
      <c r="R449" s="317"/>
      <c r="S449" s="317"/>
      <c r="T449" s="317"/>
      <c r="U449" s="317"/>
      <c r="V449" s="317"/>
      <c r="W449" s="317"/>
      <c r="X449" s="317"/>
      <c r="Y449" s="438"/>
      <c r="Z449" s="438"/>
      <c r="AA449" s="438"/>
      <c r="AB449" s="438"/>
      <c r="AC449" s="438"/>
      <c r="AD449" s="438"/>
      <c r="AE449" s="442"/>
      <c r="AF449" s="442"/>
      <c r="AG449" s="442"/>
      <c r="AH449" s="442"/>
      <c r="AI449" s="442"/>
      <c r="AJ449" s="442"/>
      <c r="AK449" s="442"/>
      <c r="AL449" s="442"/>
      <c r="AM449" s="552"/>
    </row>
    <row r="450" spans="1:39" ht="15" hidden="1" outlineLevel="1">
      <c r="A450" s="567">
        <v>15</v>
      </c>
      <c r="B450" s="457" t="s">
        <v>508</v>
      </c>
      <c r="C450" s="317" t="s">
        <v>25</v>
      </c>
      <c r="D450" s="321"/>
      <c r="E450" s="321"/>
      <c r="F450" s="321"/>
      <c r="G450" s="321"/>
      <c r="H450" s="321"/>
      <c r="I450" s="321"/>
      <c r="J450" s="321"/>
      <c r="K450" s="321"/>
      <c r="L450" s="321"/>
      <c r="M450" s="321"/>
      <c r="N450" s="321">
        <v>0</v>
      </c>
      <c r="O450" s="321"/>
      <c r="P450" s="321"/>
      <c r="Q450" s="321"/>
      <c r="R450" s="321"/>
      <c r="S450" s="321"/>
      <c r="T450" s="321"/>
      <c r="U450" s="321"/>
      <c r="V450" s="321"/>
      <c r="W450" s="321"/>
      <c r="X450" s="321"/>
      <c r="Y450" s="436"/>
      <c r="Z450" s="436"/>
      <c r="AA450" s="436"/>
      <c r="AB450" s="436"/>
      <c r="AC450" s="436"/>
      <c r="AD450" s="436"/>
      <c r="AE450" s="436"/>
      <c r="AF450" s="436"/>
      <c r="AG450" s="436"/>
      <c r="AH450" s="436"/>
      <c r="AI450" s="436"/>
      <c r="AJ450" s="436"/>
      <c r="AK450" s="436"/>
      <c r="AL450" s="436"/>
      <c r="AM450" s="322">
        <f>SUM(Y450:AL450)</f>
        <v>0</v>
      </c>
    </row>
    <row r="451" spans="1:39" ht="15" hidden="1" outlineLevel="1">
      <c r="A451" s="567"/>
      <c r="B451" s="457" t="s">
        <v>311</v>
      </c>
      <c r="C451" s="317" t="s">
        <v>164</v>
      </c>
      <c r="D451" s="321"/>
      <c r="E451" s="321"/>
      <c r="F451" s="321"/>
      <c r="G451" s="321"/>
      <c r="H451" s="321"/>
      <c r="I451" s="321"/>
      <c r="J451" s="321"/>
      <c r="K451" s="321"/>
      <c r="L451" s="321"/>
      <c r="M451" s="321"/>
      <c r="N451" s="321">
        <f>N450</f>
        <v>0</v>
      </c>
      <c r="O451" s="321"/>
      <c r="P451" s="321"/>
      <c r="Q451" s="321"/>
      <c r="R451" s="321"/>
      <c r="S451" s="321"/>
      <c r="T451" s="321"/>
      <c r="U451" s="321"/>
      <c r="V451" s="321"/>
      <c r="W451" s="321"/>
      <c r="X451" s="321"/>
      <c r="Y451" s="437">
        <f>Y450</f>
        <v>0</v>
      </c>
      <c r="Z451" s="437">
        <f t="shared" ref="Z451:AL451" si="1321">Z450</f>
        <v>0</v>
      </c>
      <c r="AA451" s="437">
        <f t="shared" si="1321"/>
        <v>0</v>
      </c>
      <c r="AB451" s="437">
        <f t="shared" si="1321"/>
        <v>0</v>
      </c>
      <c r="AC451" s="437">
        <f t="shared" si="1321"/>
        <v>0</v>
      </c>
      <c r="AD451" s="437">
        <f t="shared" si="1321"/>
        <v>0</v>
      </c>
      <c r="AE451" s="437">
        <f t="shared" si="1321"/>
        <v>0</v>
      </c>
      <c r="AF451" s="437">
        <f t="shared" si="1321"/>
        <v>0</v>
      </c>
      <c r="AG451" s="437">
        <f t="shared" si="1321"/>
        <v>0</v>
      </c>
      <c r="AH451" s="437">
        <f t="shared" si="1321"/>
        <v>0</v>
      </c>
      <c r="AI451" s="437">
        <f t="shared" si="1321"/>
        <v>0</v>
      </c>
      <c r="AJ451" s="437">
        <f t="shared" si="1321"/>
        <v>0</v>
      </c>
      <c r="AK451" s="437">
        <f t="shared" si="1321"/>
        <v>0</v>
      </c>
      <c r="AL451" s="437">
        <f t="shared" si="1321"/>
        <v>0</v>
      </c>
      <c r="AM451" s="323"/>
    </row>
    <row r="452" spans="1:39" ht="15" hidden="1" outlineLevel="1">
      <c r="A452" s="567"/>
      <c r="B452" s="563"/>
      <c r="C452" s="331"/>
      <c r="D452" s="317"/>
      <c r="E452" s="317"/>
      <c r="F452" s="317"/>
      <c r="G452" s="317"/>
      <c r="H452" s="317"/>
      <c r="I452" s="317"/>
      <c r="J452" s="317"/>
      <c r="K452" s="317"/>
      <c r="L452" s="317"/>
      <c r="M452" s="317"/>
      <c r="N452" s="317"/>
      <c r="O452" s="317"/>
      <c r="P452" s="317"/>
      <c r="Q452" s="317"/>
      <c r="R452" s="317"/>
      <c r="S452" s="317"/>
      <c r="T452" s="317"/>
      <c r="U452" s="317"/>
      <c r="V452" s="317"/>
      <c r="W452" s="317"/>
      <c r="X452" s="317"/>
      <c r="Y452" s="438"/>
      <c r="Z452" s="438"/>
      <c r="AA452" s="438"/>
      <c r="AB452" s="438"/>
      <c r="AC452" s="438"/>
      <c r="AD452" s="438"/>
      <c r="AE452" s="438"/>
      <c r="AF452" s="438"/>
      <c r="AG452" s="438"/>
      <c r="AH452" s="438"/>
      <c r="AI452" s="438"/>
      <c r="AJ452" s="438"/>
      <c r="AK452" s="438"/>
      <c r="AL452" s="438"/>
      <c r="AM452" s="332"/>
    </row>
    <row r="453" spans="1:39" s="309" customFormat="1" ht="15" hidden="1" outlineLevel="1">
      <c r="A453" s="567">
        <v>16</v>
      </c>
      <c r="B453" s="564" t="s">
        <v>504</v>
      </c>
      <c r="C453" s="317" t="s">
        <v>25</v>
      </c>
      <c r="D453" s="321"/>
      <c r="E453" s="321"/>
      <c r="F453" s="321"/>
      <c r="G453" s="321"/>
      <c r="H453" s="321"/>
      <c r="I453" s="321"/>
      <c r="J453" s="321"/>
      <c r="K453" s="321"/>
      <c r="L453" s="321"/>
      <c r="M453" s="321"/>
      <c r="N453" s="321">
        <v>0</v>
      </c>
      <c r="O453" s="321"/>
      <c r="P453" s="321"/>
      <c r="Q453" s="321"/>
      <c r="R453" s="321"/>
      <c r="S453" s="321"/>
      <c r="T453" s="321"/>
      <c r="U453" s="321"/>
      <c r="V453" s="321"/>
      <c r="W453" s="321"/>
      <c r="X453" s="321"/>
      <c r="Y453" s="436"/>
      <c r="Z453" s="436"/>
      <c r="AA453" s="436"/>
      <c r="AB453" s="436"/>
      <c r="AC453" s="436"/>
      <c r="AD453" s="436"/>
      <c r="AE453" s="436"/>
      <c r="AF453" s="436"/>
      <c r="AG453" s="436"/>
      <c r="AH453" s="436"/>
      <c r="AI453" s="436"/>
      <c r="AJ453" s="436"/>
      <c r="AK453" s="436"/>
      <c r="AL453" s="436"/>
      <c r="AM453" s="322">
        <f>SUM(Y453:AL453)</f>
        <v>0</v>
      </c>
    </row>
    <row r="454" spans="1:39" s="309" customFormat="1" ht="15" hidden="1" outlineLevel="1">
      <c r="A454" s="567"/>
      <c r="B454" s="564" t="s">
        <v>311</v>
      </c>
      <c r="C454" s="317" t="s">
        <v>164</v>
      </c>
      <c r="D454" s="321"/>
      <c r="E454" s="321"/>
      <c r="F454" s="321"/>
      <c r="G454" s="321"/>
      <c r="H454" s="321"/>
      <c r="I454" s="321"/>
      <c r="J454" s="321"/>
      <c r="K454" s="321"/>
      <c r="L454" s="321"/>
      <c r="M454" s="321"/>
      <c r="N454" s="321">
        <f>N453</f>
        <v>0</v>
      </c>
      <c r="O454" s="321"/>
      <c r="P454" s="321"/>
      <c r="Q454" s="321"/>
      <c r="R454" s="321"/>
      <c r="S454" s="321"/>
      <c r="T454" s="321"/>
      <c r="U454" s="321"/>
      <c r="V454" s="321"/>
      <c r="W454" s="321"/>
      <c r="X454" s="321"/>
      <c r="Y454" s="437">
        <f>Y453</f>
        <v>0</v>
      </c>
      <c r="Z454" s="437">
        <f t="shared" ref="Z454:AL454" si="1322">Z453</f>
        <v>0</v>
      </c>
      <c r="AA454" s="437">
        <f t="shared" si="1322"/>
        <v>0</v>
      </c>
      <c r="AB454" s="437">
        <f t="shared" si="1322"/>
        <v>0</v>
      </c>
      <c r="AC454" s="437">
        <f t="shared" si="1322"/>
        <v>0</v>
      </c>
      <c r="AD454" s="437">
        <f t="shared" si="1322"/>
        <v>0</v>
      </c>
      <c r="AE454" s="437">
        <f t="shared" si="1322"/>
        <v>0</v>
      </c>
      <c r="AF454" s="437">
        <f t="shared" si="1322"/>
        <v>0</v>
      </c>
      <c r="AG454" s="437">
        <f t="shared" si="1322"/>
        <v>0</v>
      </c>
      <c r="AH454" s="437">
        <f t="shared" si="1322"/>
        <v>0</v>
      </c>
      <c r="AI454" s="437">
        <f t="shared" si="1322"/>
        <v>0</v>
      </c>
      <c r="AJ454" s="437">
        <f t="shared" si="1322"/>
        <v>0</v>
      </c>
      <c r="AK454" s="437">
        <f t="shared" si="1322"/>
        <v>0</v>
      </c>
      <c r="AL454" s="437">
        <f t="shared" si="1322"/>
        <v>0</v>
      </c>
      <c r="AM454" s="323"/>
    </row>
    <row r="455" spans="1:39" s="309" customFormat="1" ht="15" hidden="1" outlineLevel="1">
      <c r="A455" s="567"/>
      <c r="B455" s="564"/>
      <c r="C455" s="317"/>
      <c r="D455" s="317"/>
      <c r="E455" s="317"/>
      <c r="F455" s="317"/>
      <c r="G455" s="317"/>
      <c r="H455" s="317"/>
      <c r="I455" s="317"/>
      <c r="J455" s="317"/>
      <c r="K455" s="317"/>
      <c r="L455" s="317"/>
      <c r="M455" s="317"/>
      <c r="N455" s="317"/>
      <c r="O455" s="317"/>
      <c r="P455" s="317"/>
      <c r="Q455" s="317"/>
      <c r="R455" s="317"/>
      <c r="S455" s="317"/>
      <c r="T455" s="317"/>
      <c r="U455" s="317"/>
      <c r="V455" s="317"/>
      <c r="W455" s="317"/>
      <c r="X455" s="317"/>
      <c r="Y455" s="438"/>
      <c r="Z455" s="438"/>
      <c r="AA455" s="438"/>
      <c r="AB455" s="438"/>
      <c r="AC455" s="438"/>
      <c r="AD455" s="438"/>
      <c r="AE455" s="442"/>
      <c r="AF455" s="442"/>
      <c r="AG455" s="442"/>
      <c r="AH455" s="442"/>
      <c r="AI455" s="442"/>
      <c r="AJ455" s="442"/>
      <c r="AK455" s="442"/>
      <c r="AL455" s="442"/>
      <c r="AM455" s="339"/>
    </row>
    <row r="456" spans="1:39" ht="15.6" hidden="1" outlineLevel="1">
      <c r="A456" s="567"/>
      <c r="B456" s="565" t="s">
        <v>509</v>
      </c>
      <c r="C456" s="346"/>
      <c r="D456" s="316"/>
      <c r="E456" s="315"/>
      <c r="F456" s="315"/>
      <c r="G456" s="315"/>
      <c r="H456" s="315"/>
      <c r="I456" s="315"/>
      <c r="J456" s="315"/>
      <c r="K456" s="315"/>
      <c r="L456" s="315"/>
      <c r="M456" s="315"/>
      <c r="N456" s="316"/>
      <c r="O456" s="315"/>
      <c r="P456" s="315"/>
      <c r="Q456" s="315"/>
      <c r="R456" s="315"/>
      <c r="S456" s="315"/>
      <c r="T456" s="315"/>
      <c r="U456" s="315"/>
      <c r="V456" s="315"/>
      <c r="W456" s="315"/>
      <c r="X456" s="315"/>
      <c r="Y456" s="440"/>
      <c r="Z456" s="440"/>
      <c r="AA456" s="440"/>
      <c r="AB456" s="440"/>
      <c r="AC456" s="440"/>
      <c r="AD456" s="440"/>
      <c r="AE456" s="440"/>
      <c r="AF456" s="440"/>
      <c r="AG456" s="440"/>
      <c r="AH456" s="440"/>
      <c r="AI456" s="440"/>
      <c r="AJ456" s="440"/>
      <c r="AK456" s="440"/>
      <c r="AL456" s="440"/>
      <c r="AM456" s="318"/>
    </row>
    <row r="457" spans="1:39" ht="15" hidden="1" outlineLevel="1">
      <c r="A457" s="567">
        <v>17</v>
      </c>
      <c r="B457" s="454" t="s">
        <v>113</v>
      </c>
      <c r="C457" s="317" t="s">
        <v>25</v>
      </c>
      <c r="D457" s="321"/>
      <c r="E457" s="321"/>
      <c r="F457" s="321"/>
      <c r="G457" s="321"/>
      <c r="H457" s="321"/>
      <c r="I457" s="321"/>
      <c r="J457" s="321"/>
      <c r="K457" s="321"/>
      <c r="L457" s="321"/>
      <c r="M457" s="321"/>
      <c r="N457" s="321">
        <v>0</v>
      </c>
      <c r="O457" s="321"/>
      <c r="P457" s="321"/>
      <c r="Q457" s="321"/>
      <c r="R457" s="321"/>
      <c r="S457" s="321"/>
      <c r="T457" s="321"/>
      <c r="U457" s="321"/>
      <c r="V457" s="321"/>
      <c r="W457" s="321"/>
      <c r="X457" s="321"/>
      <c r="Y457" s="452"/>
      <c r="Z457" s="436"/>
      <c r="AA457" s="436"/>
      <c r="AB457" s="436"/>
      <c r="AC457" s="436"/>
      <c r="AD457" s="436"/>
      <c r="AE457" s="436"/>
      <c r="AF457" s="441"/>
      <c r="AG457" s="441"/>
      <c r="AH457" s="441"/>
      <c r="AI457" s="441"/>
      <c r="AJ457" s="441"/>
      <c r="AK457" s="441"/>
      <c r="AL457" s="441"/>
      <c r="AM457" s="322">
        <f>SUM(Y457:AL457)</f>
        <v>0</v>
      </c>
    </row>
    <row r="458" spans="1:39" ht="15" hidden="1" outlineLevel="1">
      <c r="A458" s="567"/>
      <c r="B458" s="457" t="s">
        <v>311</v>
      </c>
      <c r="C458" s="317" t="s">
        <v>164</v>
      </c>
      <c r="D458" s="321"/>
      <c r="E458" s="321"/>
      <c r="F458" s="321"/>
      <c r="G458" s="321"/>
      <c r="H458" s="321"/>
      <c r="I458" s="321"/>
      <c r="J458" s="321"/>
      <c r="K458" s="321"/>
      <c r="L458" s="321"/>
      <c r="M458" s="321"/>
      <c r="N458" s="321">
        <f>N457</f>
        <v>0</v>
      </c>
      <c r="O458" s="321"/>
      <c r="P458" s="321"/>
      <c r="Q458" s="321"/>
      <c r="R458" s="321"/>
      <c r="S458" s="321"/>
      <c r="T458" s="321"/>
      <c r="U458" s="321"/>
      <c r="V458" s="321"/>
      <c r="W458" s="321"/>
      <c r="X458" s="321"/>
      <c r="Y458" s="437">
        <f>Y457</f>
        <v>0</v>
      </c>
      <c r="Z458" s="437">
        <f t="shared" ref="Z458:AL458" si="1323">Z457</f>
        <v>0</v>
      </c>
      <c r="AA458" s="437">
        <f t="shared" si="1323"/>
        <v>0</v>
      </c>
      <c r="AB458" s="437">
        <f t="shared" si="1323"/>
        <v>0</v>
      </c>
      <c r="AC458" s="437">
        <f t="shared" si="1323"/>
        <v>0</v>
      </c>
      <c r="AD458" s="437">
        <f t="shared" si="1323"/>
        <v>0</v>
      </c>
      <c r="AE458" s="437">
        <f t="shared" si="1323"/>
        <v>0</v>
      </c>
      <c r="AF458" s="437">
        <f t="shared" si="1323"/>
        <v>0</v>
      </c>
      <c r="AG458" s="437">
        <f t="shared" si="1323"/>
        <v>0</v>
      </c>
      <c r="AH458" s="437">
        <f t="shared" si="1323"/>
        <v>0</v>
      </c>
      <c r="AI458" s="437">
        <f t="shared" si="1323"/>
        <v>0</v>
      </c>
      <c r="AJ458" s="437">
        <f t="shared" si="1323"/>
        <v>0</v>
      </c>
      <c r="AK458" s="437">
        <f t="shared" si="1323"/>
        <v>0</v>
      </c>
      <c r="AL458" s="437">
        <f t="shared" si="1323"/>
        <v>0</v>
      </c>
      <c r="AM458" s="332"/>
    </row>
    <row r="459" spans="1:39" ht="15" hidden="1" outlineLevel="1">
      <c r="A459" s="567"/>
      <c r="B459" s="457"/>
      <c r="C459" s="317"/>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448"/>
      <c r="Z459" s="451"/>
      <c r="AA459" s="451"/>
      <c r="AB459" s="451"/>
      <c r="AC459" s="451"/>
      <c r="AD459" s="451"/>
      <c r="AE459" s="451"/>
      <c r="AF459" s="451"/>
      <c r="AG459" s="451"/>
      <c r="AH459" s="451"/>
      <c r="AI459" s="451"/>
      <c r="AJ459" s="451"/>
      <c r="AK459" s="451"/>
      <c r="AL459" s="451"/>
      <c r="AM459" s="332"/>
    </row>
    <row r="460" spans="1:39" ht="15" hidden="1" outlineLevel="1">
      <c r="A460" s="567">
        <v>18</v>
      </c>
      <c r="B460" s="454" t="s">
        <v>110</v>
      </c>
      <c r="C460" s="317" t="s">
        <v>25</v>
      </c>
      <c r="D460" s="321"/>
      <c r="E460" s="321"/>
      <c r="F460" s="321"/>
      <c r="G460" s="321"/>
      <c r="H460" s="321"/>
      <c r="I460" s="321"/>
      <c r="J460" s="321"/>
      <c r="K460" s="321"/>
      <c r="L460" s="321"/>
      <c r="M460" s="321"/>
      <c r="N460" s="321">
        <v>0</v>
      </c>
      <c r="O460" s="321"/>
      <c r="P460" s="321"/>
      <c r="Q460" s="321"/>
      <c r="R460" s="321"/>
      <c r="S460" s="321"/>
      <c r="T460" s="321"/>
      <c r="U460" s="321"/>
      <c r="V460" s="321"/>
      <c r="W460" s="321"/>
      <c r="X460" s="321"/>
      <c r="Y460" s="452"/>
      <c r="Z460" s="436"/>
      <c r="AA460" s="436"/>
      <c r="AB460" s="436"/>
      <c r="AC460" s="436"/>
      <c r="AD460" s="436"/>
      <c r="AE460" s="436"/>
      <c r="AF460" s="441"/>
      <c r="AG460" s="441"/>
      <c r="AH460" s="441"/>
      <c r="AI460" s="441"/>
      <c r="AJ460" s="441"/>
      <c r="AK460" s="441"/>
      <c r="AL460" s="441"/>
      <c r="AM460" s="322">
        <f>SUM(Y460:AL460)</f>
        <v>0</v>
      </c>
    </row>
    <row r="461" spans="1:39" ht="15" hidden="1" outlineLevel="1">
      <c r="A461" s="567"/>
      <c r="B461" s="457" t="s">
        <v>311</v>
      </c>
      <c r="C461" s="317" t="s">
        <v>164</v>
      </c>
      <c r="D461" s="321"/>
      <c r="E461" s="321"/>
      <c r="F461" s="321"/>
      <c r="G461" s="321"/>
      <c r="H461" s="321"/>
      <c r="I461" s="321"/>
      <c r="J461" s="321"/>
      <c r="K461" s="321"/>
      <c r="L461" s="321"/>
      <c r="M461" s="321"/>
      <c r="N461" s="321">
        <f>N460</f>
        <v>0</v>
      </c>
      <c r="O461" s="321"/>
      <c r="P461" s="321"/>
      <c r="Q461" s="321"/>
      <c r="R461" s="321"/>
      <c r="S461" s="321"/>
      <c r="T461" s="321"/>
      <c r="U461" s="321"/>
      <c r="V461" s="321"/>
      <c r="W461" s="321"/>
      <c r="X461" s="321"/>
      <c r="Y461" s="437">
        <f>Y460</f>
        <v>0</v>
      </c>
      <c r="Z461" s="437">
        <f t="shared" ref="Z461:AL461" si="1324">Z460</f>
        <v>0</v>
      </c>
      <c r="AA461" s="437">
        <f t="shared" si="1324"/>
        <v>0</v>
      </c>
      <c r="AB461" s="437">
        <f t="shared" si="1324"/>
        <v>0</v>
      </c>
      <c r="AC461" s="437">
        <f t="shared" si="1324"/>
        <v>0</v>
      </c>
      <c r="AD461" s="437">
        <f t="shared" si="1324"/>
        <v>0</v>
      </c>
      <c r="AE461" s="437">
        <f t="shared" si="1324"/>
        <v>0</v>
      </c>
      <c r="AF461" s="437">
        <f t="shared" si="1324"/>
        <v>0</v>
      </c>
      <c r="AG461" s="437">
        <f t="shared" si="1324"/>
        <v>0</v>
      </c>
      <c r="AH461" s="437">
        <f t="shared" si="1324"/>
        <v>0</v>
      </c>
      <c r="AI461" s="437">
        <f t="shared" si="1324"/>
        <v>0</v>
      </c>
      <c r="AJ461" s="437">
        <f t="shared" si="1324"/>
        <v>0</v>
      </c>
      <c r="AK461" s="437">
        <f t="shared" si="1324"/>
        <v>0</v>
      </c>
      <c r="AL461" s="437">
        <f t="shared" si="1324"/>
        <v>0</v>
      </c>
      <c r="AM461" s="332"/>
    </row>
    <row r="462" spans="1:39" ht="15" hidden="1" outlineLevel="1">
      <c r="A462" s="567"/>
      <c r="B462" s="456"/>
      <c r="C462" s="317"/>
      <c r="D462" s="317"/>
      <c r="E462" s="317"/>
      <c r="F462" s="317"/>
      <c r="G462" s="317"/>
      <c r="H462" s="317"/>
      <c r="I462" s="317"/>
      <c r="J462" s="317"/>
      <c r="K462" s="317"/>
      <c r="L462" s="317"/>
      <c r="M462" s="317"/>
      <c r="N462" s="317"/>
      <c r="O462" s="317"/>
      <c r="P462" s="317"/>
      <c r="Q462" s="317"/>
      <c r="R462" s="317"/>
      <c r="S462" s="317"/>
      <c r="T462" s="317"/>
      <c r="U462" s="317"/>
      <c r="V462" s="317"/>
      <c r="W462" s="317"/>
      <c r="X462" s="317"/>
      <c r="Y462" s="449"/>
      <c r="Z462" s="450"/>
      <c r="AA462" s="450"/>
      <c r="AB462" s="450"/>
      <c r="AC462" s="450"/>
      <c r="AD462" s="450"/>
      <c r="AE462" s="450"/>
      <c r="AF462" s="450"/>
      <c r="AG462" s="450"/>
      <c r="AH462" s="450"/>
      <c r="AI462" s="450"/>
      <c r="AJ462" s="450"/>
      <c r="AK462" s="450"/>
      <c r="AL462" s="450"/>
      <c r="AM462" s="323"/>
    </row>
    <row r="463" spans="1:39" ht="15" hidden="1" outlineLevel="1">
      <c r="A463" s="567">
        <v>19</v>
      </c>
      <c r="B463" s="454" t="s">
        <v>112</v>
      </c>
      <c r="C463" s="317" t="s">
        <v>25</v>
      </c>
      <c r="D463" s="321"/>
      <c r="E463" s="321"/>
      <c r="F463" s="321"/>
      <c r="G463" s="321"/>
      <c r="H463" s="321"/>
      <c r="I463" s="321"/>
      <c r="J463" s="321"/>
      <c r="K463" s="321"/>
      <c r="L463" s="321"/>
      <c r="M463" s="321"/>
      <c r="N463" s="321">
        <v>0</v>
      </c>
      <c r="O463" s="321"/>
      <c r="P463" s="321"/>
      <c r="Q463" s="321"/>
      <c r="R463" s="321"/>
      <c r="S463" s="321"/>
      <c r="T463" s="321"/>
      <c r="U463" s="321"/>
      <c r="V463" s="321"/>
      <c r="W463" s="321"/>
      <c r="X463" s="321"/>
      <c r="Y463" s="452"/>
      <c r="Z463" s="436"/>
      <c r="AA463" s="436"/>
      <c r="AB463" s="436"/>
      <c r="AC463" s="436"/>
      <c r="AD463" s="436"/>
      <c r="AE463" s="436"/>
      <c r="AF463" s="441"/>
      <c r="AG463" s="441"/>
      <c r="AH463" s="441"/>
      <c r="AI463" s="441"/>
      <c r="AJ463" s="441"/>
      <c r="AK463" s="441"/>
      <c r="AL463" s="441"/>
      <c r="AM463" s="322">
        <f>SUM(Y463:AL463)</f>
        <v>0</v>
      </c>
    </row>
    <row r="464" spans="1:39" ht="15" hidden="1" outlineLevel="1">
      <c r="A464" s="567"/>
      <c r="B464" s="457" t="s">
        <v>311</v>
      </c>
      <c r="C464" s="317" t="s">
        <v>164</v>
      </c>
      <c r="D464" s="321"/>
      <c r="E464" s="321"/>
      <c r="F464" s="321"/>
      <c r="G464" s="321"/>
      <c r="H464" s="321"/>
      <c r="I464" s="321"/>
      <c r="J464" s="321"/>
      <c r="K464" s="321"/>
      <c r="L464" s="321"/>
      <c r="M464" s="321"/>
      <c r="N464" s="321">
        <f>N463</f>
        <v>0</v>
      </c>
      <c r="O464" s="321"/>
      <c r="P464" s="321"/>
      <c r="Q464" s="321"/>
      <c r="R464" s="321"/>
      <c r="S464" s="321"/>
      <c r="T464" s="321"/>
      <c r="U464" s="321"/>
      <c r="V464" s="321"/>
      <c r="W464" s="321"/>
      <c r="X464" s="321"/>
      <c r="Y464" s="437">
        <f>Y463</f>
        <v>0</v>
      </c>
      <c r="Z464" s="437">
        <f t="shared" ref="Z464:AL464" si="1325">Z463</f>
        <v>0</v>
      </c>
      <c r="AA464" s="437">
        <f t="shared" si="1325"/>
        <v>0</v>
      </c>
      <c r="AB464" s="437">
        <f t="shared" si="1325"/>
        <v>0</v>
      </c>
      <c r="AC464" s="437">
        <f t="shared" si="1325"/>
        <v>0</v>
      </c>
      <c r="AD464" s="437">
        <f t="shared" si="1325"/>
        <v>0</v>
      </c>
      <c r="AE464" s="437">
        <f t="shared" si="1325"/>
        <v>0</v>
      </c>
      <c r="AF464" s="437">
        <f t="shared" si="1325"/>
        <v>0</v>
      </c>
      <c r="AG464" s="437">
        <f t="shared" si="1325"/>
        <v>0</v>
      </c>
      <c r="AH464" s="437">
        <f t="shared" si="1325"/>
        <v>0</v>
      </c>
      <c r="AI464" s="437">
        <f t="shared" si="1325"/>
        <v>0</v>
      </c>
      <c r="AJ464" s="437">
        <f t="shared" si="1325"/>
        <v>0</v>
      </c>
      <c r="AK464" s="437">
        <f t="shared" si="1325"/>
        <v>0</v>
      </c>
      <c r="AL464" s="437">
        <f t="shared" si="1325"/>
        <v>0</v>
      </c>
      <c r="AM464" s="323"/>
    </row>
    <row r="465" spans="1:39" ht="15" hidden="1" outlineLevel="1">
      <c r="A465" s="567"/>
      <c r="B465" s="456"/>
      <c r="C465" s="317"/>
      <c r="D465" s="317"/>
      <c r="E465" s="317"/>
      <c r="F465" s="317"/>
      <c r="G465" s="317"/>
      <c r="H465" s="317"/>
      <c r="I465" s="317"/>
      <c r="J465" s="317"/>
      <c r="K465" s="317"/>
      <c r="L465" s="317"/>
      <c r="M465" s="317"/>
      <c r="N465" s="317"/>
      <c r="O465" s="317"/>
      <c r="P465" s="317"/>
      <c r="Q465" s="317"/>
      <c r="R465" s="317"/>
      <c r="S465" s="317"/>
      <c r="T465" s="317"/>
      <c r="U465" s="317"/>
      <c r="V465" s="317"/>
      <c r="W465" s="317"/>
      <c r="X465" s="317"/>
      <c r="Y465" s="438"/>
      <c r="Z465" s="438"/>
      <c r="AA465" s="438"/>
      <c r="AB465" s="438"/>
      <c r="AC465" s="438"/>
      <c r="AD465" s="438"/>
      <c r="AE465" s="438"/>
      <c r="AF465" s="438"/>
      <c r="AG465" s="438"/>
      <c r="AH465" s="438"/>
      <c r="AI465" s="438"/>
      <c r="AJ465" s="438"/>
      <c r="AK465" s="438"/>
      <c r="AL465" s="438"/>
      <c r="AM465" s="332"/>
    </row>
    <row r="466" spans="1:39" ht="15" hidden="1" outlineLevel="1">
      <c r="A466" s="567">
        <v>20</v>
      </c>
      <c r="B466" s="454" t="s">
        <v>111</v>
      </c>
      <c r="C466" s="317" t="s">
        <v>25</v>
      </c>
      <c r="D466" s="321"/>
      <c r="E466" s="321"/>
      <c r="F466" s="321"/>
      <c r="G466" s="321"/>
      <c r="H466" s="321"/>
      <c r="I466" s="321"/>
      <c r="J466" s="321"/>
      <c r="K466" s="321"/>
      <c r="L466" s="321"/>
      <c r="M466" s="321"/>
      <c r="N466" s="321">
        <v>0</v>
      </c>
      <c r="O466" s="321"/>
      <c r="P466" s="321"/>
      <c r="Q466" s="321"/>
      <c r="R466" s="321"/>
      <c r="S466" s="321"/>
      <c r="T466" s="321"/>
      <c r="U466" s="321"/>
      <c r="V466" s="321"/>
      <c r="W466" s="321"/>
      <c r="X466" s="321"/>
      <c r="Y466" s="452"/>
      <c r="Z466" s="436"/>
      <c r="AA466" s="436"/>
      <c r="AB466" s="436"/>
      <c r="AC466" s="436"/>
      <c r="AD466" s="436"/>
      <c r="AE466" s="436"/>
      <c r="AF466" s="441"/>
      <c r="AG466" s="441"/>
      <c r="AH466" s="441"/>
      <c r="AI466" s="441"/>
      <c r="AJ466" s="441"/>
      <c r="AK466" s="441"/>
      <c r="AL466" s="441"/>
      <c r="AM466" s="322">
        <f>SUM(Y466:AL466)</f>
        <v>0</v>
      </c>
    </row>
    <row r="467" spans="1:39" ht="15" hidden="1" outlineLevel="1">
      <c r="A467" s="567"/>
      <c r="B467" s="457" t="s">
        <v>311</v>
      </c>
      <c r="C467" s="317" t="s">
        <v>164</v>
      </c>
      <c r="D467" s="321"/>
      <c r="E467" s="321"/>
      <c r="F467" s="321"/>
      <c r="G467" s="321"/>
      <c r="H467" s="321"/>
      <c r="I467" s="321"/>
      <c r="J467" s="321"/>
      <c r="K467" s="321"/>
      <c r="L467" s="321"/>
      <c r="M467" s="321"/>
      <c r="N467" s="321">
        <f>N466</f>
        <v>0</v>
      </c>
      <c r="O467" s="321"/>
      <c r="P467" s="321"/>
      <c r="Q467" s="321"/>
      <c r="R467" s="321"/>
      <c r="S467" s="321"/>
      <c r="T467" s="321"/>
      <c r="U467" s="321"/>
      <c r="V467" s="321"/>
      <c r="W467" s="321"/>
      <c r="X467" s="321"/>
      <c r="Y467" s="437">
        <f t="shared" ref="Y467:AL467" si="1326">Y466</f>
        <v>0</v>
      </c>
      <c r="Z467" s="437">
        <f t="shared" si="1326"/>
        <v>0</v>
      </c>
      <c r="AA467" s="437">
        <f t="shared" si="1326"/>
        <v>0</v>
      </c>
      <c r="AB467" s="437">
        <f t="shared" si="1326"/>
        <v>0</v>
      </c>
      <c r="AC467" s="437">
        <f t="shared" si="1326"/>
        <v>0</v>
      </c>
      <c r="AD467" s="437">
        <f t="shared" si="1326"/>
        <v>0</v>
      </c>
      <c r="AE467" s="437">
        <f t="shared" si="1326"/>
        <v>0</v>
      </c>
      <c r="AF467" s="437">
        <f t="shared" si="1326"/>
        <v>0</v>
      </c>
      <c r="AG467" s="437">
        <f t="shared" si="1326"/>
        <v>0</v>
      </c>
      <c r="AH467" s="437">
        <f t="shared" si="1326"/>
        <v>0</v>
      </c>
      <c r="AI467" s="437">
        <f t="shared" si="1326"/>
        <v>0</v>
      </c>
      <c r="AJ467" s="437">
        <f t="shared" si="1326"/>
        <v>0</v>
      </c>
      <c r="AK467" s="437">
        <f t="shared" si="1326"/>
        <v>0</v>
      </c>
      <c r="AL467" s="437">
        <f t="shared" si="1326"/>
        <v>0</v>
      </c>
      <c r="AM467" s="332"/>
    </row>
    <row r="468" spans="1:39" ht="15.6" hidden="1" outlineLevel="1">
      <c r="A468" s="567"/>
      <c r="B468" s="566"/>
      <c r="C468" s="326"/>
      <c r="D468" s="317"/>
      <c r="E468" s="317"/>
      <c r="F468" s="317"/>
      <c r="G468" s="317"/>
      <c r="H468" s="317"/>
      <c r="I468" s="317"/>
      <c r="J468" s="317"/>
      <c r="K468" s="317"/>
      <c r="L468" s="317"/>
      <c r="M468" s="317"/>
      <c r="N468" s="326"/>
      <c r="O468" s="317"/>
      <c r="P468" s="317"/>
      <c r="Q468" s="317"/>
      <c r="R468" s="317"/>
      <c r="S468" s="317"/>
      <c r="T468" s="317"/>
      <c r="U468" s="317"/>
      <c r="V468" s="317"/>
      <c r="W468" s="317"/>
      <c r="X468" s="317"/>
      <c r="Y468" s="438"/>
      <c r="Z468" s="438"/>
      <c r="AA468" s="438"/>
      <c r="AB468" s="438"/>
      <c r="AC468" s="438"/>
      <c r="AD468" s="438"/>
      <c r="AE468" s="438"/>
      <c r="AF468" s="438"/>
      <c r="AG468" s="438"/>
      <c r="AH468" s="438"/>
      <c r="AI468" s="438"/>
      <c r="AJ468" s="438"/>
      <c r="AK468" s="438"/>
      <c r="AL468" s="438"/>
      <c r="AM468" s="332"/>
    </row>
    <row r="469" spans="1:39" ht="15.6" hidden="1" outlineLevel="1">
      <c r="A469" s="567"/>
      <c r="B469" s="559" t="s">
        <v>516</v>
      </c>
      <c r="C469" s="317"/>
      <c r="D469" s="317"/>
      <c r="E469" s="317"/>
      <c r="F469" s="317"/>
      <c r="G469" s="317"/>
      <c r="H469" s="317"/>
      <c r="I469" s="317"/>
      <c r="J469" s="317"/>
      <c r="K469" s="317"/>
      <c r="L469" s="317"/>
      <c r="M469" s="317"/>
      <c r="N469" s="317"/>
      <c r="O469" s="317"/>
      <c r="P469" s="317"/>
      <c r="Q469" s="317"/>
      <c r="R469" s="317"/>
      <c r="S469" s="317"/>
      <c r="T469" s="317"/>
      <c r="U469" s="317"/>
      <c r="V469" s="317"/>
      <c r="W469" s="317"/>
      <c r="X469" s="317"/>
      <c r="Y469" s="448"/>
      <c r="Z469" s="451"/>
      <c r="AA469" s="451"/>
      <c r="AB469" s="451"/>
      <c r="AC469" s="451"/>
      <c r="AD469" s="451"/>
      <c r="AE469" s="451"/>
      <c r="AF469" s="451"/>
      <c r="AG469" s="451"/>
      <c r="AH469" s="451"/>
      <c r="AI469" s="451"/>
      <c r="AJ469" s="451"/>
      <c r="AK469" s="451"/>
      <c r="AL469" s="451"/>
      <c r="AM469" s="332"/>
    </row>
    <row r="470" spans="1:39" ht="15.6" hidden="1" outlineLevel="1">
      <c r="A470" s="567"/>
      <c r="B470" s="539" t="s">
        <v>512</v>
      </c>
      <c r="C470" s="317"/>
      <c r="D470" s="317"/>
      <c r="E470" s="317"/>
      <c r="F470" s="317"/>
      <c r="G470" s="317"/>
      <c r="H470" s="317"/>
      <c r="I470" s="317"/>
      <c r="J470" s="317"/>
      <c r="K470" s="317"/>
      <c r="L470" s="317"/>
      <c r="M470" s="317"/>
      <c r="N470" s="317"/>
      <c r="O470" s="317"/>
      <c r="P470" s="317"/>
      <c r="Q470" s="317"/>
      <c r="R470" s="317"/>
      <c r="S470" s="317"/>
      <c r="T470" s="317"/>
      <c r="U470" s="317"/>
      <c r="V470" s="317"/>
      <c r="W470" s="317"/>
      <c r="X470" s="317"/>
      <c r="Y470" s="448"/>
      <c r="Z470" s="451"/>
      <c r="AA470" s="451"/>
      <c r="AB470" s="451"/>
      <c r="AC470" s="451"/>
      <c r="AD470" s="451"/>
      <c r="AE470" s="451"/>
      <c r="AF470" s="451"/>
      <c r="AG470" s="451"/>
      <c r="AH470" s="451"/>
      <c r="AI470" s="451"/>
      <c r="AJ470" s="451"/>
      <c r="AK470" s="451"/>
      <c r="AL470" s="451"/>
      <c r="AM470" s="332"/>
    </row>
    <row r="471" spans="1:39" ht="15" hidden="1" outlineLevel="1">
      <c r="A471" s="567">
        <v>21</v>
      </c>
      <c r="B471" s="454" t="s">
        <v>114</v>
      </c>
      <c r="C471" s="317" t="s">
        <v>25</v>
      </c>
      <c r="D471" s="321"/>
      <c r="E471" s="321"/>
      <c r="F471" s="321"/>
      <c r="G471" s="321"/>
      <c r="H471" s="321"/>
      <c r="I471" s="321"/>
      <c r="J471" s="321"/>
      <c r="K471" s="321"/>
      <c r="L471" s="321"/>
      <c r="M471" s="321"/>
      <c r="N471" s="317"/>
      <c r="O471" s="321"/>
      <c r="P471" s="321"/>
      <c r="Q471" s="321"/>
      <c r="R471" s="321"/>
      <c r="S471" s="321"/>
      <c r="T471" s="321"/>
      <c r="U471" s="321"/>
      <c r="V471" s="321"/>
      <c r="W471" s="321"/>
      <c r="X471" s="321"/>
      <c r="Y471" s="436"/>
      <c r="Z471" s="436"/>
      <c r="AA471" s="436"/>
      <c r="AB471" s="436"/>
      <c r="AC471" s="436"/>
      <c r="AD471" s="436"/>
      <c r="AE471" s="436"/>
      <c r="AF471" s="436"/>
      <c r="AG471" s="436"/>
      <c r="AH471" s="436"/>
      <c r="AI471" s="436"/>
      <c r="AJ471" s="436"/>
      <c r="AK471" s="436"/>
      <c r="AL471" s="436"/>
      <c r="AM471" s="322">
        <f>SUM(Y471:AL471)</f>
        <v>0</v>
      </c>
    </row>
    <row r="472" spans="1:39" ht="15" hidden="1" outlineLevel="1">
      <c r="A472" s="567"/>
      <c r="B472" s="457" t="s">
        <v>311</v>
      </c>
      <c r="C472" s="317" t="s">
        <v>164</v>
      </c>
      <c r="D472" s="321"/>
      <c r="E472" s="321"/>
      <c r="F472" s="321"/>
      <c r="G472" s="321"/>
      <c r="H472" s="321"/>
      <c r="I472" s="321"/>
      <c r="J472" s="321"/>
      <c r="K472" s="321"/>
      <c r="L472" s="321"/>
      <c r="M472" s="321"/>
      <c r="N472" s="317"/>
      <c r="O472" s="321"/>
      <c r="P472" s="321"/>
      <c r="Q472" s="321"/>
      <c r="R472" s="321"/>
      <c r="S472" s="321"/>
      <c r="T472" s="321"/>
      <c r="U472" s="321"/>
      <c r="V472" s="321"/>
      <c r="W472" s="321"/>
      <c r="X472" s="321"/>
      <c r="Y472" s="437">
        <f>Y471</f>
        <v>0</v>
      </c>
      <c r="Z472" s="437">
        <f t="shared" ref="Z472" si="1327">Z471</f>
        <v>0</v>
      </c>
      <c r="AA472" s="437">
        <f t="shared" ref="AA472" si="1328">AA471</f>
        <v>0</v>
      </c>
      <c r="AB472" s="437">
        <f t="shared" ref="AB472" si="1329">AB471</f>
        <v>0</v>
      </c>
      <c r="AC472" s="437">
        <f t="shared" ref="AC472" si="1330">AC471</f>
        <v>0</v>
      </c>
      <c r="AD472" s="437">
        <f t="shared" ref="AD472" si="1331">AD471</f>
        <v>0</v>
      </c>
      <c r="AE472" s="437">
        <f t="shared" ref="AE472" si="1332">AE471</f>
        <v>0</v>
      </c>
      <c r="AF472" s="437">
        <f t="shared" ref="AF472" si="1333">AF471</f>
        <v>0</v>
      </c>
      <c r="AG472" s="437">
        <f t="shared" ref="AG472" si="1334">AG471</f>
        <v>0</v>
      </c>
      <c r="AH472" s="437">
        <f t="shared" ref="AH472" si="1335">AH471</f>
        <v>0</v>
      </c>
      <c r="AI472" s="437">
        <f t="shared" ref="AI472" si="1336">AI471</f>
        <v>0</v>
      </c>
      <c r="AJ472" s="437">
        <f t="shared" ref="AJ472" si="1337">AJ471</f>
        <v>0</v>
      </c>
      <c r="AK472" s="437">
        <f t="shared" ref="AK472" si="1338">AK471</f>
        <v>0</v>
      </c>
      <c r="AL472" s="437">
        <f t="shared" ref="AL472" si="1339">AL471</f>
        <v>0</v>
      </c>
      <c r="AM472" s="332"/>
    </row>
    <row r="473" spans="1:39" ht="15" hidden="1" outlineLevel="1">
      <c r="A473" s="567"/>
      <c r="B473" s="457"/>
      <c r="C473" s="317"/>
      <c r="D473" s="317"/>
      <c r="E473" s="317"/>
      <c r="F473" s="317"/>
      <c r="G473" s="317"/>
      <c r="H473" s="317"/>
      <c r="I473" s="317"/>
      <c r="J473" s="317"/>
      <c r="K473" s="317"/>
      <c r="L473" s="317"/>
      <c r="M473" s="317"/>
      <c r="N473" s="317"/>
      <c r="O473" s="317"/>
      <c r="P473" s="317"/>
      <c r="Q473" s="317"/>
      <c r="R473" s="317"/>
      <c r="S473" s="317"/>
      <c r="T473" s="317"/>
      <c r="U473" s="317"/>
      <c r="V473" s="317"/>
      <c r="W473" s="317"/>
      <c r="X473" s="317"/>
      <c r="Y473" s="448"/>
      <c r="Z473" s="451"/>
      <c r="AA473" s="451"/>
      <c r="AB473" s="451"/>
      <c r="AC473" s="451"/>
      <c r="AD473" s="451"/>
      <c r="AE473" s="451"/>
      <c r="AF473" s="451"/>
      <c r="AG473" s="451"/>
      <c r="AH473" s="451"/>
      <c r="AI473" s="451"/>
      <c r="AJ473" s="451"/>
      <c r="AK473" s="451"/>
      <c r="AL473" s="451"/>
      <c r="AM473" s="332"/>
    </row>
    <row r="474" spans="1:39" ht="30" hidden="1" outlineLevel="1">
      <c r="A474" s="567">
        <v>22</v>
      </c>
      <c r="B474" s="454" t="s">
        <v>115</v>
      </c>
      <c r="C474" s="317" t="s">
        <v>25</v>
      </c>
      <c r="D474" s="321"/>
      <c r="E474" s="321"/>
      <c r="F474" s="321"/>
      <c r="G474" s="321"/>
      <c r="H474" s="321"/>
      <c r="I474" s="321"/>
      <c r="J474" s="321"/>
      <c r="K474" s="321"/>
      <c r="L474" s="321"/>
      <c r="M474" s="321"/>
      <c r="N474" s="317"/>
      <c r="O474" s="321"/>
      <c r="P474" s="321"/>
      <c r="Q474" s="321"/>
      <c r="R474" s="321"/>
      <c r="S474" s="321"/>
      <c r="T474" s="321"/>
      <c r="U474" s="321"/>
      <c r="V474" s="321"/>
      <c r="W474" s="321"/>
      <c r="X474" s="321"/>
      <c r="Y474" s="436"/>
      <c r="Z474" s="436"/>
      <c r="AA474" s="436"/>
      <c r="AB474" s="436"/>
      <c r="AC474" s="436"/>
      <c r="AD474" s="436"/>
      <c r="AE474" s="436"/>
      <c r="AF474" s="436"/>
      <c r="AG474" s="436"/>
      <c r="AH474" s="436"/>
      <c r="AI474" s="436"/>
      <c r="AJ474" s="436"/>
      <c r="AK474" s="436"/>
      <c r="AL474" s="436"/>
      <c r="AM474" s="322">
        <f>SUM(Y474:AL474)</f>
        <v>0</v>
      </c>
    </row>
    <row r="475" spans="1:39" ht="15" hidden="1" outlineLevel="1">
      <c r="A475" s="567"/>
      <c r="B475" s="457" t="s">
        <v>311</v>
      </c>
      <c r="C475" s="317" t="s">
        <v>164</v>
      </c>
      <c r="D475" s="321"/>
      <c r="E475" s="321"/>
      <c r="F475" s="321"/>
      <c r="G475" s="321"/>
      <c r="H475" s="321"/>
      <c r="I475" s="321"/>
      <c r="J475" s="321"/>
      <c r="K475" s="321"/>
      <c r="L475" s="321"/>
      <c r="M475" s="321"/>
      <c r="N475" s="317"/>
      <c r="O475" s="321"/>
      <c r="P475" s="321"/>
      <c r="Q475" s="321"/>
      <c r="R475" s="321"/>
      <c r="S475" s="321"/>
      <c r="T475" s="321"/>
      <c r="U475" s="321"/>
      <c r="V475" s="321"/>
      <c r="W475" s="321"/>
      <c r="X475" s="321"/>
      <c r="Y475" s="437">
        <f>Y474</f>
        <v>0</v>
      </c>
      <c r="Z475" s="437">
        <f t="shared" ref="Z475" si="1340">Z474</f>
        <v>0</v>
      </c>
      <c r="AA475" s="437">
        <f t="shared" ref="AA475" si="1341">AA474</f>
        <v>0</v>
      </c>
      <c r="AB475" s="437">
        <f t="shared" ref="AB475" si="1342">AB474</f>
        <v>0</v>
      </c>
      <c r="AC475" s="437">
        <f t="shared" ref="AC475" si="1343">AC474</f>
        <v>0</v>
      </c>
      <c r="AD475" s="437">
        <f t="shared" ref="AD475" si="1344">AD474</f>
        <v>0</v>
      </c>
      <c r="AE475" s="437">
        <f t="shared" ref="AE475" si="1345">AE474</f>
        <v>0</v>
      </c>
      <c r="AF475" s="437">
        <f t="shared" ref="AF475" si="1346">AF474</f>
        <v>0</v>
      </c>
      <c r="AG475" s="437">
        <f t="shared" ref="AG475" si="1347">AG474</f>
        <v>0</v>
      </c>
      <c r="AH475" s="437">
        <f t="shared" ref="AH475" si="1348">AH474</f>
        <v>0</v>
      </c>
      <c r="AI475" s="437">
        <f t="shared" ref="AI475" si="1349">AI474</f>
        <v>0</v>
      </c>
      <c r="AJ475" s="437">
        <f t="shared" ref="AJ475" si="1350">AJ474</f>
        <v>0</v>
      </c>
      <c r="AK475" s="437">
        <f t="shared" ref="AK475" si="1351">AK474</f>
        <v>0</v>
      </c>
      <c r="AL475" s="437">
        <f t="shared" ref="AL475" si="1352">AL474</f>
        <v>0</v>
      </c>
      <c r="AM475" s="332"/>
    </row>
    <row r="476" spans="1:39" ht="15" hidden="1" outlineLevel="1">
      <c r="A476" s="567"/>
      <c r="B476" s="457"/>
      <c r="C476" s="317"/>
      <c r="D476" s="317"/>
      <c r="E476" s="317"/>
      <c r="F476" s="317"/>
      <c r="G476" s="317"/>
      <c r="H476" s="317"/>
      <c r="I476" s="317"/>
      <c r="J476" s="317"/>
      <c r="K476" s="317"/>
      <c r="L476" s="317"/>
      <c r="M476" s="317"/>
      <c r="N476" s="317"/>
      <c r="O476" s="317"/>
      <c r="P476" s="317"/>
      <c r="Q476" s="317"/>
      <c r="R476" s="317"/>
      <c r="S476" s="317"/>
      <c r="T476" s="317"/>
      <c r="U476" s="317"/>
      <c r="V476" s="317"/>
      <c r="W476" s="317"/>
      <c r="X476" s="317"/>
      <c r="Y476" s="448"/>
      <c r="Z476" s="451"/>
      <c r="AA476" s="451"/>
      <c r="AB476" s="451"/>
      <c r="AC476" s="451"/>
      <c r="AD476" s="451"/>
      <c r="AE476" s="451"/>
      <c r="AF476" s="451"/>
      <c r="AG476" s="451"/>
      <c r="AH476" s="451"/>
      <c r="AI476" s="451"/>
      <c r="AJ476" s="451"/>
      <c r="AK476" s="451"/>
      <c r="AL476" s="451"/>
      <c r="AM476" s="332"/>
    </row>
    <row r="477" spans="1:39" ht="30" hidden="1" outlineLevel="1">
      <c r="A477" s="567">
        <v>23</v>
      </c>
      <c r="B477" s="454" t="s">
        <v>116</v>
      </c>
      <c r="C477" s="317" t="s">
        <v>25</v>
      </c>
      <c r="D477" s="321"/>
      <c r="E477" s="321"/>
      <c r="F477" s="321"/>
      <c r="G477" s="321"/>
      <c r="H477" s="321"/>
      <c r="I477" s="321"/>
      <c r="J477" s="321"/>
      <c r="K477" s="321"/>
      <c r="L477" s="321"/>
      <c r="M477" s="321"/>
      <c r="N477" s="317"/>
      <c r="O477" s="321"/>
      <c r="P477" s="321"/>
      <c r="Q477" s="321"/>
      <c r="R477" s="321"/>
      <c r="S477" s="321"/>
      <c r="T477" s="321"/>
      <c r="U477" s="321"/>
      <c r="V477" s="321"/>
      <c r="W477" s="321"/>
      <c r="X477" s="321"/>
      <c r="Y477" s="436"/>
      <c r="Z477" s="436"/>
      <c r="AA477" s="436"/>
      <c r="AB477" s="436"/>
      <c r="AC477" s="436"/>
      <c r="AD477" s="436"/>
      <c r="AE477" s="436"/>
      <c r="AF477" s="436"/>
      <c r="AG477" s="436"/>
      <c r="AH477" s="436"/>
      <c r="AI477" s="436"/>
      <c r="AJ477" s="436"/>
      <c r="AK477" s="436"/>
      <c r="AL477" s="436"/>
      <c r="AM477" s="322">
        <f>SUM(Y477:AL477)</f>
        <v>0</v>
      </c>
    </row>
    <row r="478" spans="1:39" ht="15" hidden="1" outlineLevel="1">
      <c r="A478" s="567"/>
      <c r="B478" s="457" t="s">
        <v>311</v>
      </c>
      <c r="C478" s="317" t="s">
        <v>164</v>
      </c>
      <c r="D478" s="321"/>
      <c r="E478" s="321"/>
      <c r="F478" s="321"/>
      <c r="G478" s="321"/>
      <c r="H478" s="321"/>
      <c r="I478" s="321"/>
      <c r="J478" s="321"/>
      <c r="K478" s="321"/>
      <c r="L478" s="321"/>
      <c r="M478" s="321"/>
      <c r="N478" s="317"/>
      <c r="O478" s="321"/>
      <c r="P478" s="321"/>
      <c r="Q478" s="321"/>
      <c r="R478" s="321"/>
      <c r="S478" s="321"/>
      <c r="T478" s="321"/>
      <c r="U478" s="321"/>
      <c r="V478" s="321"/>
      <c r="W478" s="321"/>
      <c r="X478" s="321"/>
      <c r="Y478" s="437">
        <f>Y477</f>
        <v>0</v>
      </c>
      <c r="Z478" s="437">
        <f t="shared" ref="Z478" si="1353">Z477</f>
        <v>0</v>
      </c>
      <c r="AA478" s="437">
        <f t="shared" ref="AA478" si="1354">AA477</f>
        <v>0</v>
      </c>
      <c r="AB478" s="437">
        <f t="shared" ref="AB478" si="1355">AB477</f>
        <v>0</v>
      </c>
      <c r="AC478" s="437">
        <f t="shared" ref="AC478" si="1356">AC477</f>
        <v>0</v>
      </c>
      <c r="AD478" s="437">
        <f t="shared" ref="AD478" si="1357">AD477</f>
        <v>0</v>
      </c>
      <c r="AE478" s="437">
        <f t="shared" ref="AE478" si="1358">AE477</f>
        <v>0</v>
      </c>
      <c r="AF478" s="437">
        <f t="shared" ref="AF478" si="1359">AF477</f>
        <v>0</v>
      </c>
      <c r="AG478" s="437">
        <f t="shared" ref="AG478" si="1360">AG477</f>
        <v>0</v>
      </c>
      <c r="AH478" s="437">
        <f t="shared" ref="AH478" si="1361">AH477</f>
        <v>0</v>
      </c>
      <c r="AI478" s="437">
        <f t="shared" ref="AI478" si="1362">AI477</f>
        <v>0</v>
      </c>
      <c r="AJ478" s="437">
        <f t="shared" ref="AJ478" si="1363">AJ477</f>
        <v>0</v>
      </c>
      <c r="AK478" s="437">
        <f t="shared" ref="AK478" si="1364">AK477</f>
        <v>0</v>
      </c>
      <c r="AL478" s="437">
        <f t="shared" ref="AL478" si="1365">AL477</f>
        <v>0</v>
      </c>
      <c r="AM478" s="332"/>
    </row>
    <row r="479" spans="1:39" ht="15" hidden="1" outlineLevel="1">
      <c r="A479" s="567"/>
      <c r="B479" s="456"/>
      <c r="C479" s="317"/>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448"/>
      <c r="Z479" s="451"/>
      <c r="AA479" s="451"/>
      <c r="AB479" s="451"/>
      <c r="AC479" s="451"/>
      <c r="AD479" s="451"/>
      <c r="AE479" s="451"/>
      <c r="AF479" s="451"/>
      <c r="AG479" s="451"/>
      <c r="AH479" s="451"/>
      <c r="AI479" s="451"/>
      <c r="AJ479" s="451"/>
      <c r="AK479" s="451"/>
      <c r="AL479" s="451"/>
      <c r="AM479" s="332"/>
    </row>
    <row r="480" spans="1:39" ht="15" hidden="1" outlineLevel="1">
      <c r="A480" s="567">
        <v>24</v>
      </c>
      <c r="B480" s="454" t="s">
        <v>117</v>
      </c>
      <c r="C480" s="317" t="s">
        <v>25</v>
      </c>
      <c r="D480" s="321"/>
      <c r="E480" s="321"/>
      <c r="F480" s="321"/>
      <c r="G480" s="321"/>
      <c r="H480" s="321"/>
      <c r="I480" s="321"/>
      <c r="J480" s="321"/>
      <c r="K480" s="321"/>
      <c r="L480" s="321"/>
      <c r="M480" s="321"/>
      <c r="N480" s="317"/>
      <c r="O480" s="321"/>
      <c r="P480" s="321"/>
      <c r="Q480" s="321"/>
      <c r="R480" s="321"/>
      <c r="S480" s="321"/>
      <c r="T480" s="321"/>
      <c r="U480" s="321"/>
      <c r="V480" s="321"/>
      <c r="W480" s="321"/>
      <c r="X480" s="321"/>
      <c r="Y480" s="436"/>
      <c r="Z480" s="436"/>
      <c r="AA480" s="436"/>
      <c r="AB480" s="436"/>
      <c r="AC480" s="436"/>
      <c r="AD480" s="436"/>
      <c r="AE480" s="436"/>
      <c r="AF480" s="436"/>
      <c r="AG480" s="436"/>
      <c r="AH480" s="436"/>
      <c r="AI480" s="436"/>
      <c r="AJ480" s="436"/>
      <c r="AK480" s="436"/>
      <c r="AL480" s="436"/>
      <c r="AM480" s="322">
        <f>SUM(Y480:AL480)</f>
        <v>0</v>
      </c>
    </row>
    <row r="481" spans="1:39" ht="15" hidden="1" outlineLevel="1">
      <c r="A481" s="567"/>
      <c r="B481" s="457" t="s">
        <v>311</v>
      </c>
      <c r="C481" s="317" t="s">
        <v>164</v>
      </c>
      <c r="D481" s="321"/>
      <c r="E481" s="321"/>
      <c r="F481" s="321"/>
      <c r="G481" s="321"/>
      <c r="H481" s="321"/>
      <c r="I481" s="321"/>
      <c r="J481" s="321"/>
      <c r="K481" s="321"/>
      <c r="L481" s="321"/>
      <c r="M481" s="321"/>
      <c r="N481" s="317"/>
      <c r="O481" s="321"/>
      <c r="P481" s="321"/>
      <c r="Q481" s="321"/>
      <c r="R481" s="321"/>
      <c r="S481" s="321"/>
      <c r="T481" s="321"/>
      <c r="U481" s="321"/>
      <c r="V481" s="321"/>
      <c r="W481" s="321"/>
      <c r="X481" s="321"/>
      <c r="Y481" s="437">
        <f>Y480</f>
        <v>0</v>
      </c>
      <c r="Z481" s="437">
        <f t="shared" ref="Z481" si="1366">Z480</f>
        <v>0</v>
      </c>
      <c r="AA481" s="437">
        <f t="shared" ref="AA481" si="1367">AA480</f>
        <v>0</v>
      </c>
      <c r="AB481" s="437">
        <f t="shared" ref="AB481" si="1368">AB480</f>
        <v>0</v>
      </c>
      <c r="AC481" s="437">
        <f t="shared" ref="AC481" si="1369">AC480</f>
        <v>0</v>
      </c>
      <c r="AD481" s="437">
        <f t="shared" ref="AD481" si="1370">AD480</f>
        <v>0</v>
      </c>
      <c r="AE481" s="437">
        <f t="shared" ref="AE481" si="1371">AE480</f>
        <v>0</v>
      </c>
      <c r="AF481" s="437">
        <f t="shared" ref="AF481" si="1372">AF480</f>
        <v>0</v>
      </c>
      <c r="AG481" s="437">
        <f t="shared" ref="AG481" si="1373">AG480</f>
        <v>0</v>
      </c>
      <c r="AH481" s="437">
        <f t="shared" ref="AH481" si="1374">AH480</f>
        <v>0</v>
      </c>
      <c r="AI481" s="437">
        <f t="shared" ref="AI481" si="1375">AI480</f>
        <v>0</v>
      </c>
      <c r="AJ481" s="437">
        <f t="shared" ref="AJ481" si="1376">AJ480</f>
        <v>0</v>
      </c>
      <c r="AK481" s="437">
        <f t="shared" ref="AK481" si="1377">AK480</f>
        <v>0</v>
      </c>
      <c r="AL481" s="437">
        <f t="shared" ref="AL481" si="1378">AL480</f>
        <v>0</v>
      </c>
      <c r="AM481" s="332"/>
    </row>
    <row r="482" spans="1:39" ht="15" hidden="1" outlineLevel="1">
      <c r="A482" s="567"/>
      <c r="B482" s="457"/>
      <c r="C482" s="317"/>
      <c r="D482" s="317"/>
      <c r="E482" s="317"/>
      <c r="F482" s="317"/>
      <c r="G482" s="317"/>
      <c r="H482" s="317"/>
      <c r="I482" s="317"/>
      <c r="J482" s="317"/>
      <c r="K482" s="317"/>
      <c r="L482" s="317"/>
      <c r="M482" s="317"/>
      <c r="N482" s="317"/>
      <c r="O482" s="317"/>
      <c r="P482" s="317"/>
      <c r="Q482" s="317"/>
      <c r="R482" s="317"/>
      <c r="S482" s="317"/>
      <c r="T482" s="317"/>
      <c r="U482" s="317"/>
      <c r="V482" s="317"/>
      <c r="W482" s="317"/>
      <c r="X482" s="317"/>
      <c r="Y482" s="438"/>
      <c r="Z482" s="451"/>
      <c r="AA482" s="451"/>
      <c r="AB482" s="451"/>
      <c r="AC482" s="451"/>
      <c r="AD482" s="451"/>
      <c r="AE482" s="451"/>
      <c r="AF482" s="451"/>
      <c r="AG482" s="451"/>
      <c r="AH482" s="451"/>
      <c r="AI482" s="451"/>
      <c r="AJ482" s="451"/>
      <c r="AK482" s="451"/>
      <c r="AL482" s="451"/>
      <c r="AM482" s="332"/>
    </row>
    <row r="483" spans="1:39" ht="15.6" hidden="1" outlineLevel="1">
      <c r="A483" s="567"/>
      <c r="B483" s="539" t="s">
        <v>513</v>
      </c>
      <c r="C483" s="317"/>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438"/>
      <c r="Z483" s="451"/>
      <c r="AA483" s="451"/>
      <c r="AB483" s="451"/>
      <c r="AC483" s="451"/>
      <c r="AD483" s="451"/>
      <c r="AE483" s="451"/>
      <c r="AF483" s="451"/>
      <c r="AG483" s="451"/>
      <c r="AH483" s="451"/>
      <c r="AI483" s="451"/>
      <c r="AJ483" s="451"/>
      <c r="AK483" s="451"/>
      <c r="AL483" s="451"/>
      <c r="AM483" s="332"/>
    </row>
    <row r="484" spans="1:39" ht="15" hidden="1" outlineLevel="1">
      <c r="A484" s="567">
        <v>25</v>
      </c>
      <c r="B484" s="454" t="s">
        <v>118</v>
      </c>
      <c r="C484" s="317" t="s">
        <v>25</v>
      </c>
      <c r="D484" s="321"/>
      <c r="E484" s="321"/>
      <c r="F484" s="321"/>
      <c r="G484" s="321"/>
      <c r="H484" s="321"/>
      <c r="I484" s="321"/>
      <c r="J484" s="321"/>
      <c r="K484" s="321"/>
      <c r="L484" s="321"/>
      <c r="M484" s="321"/>
      <c r="N484" s="321">
        <v>12</v>
      </c>
      <c r="O484" s="321"/>
      <c r="P484" s="321"/>
      <c r="Q484" s="321"/>
      <c r="R484" s="321"/>
      <c r="S484" s="321"/>
      <c r="T484" s="321"/>
      <c r="U484" s="321"/>
      <c r="V484" s="321"/>
      <c r="W484" s="321"/>
      <c r="X484" s="321"/>
      <c r="Y484" s="452"/>
      <c r="Z484" s="436"/>
      <c r="AA484" s="436"/>
      <c r="AB484" s="436"/>
      <c r="AC484" s="436"/>
      <c r="AD484" s="436"/>
      <c r="AE484" s="436"/>
      <c r="AF484" s="441"/>
      <c r="AG484" s="441"/>
      <c r="AH484" s="441"/>
      <c r="AI484" s="441"/>
      <c r="AJ484" s="441"/>
      <c r="AK484" s="441"/>
      <c r="AL484" s="441"/>
      <c r="AM484" s="322">
        <f>SUM(Y484:AL484)</f>
        <v>0</v>
      </c>
    </row>
    <row r="485" spans="1:39" ht="15" hidden="1" outlineLevel="1">
      <c r="A485" s="567"/>
      <c r="B485" s="457" t="s">
        <v>311</v>
      </c>
      <c r="C485" s="317" t="s">
        <v>164</v>
      </c>
      <c r="D485" s="321"/>
      <c r="E485" s="321"/>
      <c r="F485" s="321"/>
      <c r="G485" s="321"/>
      <c r="H485" s="321"/>
      <c r="I485" s="321"/>
      <c r="J485" s="321"/>
      <c r="K485" s="321"/>
      <c r="L485" s="321"/>
      <c r="M485" s="321"/>
      <c r="N485" s="321">
        <f>N484</f>
        <v>12</v>
      </c>
      <c r="O485" s="321"/>
      <c r="P485" s="321"/>
      <c r="Q485" s="321"/>
      <c r="R485" s="321"/>
      <c r="S485" s="321"/>
      <c r="T485" s="321"/>
      <c r="U485" s="321"/>
      <c r="V485" s="321"/>
      <c r="W485" s="321"/>
      <c r="X485" s="321"/>
      <c r="Y485" s="437">
        <f>Y484</f>
        <v>0</v>
      </c>
      <c r="Z485" s="437">
        <f t="shared" ref="Z485" si="1379">Z484</f>
        <v>0</v>
      </c>
      <c r="AA485" s="437">
        <f t="shared" ref="AA485" si="1380">AA484</f>
        <v>0</v>
      </c>
      <c r="AB485" s="437">
        <f t="shared" ref="AB485" si="1381">AB484</f>
        <v>0</v>
      </c>
      <c r="AC485" s="437">
        <f t="shared" ref="AC485" si="1382">AC484</f>
        <v>0</v>
      </c>
      <c r="AD485" s="437">
        <f t="shared" ref="AD485" si="1383">AD484</f>
        <v>0</v>
      </c>
      <c r="AE485" s="437">
        <f t="shared" ref="AE485" si="1384">AE484</f>
        <v>0</v>
      </c>
      <c r="AF485" s="437">
        <f t="shared" ref="AF485" si="1385">AF484</f>
        <v>0</v>
      </c>
      <c r="AG485" s="437">
        <f t="shared" ref="AG485" si="1386">AG484</f>
        <v>0</v>
      </c>
      <c r="AH485" s="437">
        <f t="shared" ref="AH485" si="1387">AH484</f>
        <v>0</v>
      </c>
      <c r="AI485" s="437">
        <f t="shared" ref="AI485" si="1388">AI484</f>
        <v>0</v>
      </c>
      <c r="AJ485" s="437">
        <f t="shared" ref="AJ485" si="1389">AJ484</f>
        <v>0</v>
      </c>
      <c r="AK485" s="437">
        <f t="shared" ref="AK485" si="1390">AK484</f>
        <v>0</v>
      </c>
      <c r="AL485" s="437">
        <f t="shared" ref="AL485" si="1391">AL484</f>
        <v>0</v>
      </c>
      <c r="AM485" s="332"/>
    </row>
    <row r="486" spans="1:39" ht="15" hidden="1" outlineLevel="1">
      <c r="A486" s="567"/>
      <c r="B486" s="457"/>
      <c r="C486" s="317"/>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438"/>
      <c r="Z486" s="451"/>
      <c r="AA486" s="451"/>
      <c r="AB486" s="451"/>
      <c r="AC486" s="451"/>
      <c r="AD486" s="451"/>
      <c r="AE486" s="451"/>
      <c r="AF486" s="451"/>
      <c r="AG486" s="451"/>
      <c r="AH486" s="451"/>
      <c r="AI486" s="451"/>
      <c r="AJ486" s="451"/>
      <c r="AK486" s="451"/>
      <c r="AL486" s="451"/>
      <c r="AM486" s="332"/>
    </row>
    <row r="487" spans="1:39" ht="15" hidden="1" outlineLevel="1">
      <c r="A487" s="567">
        <v>26</v>
      </c>
      <c r="B487" s="454" t="s">
        <v>119</v>
      </c>
      <c r="C487" s="317" t="s">
        <v>25</v>
      </c>
      <c r="D487" s="321"/>
      <c r="E487" s="321"/>
      <c r="F487" s="321"/>
      <c r="G487" s="321"/>
      <c r="H487" s="321"/>
      <c r="I487" s="321"/>
      <c r="J487" s="321"/>
      <c r="K487" s="321"/>
      <c r="L487" s="321"/>
      <c r="M487" s="321"/>
      <c r="N487" s="321">
        <v>12</v>
      </c>
      <c r="O487" s="321"/>
      <c r="P487" s="321"/>
      <c r="Q487" s="321"/>
      <c r="R487" s="321"/>
      <c r="S487" s="321"/>
      <c r="T487" s="321"/>
      <c r="U487" s="321"/>
      <c r="V487" s="321"/>
      <c r="W487" s="321"/>
      <c r="X487" s="321"/>
      <c r="Y487" s="452"/>
      <c r="Z487" s="436"/>
      <c r="AA487" s="436"/>
      <c r="AB487" s="436"/>
      <c r="AC487" s="436"/>
      <c r="AD487" s="436"/>
      <c r="AE487" s="436"/>
      <c r="AF487" s="441"/>
      <c r="AG487" s="441"/>
      <c r="AH487" s="441"/>
      <c r="AI487" s="441"/>
      <c r="AJ487" s="441"/>
      <c r="AK487" s="441"/>
      <c r="AL487" s="441"/>
      <c r="AM487" s="322">
        <f>SUM(Y487:AL487)</f>
        <v>0</v>
      </c>
    </row>
    <row r="488" spans="1:39" ht="15" hidden="1" outlineLevel="1">
      <c r="A488" s="567"/>
      <c r="B488" s="457" t="s">
        <v>311</v>
      </c>
      <c r="C488" s="317" t="s">
        <v>164</v>
      </c>
      <c r="D488" s="321"/>
      <c r="E488" s="321"/>
      <c r="F488" s="321"/>
      <c r="G488" s="321"/>
      <c r="H488" s="321"/>
      <c r="I488" s="321"/>
      <c r="J488" s="321"/>
      <c r="K488" s="321"/>
      <c r="L488" s="321"/>
      <c r="M488" s="321"/>
      <c r="N488" s="321">
        <f>N487</f>
        <v>12</v>
      </c>
      <c r="O488" s="321"/>
      <c r="P488" s="321"/>
      <c r="Q488" s="321"/>
      <c r="R488" s="321"/>
      <c r="S488" s="321"/>
      <c r="T488" s="321"/>
      <c r="U488" s="321"/>
      <c r="V488" s="321"/>
      <c r="W488" s="321"/>
      <c r="X488" s="321"/>
      <c r="Y488" s="437">
        <f>Y487</f>
        <v>0</v>
      </c>
      <c r="Z488" s="437">
        <f t="shared" ref="Z488" si="1392">Z487</f>
        <v>0</v>
      </c>
      <c r="AA488" s="437">
        <f t="shared" ref="AA488" si="1393">AA487</f>
        <v>0</v>
      </c>
      <c r="AB488" s="437">
        <f t="shared" ref="AB488" si="1394">AB487</f>
        <v>0</v>
      </c>
      <c r="AC488" s="437">
        <f t="shared" ref="AC488" si="1395">AC487</f>
        <v>0</v>
      </c>
      <c r="AD488" s="437">
        <f t="shared" ref="AD488" si="1396">AD487</f>
        <v>0</v>
      </c>
      <c r="AE488" s="437">
        <f t="shared" ref="AE488" si="1397">AE487</f>
        <v>0</v>
      </c>
      <c r="AF488" s="437">
        <f t="shared" ref="AF488" si="1398">AF487</f>
        <v>0</v>
      </c>
      <c r="AG488" s="437">
        <f t="shared" ref="AG488" si="1399">AG487</f>
        <v>0</v>
      </c>
      <c r="AH488" s="437">
        <f t="shared" ref="AH488" si="1400">AH487</f>
        <v>0</v>
      </c>
      <c r="AI488" s="437">
        <f t="shared" ref="AI488" si="1401">AI487</f>
        <v>0</v>
      </c>
      <c r="AJ488" s="437">
        <f t="shared" ref="AJ488" si="1402">AJ487</f>
        <v>0</v>
      </c>
      <c r="AK488" s="437">
        <f t="shared" ref="AK488" si="1403">AK487</f>
        <v>0</v>
      </c>
      <c r="AL488" s="437">
        <f t="shared" ref="AL488" si="1404">AL487</f>
        <v>0</v>
      </c>
      <c r="AM488" s="332"/>
    </row>
    <row r="489" spans="1:39" ht="15" hidden="1" outlineLevel="1">
      <c r="A489" s="567"/>
      <c r="B489" s="457"/>
      <c r="C489" s="317"/>
      <c r="D489" s="317"/>
      <c r="E489" s="317"/>
      <c r="F489" s="317"/>
      <c r="G489" s="317"/>
      <c r="H489" s="317"/>
      <c r="I489" s="317"/>
      <c r="J489" s="317"/>
      <c r="K489" s="317"/>
      <c r="L489" s="317"/>
      <c r="M489" s="317"/>
      <c r="N489" s="317"/>
      <c r="O489" s="317"/>
      <c r="P489" s="317"/>
      <c r="Q489" s="317"/>
      <c r="R489" s="317"/>
      <c r="S489" s="317"/>
      <c r="T489" s="317"/>
      <c r="U489" s="317"/>
      <c r="V489" s="317"/>
      <c r="W489" s="317"/>
      <c r="X489" s="317"/>
      <c r="Y489" s="438"/>
      <c r="Z489" s="451"/>
      <c r="AA489" s="451"/>
      <c r="AB489" s="451"/>
      <c r="AC489" s="451"/>
      <c r="AD489" s="451"/>
      <c r="AE489" s="451"/>
      <c r="AF489" s="451"/>
      <c r="AG489" s="451"/>
      <c r="AH489" s="451"/>
      <c r="AI489" s="451"/>
      <c r="AJ489" s="451"/>
      <c r="AK489" s="451"/>
      <c r="AL489" s="451"/>
      <c r="AM489" s="332"/>
    </row>
    <row r="490" spans="1:39" ht="30" hidden="1" outlineLevel="1">
      <c r="A490" s="567">
        <v>27</v>
      </c>
      <c r="B490" s="454" t="s">
        <v>120</v>
      </c>
      <c r="C490" s="317" t="s">
        <v>25</v>
      </c>
      <c r="D490" s="321"/>
      <c r="E490" s="321"/>
      <c r="F490" s="321"/>
      <c r="G490" s="321"/>
      <c r="H490" s="321"/>
      <c r="I490" s="321"/>
      <c r="J490" s="321"/>
      <c r="K490" s="321"/>
      <c r="L490" s="321"/>
      <c r="M490" s="321"/>
      <c r="N490" s="321">
        <v>12</v>
      </c>
      <c r="O490" s="321"/>
      <c r="P490" s="321"/>
      <c r="Q490" s="321"/>
      <c r="R490" s="321"/>
      <c r="S490" s="321"/>
      <c r="T490" s="321"/>
      <c r="U490" s="321"/>
      <c r="V490" s="321"/>
      <c r="W490" s="321"/>
      <c r="X490" s="321"/>
      <c r="Y490" s="452"/>
      <c r="Z490" s="436"/>
      <c r="AA490" s="436"/>
      <c r="AB490" s="436"/>
      <c r="AC490" s="436"/>
      <c r="AD490" s="436"/>
      <c r="AE490" s="436"/>
      <c r="AF490" s="441"/>
      <c r="AG490" s="441"/>
      <c r="AH490" s="441"/>
      <c r="AI490" s="441"/>
      <c r="AJ490" s="441"/>
      <c r="AK490" s="441"/>
      <c r="AL490" s="441"/>
      <c r="AM490" s="322">
        <f>SUM(Y490:AL490)</f>
        <v>0</v>
      </c>
    </row>
    <row r="491" spans="1:39" ht="15" hidden="1" outlineLevel="1">
      <c r="A491" s="567"/>
      <c r="B491" s="457" t="s">
        <v>311</v>
      </c>
      <c r="C491" s="317" t="s">
        <v>164</v>
      </c>
      <c r="D491" s="321"/>
      <c r="E491" s="321"/>
      <c r="F491" s="321"/>
      <c r="G491" s="321"/>
      <c r="H491" s="321"/>
      <c r="I491" s="321"/>
      <c r="J491" s="321"/>
      <c r="K491" s="321"/>
      <c r="L491" s="321"/>
      <c r="M491" s="321"/>
      <c r="N491" s="321">
        <f>N490</f>
        <v>12</v>
      </c>
      <c r="O491" s="321"/>
      <c r="P491" s="321"/>
      <c r="Q491" s="321"/>
      <c r="R491" s="321"/>
      <c r="S491" s="321"/>
      <c r="T491" s="321"/>
      <c r="U491" s="321"/>
      <c r="V491" s="321"/>
      <c r="W491" s="321"/>
      <c r="X491" s="321"/>
      <c r="Y491" s="437">
        <f>Y490</f>
        <v>0</v>
      </c>
      <c r="Z491" s="437">
        <f t="shared" ref="Z491" si="1405">Z490</f>
        <v>0</v>
      </c>
      <c r="AA491" s="437">
        <f t="shared" ref="AA491" si="1406">AA490</f>
        <v>0</v>
      </c>
      <c r="AB491" s="437">
        <f t="shared" ref="AB491" si="1407">AB490</f>
        <v>0</v>
      </c>
      <c r="AC491" s="437">
        <f t="shared" ref="AC491" si="1408">AC490</f>
        <v>0</v>
      </c>
      <c r="AD491" s="437">
        <f t="shared" ref="AD491" si="1409">AD490</f>
        <v>0</v>
      </c>
      <c r="AE491" s="437">
        <f t="shared" ref="AE491" si="1410">AE490</f>
        <v>0</v>
      </c>
      <c r="AF491" s="437">
        <f t="shared" ref="AF491" si="1411">AF490</f>
        <v>0</v>
      </c>
      <c r="AG491" s="437">
        <f t="shared" ref="AG491" si="1412">AG490</f>
        <v>0</v>
      </c>
      <c r="AH491" s="437">
        <f t="shared" ref="AH491" si="1413">AH490</f>
        <v>0</v>
      </c>
      <c r="AI491" s="437">
        <f t="shared" ref="AI491" si="1414">AI490</f>
        <v>0</v>
      </c>
      <c r="AJ491" s="437">
        <f t="shared" ref="AJ491" si="1415">AJ490</f>
        <v>0</v>
      </c>
      <c r="AK491" s="437">
        <f t="shared" ref="AK491" si="1416">AK490</f>
        <v>0</v>
      </c>
      <c r="AL491" s="437">
        <f t="shared" ref="AL491" si="1417">AL490</f>
        <v>0</v>
      </c>
      <c r="AM491" s="332"/>
    </row>
    <row r="492" spans="1:39" ht="15" hidden="1" outlineLevel="1">
      <c r="A492" s="567"/>
      <c r="B492" s="457"/>
      <c r="C492" s="317"/>
      <c r="D492" s="317"/>
      <c r="E492" s="317"/>
      <c r="F492" s="317"/>
      <c r="G492" s="317"/>
      <c r="H492" s="317"/>
      <c r="I492" s="317"/>
      <c r="J492" s="317"/>
      <c r="K492" s="317"/>
      <c r="L492" s="317"/>
      <c r="M492" s="317"/>
      <c r="N492" s="317"/>
      <c r="O492" s="317"/>
      <c r="P492" s="317"/>
      <c r="Q492" s="317"/>
      <c r="R492" s="317"/>
      <c r="S492" s="317"/>
      <c r="T492" s="317"/>
      <c r="U492" s="317"/>
      <c r="V492" s="317"/>
      <c r="W492" s="317"/>
      <c r="X492" s="317"/>
      <c r="Y492" s="438"/>
      <c r="Z492" s="451"/>
      <c r="AA492" s="451"/>
      <c r="AB492" s="451"/>
      <c r="AC492" s="451"/>
      <c r="AD492" s="451"/>
      <c r="AE492" s="451"/>
      <c r="AF492" s="451"/>
      <c r="AG492" s="451"/>
      <c r="AH492" s="451"/>
      <c r="AI492" s="451"/>
      <c r="AJ492" s="451"/>
      <c r="AK492" s="451"/>
      <c r="AL492" s="451"/>
      <c r="AM492" s="332"/>
    </row>
    <row r="493" spans="1:39" ht="30" hidden="1" outlineLevel="1">
      <c r="A493" s="567">
        <v>28</v>
      </c>
      <c r="B493" s="454" t="s">
        <v>121</v>
      </c>
      <c r="C493" s="317" t="s">
        <v>25</v>
      </c>
      <c r="D493" s="321"/>
      <c r="E493" s="321"/>
      <c r="F493" s="321"/>
      <c r="G493" s="321"/>
      <c r="H493" s="321"/>
      <c r="I493" s="321"/>
      <c r="J493" s="321"/>
      <c r="K493" s="321"/>
      <c r="L493" s="321"/>
      <c r="M493" s="321"/>
      <c r="N493" s="321">
        <v>12</v>
      </c>
      <c r="O493" s="321"/>
      <c r="P493" s="321"/>
      <c r="Q493" s="321"/>
      <c r="R493" s="321"/>
      <c r="S493" s="321"/>
      <c r="T493" s="321"/>
      <c r="U493" s="321"/>
      <c r="V493" s="321"/>
      <c r="W493" s="321"/>
      <c r="X493" s="321"/>
      <c r="Y493" s="452"/>
      <c r="Z493" s="436"/>
      <c r="AA493" s="436"/>
      <c r="AB493" s="436"/>
      <c r="AC493" s="436"/>
      <c r="AD493" s="436"/>
      <c r="AE493" s="436"/>
      <c r="AF493" s="441"/>
      <c r="AG493" s="441"/>
      <c r="AH493" s="441"/>
      <c r="AI493" s="441"/>
      <c r="AJ493" s="441"/>
      <c r="AK493" s="441"/>
      <c r="AL493" s="441"/>
      <c r="AM493" s="322">
        <f>SUM(Y493:AL493)</f>
        <v>0</v>
      </c>
    </row>
    <row r="494" spans="1:39" ht="15" hidden="1" outlineLevel="1">
      <c r="A494" s="567"/>
      <c r="B494" s="457" t="s">
        <v>311</v>
      </c>
      <c r="C494" s="317" t="s">
        <v>164</v>
      </c>
      <c r="D494" s="321"/>
      <c r="E494" s="321"/>
      <c r="F494" s="321"/>
      <c r="G494" s="321"/>
      <c r="H494" s="321"/>
      <c r="I494" s="321"/>
      <c r="J494" s="321"/>
      <c r="K494" s="321"/>
      <c r="L494" s="321"/>
      <c r="M494" s="321"/>
      <c r="N494" s="321">
        <f>N493</f>
        <v>12</v>
      </c>
      <c r="O494" s="321"/>
      <c r="P494" s="321"/>
      <c r="Q494" s="321"/>
      <c r="R494" s="321"/>
      <c r="S494" s="321"/>
      <c r="T494" s="321"/>
      <c r="U494" s="321"/>
      <c r="V494" s="321"/>
      <c r="W494" s="321"/>
      <c r="X494" s="321"/>
      <c r="Y494" s="437">
        <f>Y493</f>
        <v>0</v>
      </c>
      <c r="Z494" s="437">
        <f t="shared" ref="Z494" si="1418">Z493</f>
        <v>0</v>
      </c>
      <c r="AA494" s="437">
        <f t="shared" ref="AA494" si="1419">AA493</f>
        <v>0</v>
      </c>
      <c r="AB494" s="437">
        <f t="shared" ref="AB494" si="1420">AB493</f>
        <v>0</v>
      </c>
      <c r="AC494" s="437">
        <f t="shared" ref="AC494" si="1421">AC493</f>
        <v>0</v>
      </c>
      <c r="AD494" s="437">
        <f t="shared" ref="AD494" si="1422">AD493</f>
        <v>0</v>
      </c>
      <c r="AE494" s="437">
        <f t="shared" ref="AE494" si="1423">AE493</f>
        <v>0</v>
      </c>
      <c r="AF494" s="437">
        <f t="shared" ref="AF494" si="1424">AF493</f>
        <v>0</v>
      </c>
      <c r="AG494" s="437">
        <f t="shared" ref="AG494" si="1425">AG493</f>
        <v>0</v>
      </c>
      <c r="AH494" s="437">
        <f t="shared" ref="AH494" si="1426">AH493</f>
        <v>0</v>
      </c>
      <c r="AI494" s="437">
        <f t="shared" ref="AI494" si="1427">AI493</f>
        <v>0</v>
      </c>
      <c r="AJ494" s="437">
        <f t="shared" ref="AJ494" si="1428">AJ493</f>
        <v>0</v>
      </c>
      <c r="AK494" s="437">
        <f t="shared" ref="AK494" si="1429">AK493</f>
        <v>0</v>
      </c>
      <c r="AL494" s="437">
        <f t="shared" ref="AL494" si="1430">AL493</f>
        <v>0</v>
      </c>
      <c r="AM494" s="332"/>
    </row>
    <row r="495" spans="1:39" ht="15" hidden="1" outlineLevel="1">
      <c r="A495" s="567"/>
      <c r="B495" s="457"/>
      <c r="C495" s="317"/>
      <c r="D495" s="317"/>
      <c r="E495" s="317"/>
      <c r="F495" s="317"/>
      <c r="G495" s="317"/>
      <c r="H495" s="317"/>
      <c r="I495" s="317"/>
      <c r="J495" s="317"/>
      <c r="K495" s="317"/>
      <c r="L495" s="317"/>
      <c r="M495" s="317"/>
      <c r="N495" s="317"/>
      <c r="O495" s="317"/>
      <c r="P495" s="317"/>
      <c r="Q495" s="317"/>
      <c r="R495" s="317"/>
      <c r="S495" s="317"/>
      <c r="T495" s="317"/>
      <c r="U495" s="317"/>
      <c r="V495" s="317"/>
      <c r="W495" s="317"/>
      <c r="X495" s="317"/>
      <c r="Y495" s="438"/>
      <c r="Z495" s="451"/>
      <c r="AA495" s="451"/>
      <c r="AB495" s="451"/>
      <c r="AC495" s="451"/>
      <c r="AD495" s="451"/>
      <c r="AE495" s="451"/>
      <c r="AF495" s="451"/>
      <c r="AG495" s="451"/>
      <c r="AH495" s="451"/>
      <c r="AI495" s="451"/>
      <c r="AJ495" s="451"/>
      <c r="AK495" s="451"/>
      <c r="AL495" s="451"/>
      <c r="AM495" s="332"/>
    </row>
    <row r="496" spans="1:39" ht="30" hidden="1" outlineLevel="1">
      <c r="A496" s="567">
        <v>29</v>
      </c>
      <c r="B496" s="454" t="s">
        <v>122</v>
      </c>
      <c r="C496" s="317" t="s">
        <v>25</v>
      </c>
      <c r="D496" s="321"/>
      <c r="E496" s="321"/>
      <c r="F496" s="321"/>
      <c r="G496" s="321"/>
      <c r="H496" s="321"/>
      <c r="I496" s="321"/>
      <c r="J496" s="321"/>
      <c r="K496" s="321"/>
      <c r="L496" s="321"/>
      <c r="M496" s="321"/>
      <c r="N496" s="321">
        <v>3</v>
      </c>
      <c r="O496" s="321"/>
      <c r="P496" s="321"/>
      <c r="Q496" s="321"/>
      <c r="R496" s="321"/>
      <c r="S496" s="321"/>
      <c r="T496" s="321"/>
      <c r="U496" s="321"/>
      <c r="V496" s="321"/>
      <c r="W496" s="321"/>
      <c r="X496" s="321"/>
      <c r="Y496" s="452"/>
      <c r="Z496" s="436"/>
      <c r="AA496" s="436"/>
      <c r="AB496" s="436"/>
      <c r="AC496" s="436"/>
      <c r="AD496" s="436"/>
      <c r="AE496" s="436"/>
      <c r="AF496" s="441"/>
      <c r="AG496" s="441"/>
      <c r="AH496" s="441"/>
      <c r="AI496" s="441"/>
      <c r="AJ496" s="441"/>
      <c r="AK496" s="441"/>
      <c r="AL496" s="441"/>
      <c r="AM496" s="322">
        <f>SUM(Y496:AL496)</f>
        <v>0</v>
      </c>
    </row>
    <row r="497" spans="1:39" ht="15" hidden="1" outlineLevel="1">
      <c r="A497" s="567"/>
      <c r="B497" s="457" t="s">
        <v>311</v>
      </c>
      <c r="C497" s="317" t="s">
        <v>164</v>
      </c>
      <c r="D497" s="321"/>
      <c r="E497" s="321"/>
      <c r="F497" s="321"/>
      <c r="G497" s="321"/>
      <c r="H497" s="321"/>
      <c r="I497" s="321"/>
      <c r="J497" s="321"/>
      <c r="K497" s="321"/>
      <c r="L497" s="321"/>
      <c r="M497" s="321"/>
      <c r="N497" s="321">
        <f>N496</f>
        <v>3</v>
      </c>
      <c r="O497" s="321"/>
      <c r="P497" s="321"/>
      <c r="Q497" s="321"/>
      <c r="R497" s="321"/>
      <c r="S497" s="321"/>
      <c r="T497" s="321"/>
      <c r="U497" s="321"/>
      <c r="V497" s="321"/>
      <c r="W497" s="321"/>
      <c r="X497" s="321"/>
      <c r="Y497" s="437">
        <f>Y496</f>
        <v>0</v>
      </c>
      <c r="Z497" s="437">
        <f t="shared" ref="Z497" si="1431">Z496</f>
        <v>0</v>
      </c>
      <c r="AA497" s="437">
        <f t="shared" ref="AA497" si="1432">AA496</f>
        <v>0</v>
      </c>
      <c r="AB497" s="437">
        <f t="shared" ref="AB497" si="1433">AB496</f>
        <v>0</v>
      </c>
      <c r="AC497" s="437">
        <f t="shared" ref="AC497" si="1434">AC496</f>
        <v>0</v>
      </c>
      <c r="AD497" s="437">
        <f t="shared" ref="AD497" si="1435">AD496</f>
        <v>0</v>
      </c>
      <c r="AE497" s="437">
        <f t="shared" ref="AE497" si="1436">AE496</f>
        <v>0</v>
      </c>
      <c r="AF497" s="437">
        <f t="shared" ref="AF497" si="1437">AF496</f>
        <v>0</v>
      </c>
      <c r="AG497" s="437">
        <f t="shared" ref="AG497" si="1438">AG496</f>
        <v>0</v>
      </c>
      <c r="AH497" s="437">
        <f t="shared" ref="AH497" si="1439">AH496</f>
        <v>0</v>
      </c>
      <c r="AI497" s="437">
        <f t="shared" ref="AI497" si="1440">AI496</f>
        <v>0</v>
      </c>
      <c r="AJ497" s="437">
        <f t="shared" ref="AJ497" si="1441">AJ496</f>
        <v>0</v>
      </c>
      <c r="AK497" s="437">
        <f t="shared" ref="AK497" si="1442">AK496</f>
        <v>0</v>
      </c>
      <c r="AL497" s="437">
        <f t="shared" ref="AL497" si="1443">AL496</f>
        <v>0</v>
      </c>
      <c r="AM497" s="332"/>
    </row>
    <row r="498" spans="1:39" ht="15" hidden="1" outlineLevel="1">
      <c r="A498" s="567"/>
      <c r="B498" s="45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438"/>
      <c r="Z498" s="451"/>
      <c r="AA498" s="451"/>
      <c r="AB498" s="451"/>
      <c r="AC498" s="451"/>
      <c r="AD498" s="451"/>
      <c r="AE498" s="451"/>
      <c r="AF498" s="451"/>
      <c r="AG498" s="451"/>
      <c r="AH498" s="451"/>
      <c r="AI498" s="451"/>
      <c r="AJ498" s="451"/>
      <c r="AK498" s="451"/>
      <c r="AL498" s="451"/>
      <c r="AM498" s="332"/>
    </row>
    <row r="499" spans="1:39" ht="30" hidden="1" outlineLevel="1">
      <c r="A499" s="567">
        <v>30</v>
      </c>
      <c r="B499" s="454" t="s">
        <v>123</v>
      </c>
      <c r="C499" s="317" t="s">
        <v>25</v>
      </c>
      <c r="D499" s="321"/>
      <c r="E499" s="321"/>
      <c r="F499" s="321"/>
      <c r="G499" s="321"/>
      <c r="H499" s="321"/>
      <c r="I499" s="321"/>
      <c r="J499" s="321"/>
      <c r="K499" s="321"/>
      <c r="L499" s="321"/>
      <c r="M499" s="321"/>
      <c r="N499" s="321">
        <v>12</v>
      </c>
      <c r="O499" s="321"/>
      <c r="P499" s="321"/>
      <c r="Q499" s="321"/>
      <c r="R499" s="321"/>
      <c r="S499" s="321"/>
      <c r="T499" s="321"/>
      <c r="U499" s="321"/>
      <c r="V499" s="321"/>
      <c r="W499" s="321"/>
      <c r="X499" s="321"/>
      <c r="Y499" s="452"/>
      <c r="Z499" s="436"/>
      <c r="AA499" s="436"/>
      <c r="AB499" s="436"/>
      <c r="AC499" s="436"/>
      <c r="AD499" s="436"/>
      <c r="AE499" s="436"/>
      <c r="AF499" s="441"/>
      <c r="AG499" s="441"/>
      <c r="AH499" s="441"/>
      <c r="AI499" s="441"/>
      <c r="AJ499" s="441"/>
      <c r="AK499" s="441"/>
      <c r="AL499" s="441"/>
      <c r="AM499" s="322">
        <f>SUM(Y499:AL499)</f>
        <v>0</v>
      </c>
    </row>
    <row r="500" spans="1:39" ht="15" hidden="1" outlineLevel="1">
      <c r="A500" s="567"/>
      <c r="B500" s="457" t="s">
        <v>311</v>
      </c>
      <c r="C500" s="317" t="s">
        <v>164</v>
      </c>
      <c r="D500" s="321"/>
      <c r="E500" s="321"/>
      <c r="F500" s="321"/>
      <c r="G500" s="321"/>
      <c r="H500" s="321"/>
      <c r="I500" s="321"/>
      <c r="J500" s="321"/>
      <c r="K500" s="321"/>
      <c r="L500" s="321"/>
      <c r="M500" s="321"/>
      <c r="N500" s="321">
        <f>N499</f>
        <v>12</v>
      </c>
      <c r="O500" s="321"/>
      <c r="P500" s="321"/>
      <c r="Q500" s="321"/>
      <c r="R500" s="321"/>
      <c r="S500" s="321"/>
      <c r="T500" s="321"/>
      <c r="U500" s="321"/>
      <c r="V500" s="321"/>
      <c r="W500" s="321"/>
      <c r="X500" s="321"/>
      <c r="Y500" s="437">
        <f>Y499</f>
        <v>0</v>
      </c>
      <c r="Z500" s="437">
        <f t="shared" ref="Z500" si="1444">Z499</f>
        <v>0</v>
      </c>
      <c r="AA500" s="437">
        <f t="shared" ref="AA500" si="1445">AA499</f>
        <v>0</v>
      </c>
      <c r="AB500" s="437">
        <f t="shared" ref="AB500" si="1446">AB499</f>
        <v>0</v>
      </c>
      <c r="AC500" s="437">
        <f t="shared" ref="AC500" si="1447">AC499</f>
        <v>0</v>
      </c>
      <c r="AD500" s="437">
        <f t="shared" ref="AD500" si="1448">AD499</f>
        <v>0</v>
      </c>
      <c r="AE500" s="437">
        <f t="shared" ref="AE500" si="1449">AE499</f>
        <v>0</v>
      </c>
      <c r="AF500" s="437">
        <f t="shared" ref="AF500" si="1450">AF499</f>
        <v>0</v>
      </c>
      <c r="AG500" s="437">
        <f t="shared" ref="AG500" si="1451">AG499</f>
        <v>0</v>
      </c>
      <c r="AH500" s="437">
        <f t="shared" ref="AH500" si="1452">AH499</f>
        <v>0</v>
      </c>
      <c r="AI500" s="437">
        <f t="shared" ref="AI500" si="1453">AI499</f>
        <v>0</v>
      </c>
      <c r="AJ500" s="437">
        <f t="shared" ref="AJ500" si="1454">AJ499</f>
        <v>0</v>
      </c>
      <c r="AK500" s="437">
        <f t="shared" ref="AK500" si="1455">AK499</f>
        <v>0</v>
      </c>
      <c r="AL500" s="437">
        <f t="shared" ref="AL500" si="1456">AL499</f>
        <v>0</v>
      </c>
      <c r="AM500" s="332"/>
    </row>
    <row r="501" spans="1:39" ht="15" hidden="1" outlineLevel="1">
      <c r="A501" s="567"/>
      <c r="B501" s="457"/>
      <c r="C501" s="317"/>
      <c r="D501" s="317"/>
      <c r="E501" s="317"/>
      <c r="F501" s="317"/>
      <c r="G501" s="317"/>
      <c r="H501" s="317"/>
      <c r="I501" s="317"/>
      <c r="J501" s="317"/>
      <c r="K501" s="317"/>
      <c r="L501" s="317"/>
      <c r="M501" s="317"/>
      <c r="N501" s="317"/>
      <c r="O501" s="317"/>
      <c r="P501" s="317"/>
      <c r="Q501" s="317"/>
      <c r="R501" s="317"/>
      <c r="S501" s="317"/>
      <c r="T501" s="317"/>
      <c r="U501" s="317"/>
      <c r="V501" s="317"/>
      <c r="W501" s="317"/>
      <c r="X501" s="317"/>
      <c r="Y501" s="438"/>
      <c r="Z501" s="451"/>
      <c r="AA501" s="451"/>
      <c r="AB501" s="451"/>
      <c r="AC501" s="451"/>
      <c r="AD501" s="451"/>
      <c r="AE501" s="451"/>
      <c r="AF501" s="451"/>
      <c r="AG501" s="451"/>
      <c r="AH501" s="451"/>
      <c r="AI501" s="451"/>
      <c r="AJ501" s="451"/>
      <c r="AK501" s="451"/>
      <c r="AL501" s="451"/>
      <c r="AM501" s="332"/>
    </row>
    <row r="502" spans="1:39" ht="30" hidden="1" outlineLevel="1">
      <c r="A502" s="567">
        <v>31</v>
      </c>
      <c r="B502" s="454" t="s">
        <v>124</v>
      </c>
      <c r="C502" s="317" t="s">
        <v>25</v>
      </c>
      <c r="D502" s="321"/>
      <c r="E502" s="321"/>
      <c r="F502" s="321"/>
      <c r="G502" s="321"/>
      <c r="H502" s="321"/>
      <c r="I502" s="321"/>
      <c r="J502" s="321"/>
      <c r="K502" s="321"/>
      <c r="L502" s="321"/>
      <c r="M502" s="321"/>
      <c r="N502" s="321">
        <v>12</v>
      </c>
      <c r="O502" s="321"/>
      <c r="P502" s="321"/>
      <c r="Q502" s="321"/>
      <c r="R502" s="321"/>
      <c r="S502" s="321"/>
      <c r="T502" s="321"/>
      <c r="U502" s="321"/>
      <c r="V502" s="321"/>
      <c r="W502" s="321"/>
      <c r="X502" s="321"/>
      <c r="Y502" s="452"/>
      <c r="Z502" s="436"/>
      <c r="AA502" s="436"/>
      <c r="AB502" s="436"/>
      <c r="AC502" s="436"/>
      <c r="AD502" s="436"/>
      <c r="AE502" s="436"/>
      <c r="AF502" s="441"/>
      <c r="AG502" s="441"/>
      <c r="AH502" s="441"/>
      <c r="AI502" s="441"/>
      <c r="AJ502" s="441"/>
      <c r="AK502" s="441"/>
      <c r="AL502" s="441"/>
      <c r="AM502" s="322">
        <f>SUM(Y502:AL502)</f>
        <v>0</v>
      </c>
    </row>
    <row r="503" spans="1:39" ht="15" hidden="1" outlineLevel="1">
      <c r="A503" s="567"/>
      <c r="B503" s="457" t="s">
        <v>311</v>
      </c>
      <c r="C503" s="317" t="s">
        <v>164</v>
      </c>
      <c r="D503" s="321"/>
      <c r="E503" s="321"/>
      <c r="F503" s="321"/>
      <c r="G503" s="321"/>
      <c r="H503" s="321"/>
      <c r="I503" s="321"/>
      <c r="J503" s="321"/>
      <c r="K503" s="321"/>
      <c r="L503" s="321"/>
      <c r="M503" s="321"/>
      <c r="N503" s="321">
        <f>N502</f>
        <v>12</v>
      </c>
      <c r="O503" s="321"/>
      <c r="P503" s="321"/>
      <c r="Q503" s="321"/>
      <c r="R503" s="321"/>
      <c r="S503" s="321"/>
      <c r="T503" s="321"/>
      <c r="U503" s="321"/>
      <c r="V503" s="321"/>
      <c r="W503" s="321"/>
      <c r="X503" s="321"/>
      <c r="Y503" s="437">
        <f>Y502</f>
        <v>0</v>
      </c>
      <c r="Z503" s="437">
        <f t="shared" ref="Z503" si="1457">Z502</f>
        <v>0</v>
      </c>
      <c r="AA503" s="437">
        <f t="shared" ref="AA503" si="1458">AA502</f>
        <v>0</v>
      </c>
      <c r="AB503" s="437">
        <f t="shared" ref="AB503" si="1459">AB502</f>
        <v>0</v>
      </c>
      <c r="AC503" s="437">
        <f t="shared" ref="AC503" si="1460">AC502</f>
        <v>0</v>
      </c>
      <c r="AD503" s="437">
        <f t="shared" ref="AD503" si="1461">AD502</f>
        <v>0</v>
      </c>
      <c r="AE503" s="437">
        <f t="shared" ref="AE503" si="1462">AE502</f>
        <v>0</v>
      </c>
      <c r="AF503" s="437">
        <f t="shared" ref="AF503" si="1463">AF502</f>
        <v>0</v>
      </c>
      <c r="AG503" s="437">
        <f t="shared" ref="AG503" si="1464">AG502</f>
        <v>0</v>
      </c>
      <c r="AH503" s="437">
        <f t="shared" ref="AH503" si="1465">AH502</f>
        <v>0</v>
      </c>
      <c r="AI503" s="437">
        <f t="shared" ref="AI503" si="1466">AI502</f>
        <v>0</v>
      </c>
      <c r="AJ503" s="437">
        <f t="shared" ref="AJ503" si="1467">AJ502</f>
        <v>0</v>
      </c>
      <c r="AK503" s="437">
        <f t="shared" ref="AK503" si="1468">AK502</f>
        <v>0</v>
      </c>
      <c r="AL503" s="437">
        <f t="shared" ref="AL503" si="1469">AL502</f>
        <v>0</v>
      </c>
      <c r="AM503" s="332"/>
    </row>
    <row r="504" spans="1:39" ht="15" hidden="1" outlineLevel="1">
      <c r="A504" s="567"/>
      <c r="B504" s="454"/>
      <c r="C504" s="317"/>
      <c r="D504" s="317"/>
      <c r="E504" s="317"/>
      <c r="F504" s="317"/>
      <c r="G504" s="317"/>
      <c r="H504" s="317"/>
      <c r="I504" s="317"/>
      <c r="J504" s="317"/>
      <c r="K504" s="317"/>
      <c r="L504" s="317"/>
      <c r="M504" s="317"/>
      <c r="N504" s="317"/>
      <c r="O504" s="317"/>
      <c r="P504" s="317"/>
      <c r="Q504" s="317"/>
      <c r="R504" s="317"/>
      <c r="S504" s="317"/>
      <c r="T504" s="317"/>
      <c r="U504" s="317"/>
      <c r="V504" s="317"/>
      <c r="W504" s="317"/>
      <c r="X504" s="317"/>
      <c r="Y504" s="438"/>
      <c r="Z504" s="451"/>
      <c r="AA504" s="451"/>
      <c r="AB504" s="451"/>
      <c r="AC504" s="451"/>
      <c r="AD504" s="451"/>
      <c r="AE504" s="451"/>
      <c r="AF504" s="451"/>
      <c r="AG504" s="451"/>
      <c r="AH504" s="451"/>
      <c r="AI504" s="451"/>
      <c r="AJ504" s="451"/>
      <c r="AK504" s="451"/>
      <c r="AL504" s="451"/>
      <c r="AM504" s="332"/>
    </row>
    <row r="505" spans="1:39" ht="15" hidden="1" outlineLevel="1">
      <c r="A505" s="567">
        <v>32</v>
      </c>
      <c r="B505" s="454" t="s">
        <v>125</v>
      </c>
      <c r="C505" s="317" t="s">
        <v>25</v>
      </c>
      <c r="D505" s="321"/>
      <c r="E505" s="321"/>
      <c r="F505" s="321"/>
      <c r="G505" s="321"/>
      <c r="H505" s="321"/>
      <c r="I505" s="321"/>
      <c r="J505" s="321"/>
      <c r="K505" s="321"/>
      <c r="L505" s="321"/>
      <c r="M505" s="321"/>
      <c r="N505" s="321">
        <v>12</v>
      </c>
      <c r="O505" s="321"/>
      <c r="P505" s="321"/>
      <c r="Q505" s="321"/>
      <c r="R505" s="321"/>
      <c r="S505" s="321"/>
      <c r="T505" s="321"/>
      <c r="U505" s="321"/>
      <c r="V505" s="321"/>
      <c r="W505" s="321"/>
      <c r="X505" s="321"/>
      <c r="Y505" s="452"/>
      <c r="Z505" s="436"/>
      <c r="AA505" s="436"/>
      <c r="AB505" s="436"/>
      <c r="AC505" s="436"/>
      <c r="AD505" s="436"/>
      <c r="AE505" s="436"/>
      <c r="AF505" s="441"/>
      <c r="AG505" s="441"/>
      <c r="AH505" s="441"/>
      <c r="AI505" s="441"/>
      <c r="AJ505" s="441"/>
      <c r="AK505" s="441"/>
      <c r="AL505" s="441"/>
      <c r="AM505" s="322">
        <f>SUM(Y505:AL505)</f>
        <v>0</v>
      </c>
    </row>
    <row r="506" spans="1:39" ht="15" hidden="1" outlineLevel="1">
      <c r="A506" s="567"/>
      <c r="B506" s="457" t="s">
        <v>311</v>
      </c>
      <c r="C506" s="317" t="s">
        <v>164</v>
      </c>
      <c r="D506" s="321"/>
      <c r="E506" s="321"/>
      <c r="F506" s="321"/>
      <c r="G506" s="321"/>
      <c r="H506" s="321"/>
      <c r="I506" s="321"/>
      <c r="J506" s="321"/>
      <c r="K506" s="321"/>
      <c r="L506" s="321"/>
      <c r="M506" s="321"/>
      <c r="N506" s="321">
        <f>N505</f>
        <v>12</v>
      </c>
      <c r="O506" s="321"/>
      <c r="P506" s="321"/>
      <c r="Q506" s="321"/>
      <c r="R506" s="321"/>
      <c r="S506" s="321"/>
      <c r="T506" s="321"/>
      <c r="U506" s="321"/>
      <c r="V506" s="321"/>
      <c r="W506" s="321"/>
      <c r="X506" s="321"/>
      <c r="Y506" s="437">
        <f>Y505</f>
        <v>0</v>
      </c>
      <c r="Z506" s="437">
        <f t="shared" ref="Z506" si="1470">Z505</f>
        <v>0</v>
      </c>
      <c r="AA506" s="437">
        <f t="shared" ref="AA506" si="1471">AA505</f>
        <v>0</v>
      </c>
      <c r="AB506" s="437">
        <f t="shared" ref="AB506" si="1472">AB505</f>
        <v>0</v>
      </c>
      <c r="AC506" s="437">
        <f t="shared" ref="AC506" si="1473">AC505</f>
        <v>0</v>
      </c>
      <c r="AD506" s="437">
        <f t="shared" ref="AD506" si="1474">AD505</f>
        <v>0</v>
      </c>
      <c r="AE506" s="437">
        <f t="shared" ref="AE506" si="1475">AE505</f>
        <v>0</v>
      </c>
      <c r="AF506" s="437">
        <f t="shared" ref="AF506" si="1476">AF505</f>
        <v>0</v>
      </c>
      <c r="AG506" s="437">
        <f t="shared" ref="AG506" si="1477">AG505</f>
        <v>0</v>
      </c>
      <c r="AH506" s="437">
        <f t="shared" ref="AH506" si="1478">AH505</f>
        <v>0</v>
      </c>
      <c r="AI506" s="437">
        <f t="shared" ref="AI506" si="1479">AI505</f>
        <v>0</v>
      </c>
      <c r="AJ506" s="437">
        <f t="shared" ref="AJ506" si="1480">AJ505</f>
        <v>0</v>
      </c>
      <c r="AK506" s="437">
        <f t="shared" ref="AK506" si="1481">AK505</f>
        <v>0</v>
      </c>
      <c r="AL506" s="437">
        <f t="shared" ref="AL506" si="1482">AL505</f>
        <v>0</v>
      </c>
      <c r="AM506" s="332"/>
    </row>
    <row r="507" spans="1:39" ht="15" hidden="1" outlineLevel="1">
      <c r="A507" s="567"/>
      <c r="B507" s="454"/>
      <c r="C507" s="317"/>
      <c r="D507" s="317"/>
      <c r="E507" s="317"/>
      <c r="F507" s="317"/>
      <c r="G507" s="317"/>
      <c r="H507" s="317"/>
      <c r="I507" s="317"/>
      <c r="J507" s="317"/>
      <c r="K507" s="317"/>
      <c r="L507" s="317"/>
      <c r="M507" s="317"/>
      <c r="N507" s="317"/>
      <c r="O507" s="317"/>
      <c r="P507" s="317"/>
      <c r="Q507" s="317"/>
      <c r="R507" s="317"/>
      <c r="S507" s="317"/>
      <c r="T507" s="317"/>
      <c r="U507" s="317"/>
      <c r="V507" s="317"/>
      <c r="W507" s="317"/>
      <c r="X507" s="317"/>
      <c r="Y507" s="438"/>
      <c r="Z507" s="451"/>
      <c r="AA507" s="451"/>
      <c r="AB507" s="451"/>
      <c r="AC507" s="451"/>
      <c r="AD507" s="451"/>
      <c r="AE507" s="451"/>
      <c r="AF507" s="451"/>
      <c r="AG507" s="451"/>
      <c r="AH507" s="451"/>
      <c r="AI507" s="451"/>
      <c r="AJ507" s="451"/>
      <c r="AK507" s="451"/>
      <c r="AL507" s="451"/>
      <c r="AM507" s="332"/>
    </row>
    <row r="508" spans="1:39" ht="15.6" hidden="1" outlineLevel="1">
      <c r="A508" s="567"/>
      <c r="B508" s="539" t="s">
        <v>514</v>
      </c>
      <c r="C508" s="317"/>
      <c r="D508" s="317"/>
      <c r="E508" s="317"/>
      <c r="F508" s="317"/>
      <c r="G508" s="317"/>
      <c r="H508" s="317"/>
      <c r="I508" s="317"/>
      <c r="J508" s="317"/>
      <c r="K508" s="317"/>
      <c r="L508" s="317"/>
      <c r="M508" s="317"/>
      <c r="N508" s="317"/>
      <c r="O508" s="317"/>
      <c r="P508" s="317"/>
      <c r="Q508" s="317"/>
      <c r="R508" s="317"/>
      <c r="S508" s="317"/>
      <c r="T508" s="317"/>
      <c r="U508" s="317"/>
      <c r="V508" s="317"/>
      <c r="W508" s="317"/>
      <c r="X508" s="317"/>
      <c r="Y508" s="438"/>
      <c r="Z508" s="451"/>
      <c r="AA508" s="451"/>
      <c r="AB508" s="451"/>
      <c r="AC508" s="451"/>
      <c r="AD508" s="451"/>
      <c r="AE508" s="451"/>
      <c r="AF508" s="451"/>
      <c r="AG508" s="451"/>
      <c r="AH508" s="451"/>
      <c r="AI508" s="451"/>
      <c r="AJ508" s="451"/>
      <c r="AK508" s="451"/>
      <c r="AL508" s="451"/>
      <c r="AM508" s="332"/>
    </row>
    <row r="509" spans="1:39" ht="15" hidden="1" outlineLevel="1">
      <c r="A509" s="567">
        <v>33</v>
      </c>
      <c r="B509" s="454" t="s">
        <v>126</v>
      </c>
      <c r="C509" s="317" t="s">
        <v>25</v>
      </c>
      <c r="D509" s="321"/>
      <c r="E509" s="321"/>
      <c r="F509" s="321"/>
      <c r="G509" s="321"/>
      <c r="H509" s="321"/>
      <c r="I509" s="321"/>
      <c r="J509" s="321"/>
      <c r="K509" s="321"/>
      <c r="L509" s="321"/>
      <c r="M509" s="321"/>
      <c r="N509" s="321">
        <v>0</v>
      </c>
      <c r="O509" s="321"/>
      <c r="P509" s="321"/>
      <c r="Q509" s="321"/>
      <c r="R509" s="321"/>
      <c r="S509" s="321"/>
      <c r="T509" s="321"/>
      <c r="U509" s="321"/>
      <c r="V509" s="321"/>
      <c r="W509" s="321"/>
      <c r="X509" s="321"/>
      <c r="Y509" s="452"/>
      <c r="Z509" s="436"/>
      <c r="AA509" s="436"/>
      <c r="AB509" s="436"/>
      <c r="AC509" s="436"/>
      <c r="AD509" s="436"/>
      <c r="AE509" s="436"/>
      <c r="AF509" s="441"/>
      <c r="AG509" s="441"/>
      <c r="AH509" s="441"/>
      <c r="AI509" s="441"/>
      <c r="AJ509" s="441"/>
      <c r="AK509" s="441"/>
      <c r="AL509" s="441"/>
      <c r="AM509" s="322">
        <f>SUM(Y509:AL509)</f>
        <v>0</v>
      </c>
    </row>
    <row r="510" spans="1:39" ht="15" hidden="1" outlineLevel="1">
      <c r="A510" s="567"/>
      <c r="B510" s="457" t="s">
        <v>311</v>
      </c>
      <c r="C510" s="317" t="s">
        <v>164</v>
      </c>
      <c r="D510" s="321"/>
      <c r="E510" s="321"/>
      <c r="F510" s="321"/>
      <c r="G510" s="321"/>
      <c r="H510" s="321"/>
      <c r="I510" s="321"/>
      <c r="J510" s="321"/>
      <c r="K510" s="321"/>
      <c r="L510" s="321"/>
      <c r="M510" s="321"/>
      <c r="N510" s="321">
        <f>N509</f>
        <v>0</v>
      </c>
      <c r="O510" s="321"/>
      <c r="P510" s="321"/>
      <c r="Q510" s="321"/>
      <c r="R510" s="321"/>
      <c r="S510" s="321"/>
      <c r="T510" s="321"/>
      <c r="U510" s="321"/>
      <c r="V510" s="321"/>
      <c r="W510" s="321"/>
      <c r="X510" s="321"/>
      <c r="Y510" s="437">
        <f>Y509</f>
        <v>0</v>
      </c>
      <c r="Z510" s="437">
        <f t="shared" ref="Z510" si="1483">Z509</f>
        <v>0</v>
      </c>
      <c r="AA510" s="437">
        <f t="shared" ref="AA510" si="1484">AA509</f>
        <v>0</v>
      </c>
      <c r="AB510" s="437">
        <f t="shared" ref="AB510" si="1485">AB509</f>
        <v>0</v>
      </c>
      <c r="AC510" s="437">
        <f t="shared" ref="AC510" si="1486">AC509</f>
        <v>0</v>
      </c>
      <c r="AD510" s="437">
        <f t="shared" ref="AD510" si="1487">AD509</f>
        <v>0</v>
      </c>
      <c r="AE510" s="437">
        <f t="shared" ref="AE510" si="1488">AE509</f>
        <v>0</v>
      </c>
      <c r="AF510" s="437">
        <f t="shared" ref="AF510" si="1489">AF509</f>
        <v>0</v>
      </c>
      <c r="AG510" s="437">
        <f t="shared" ref="AG510" si="1490">AG509</f>
        <v>0</v>
      </c>
      <c r="AH510" s="437">
        <f t="shared" ref="AH510" si="1491">AH509</f>
        <v>0</v>
      </c>
      <c r="AI510" s="437">
        <f t="shared" ref="AI510" si="1492">AI509</f>
        <v>0</v>
      </c>
      <c r="AJ510" s="437">
        <f t="shared" ref="AJ510" si="1493">AJ509</f>
        <v>0</v>
      </c>
      <c r="AK510" s="437">
        <f t="shared" ref="AK510" si="1494">AK509</f>
        <v>0</v>
      </c>
      <c r="AL510" s="437">
        <f t="shared" ref="AL510" si="1495">AL509</f>
        <v>0</v>
      </c>
      <c r="AM510" s="332"/>
    </row>
    <row r="511" spans="1:39" ht="15" hidden="1" outlineLevel="1">
      <c r="A511" s="567"/>
      <c r="B511" s="454"/>
      <c r="C511" s="317"/>
      <c r="D511" s="317"/>
      <c r="E511" s="317"/>
      <c r="F511" s="317"/>
      <c r="G511" s="317"/>
      <c r="H511" s="317"/>
      <c r="I511" s="317"/>
      <c r="J511" s="317"/>
      <c r="K511" s="317"/>
      <c r="L511" s="317"/>
      <c r="M511" s="317"/>
      <c r="N511" s="317"/>
      <c r="O511" s="317"/>
      <c r="P511" s="317"/>
      <c r="Q511" s="317"/>
      <c r="R511" s="317"/>
      <c r="S511" s="317"/>
      <c r="T511" s="317"/>
      <c r="U511" s="317"/>
      <c r="V511" s="317"/>
      <c r="W511" s="317"/>
      <c r="X511" s="317"/>
      <c r="Y511" s="438"/>
      <c r="Z511" s="451"/>
      <c r="AA511" s="451"/>
      <c r="AB511" s="451"/>
      <c r="AC511" s="451"/>
      <c r="AD511" s="451"/>
      <c r="AE511" s="451"/>
      <c r="AF511" s="451"/>
      <c r="AG511" s="451"/>
      <c r="AH511" s="451"/>
      <c r="AI511" s="451"/>
      <c r="AJ511" s="451"/>
      <c r="AK511" s="451"/>
      <c r="AL511" s="451"/>
      <c r="AM511" s="332"/>
    </row>
    <row r="512" spans="1:39" ht="15" hidden="1" outlineLevel="1">
      <c r="A512" s="567">
        <v>34</v>
      </c>
      <c r="B512" s="454" t="s">
        <v>127</v>
      </c>
      <c r="C512" s="317" t="s">
        <v>25</v>
      </c>
      <c r="D512" s="321"/>
      <c r="E512" s="321"/>
      <c r="F512" s="321"/>
      <c r="G512" s="321"/>
      <c r="H512" s="321"/>
      <c r="I512" s="321"/>
      <c r="J512" s="321"/>
      <c r="K512" s="321"/>
      <c r="L512" s="321"/>
      <c r="M512" s="321"/>
      <c r="N512" s="321">
        <v>0</v>
      </c>
      <c r="O512" s="321"/>
      <c r="P512" s="321"/>
      <c r="Q512" s="321"/>
      <c r="R512" s="321"/>
      <c r="S512" s="321"/>
      <c r="T512" s="321"/>
      <c r="U512" s="321"/>
      <c r="V512" s="321"/>
      <c r="W512" s="321"/>
      <c r="X512" s="321"/>
      <c r="Y512" s="452"/>
      <c r="Z512" s="436"/>
      <c r="AA512" s="436"/>
      <c r="AB512" s="436"/>
      <c r="AC512" s="436"/>
      <c r="AD512" s="436"/>
      <c r="AE512" s="436"/>
      <c r="AF512" s="441"/>
      <c r="AG512" s="441"/>
      <c r="AH512" s="441"/>
      <c r="AI512" s="441"/>
      <c r="AJ512" s="441"/>
      <c r="AK512" s="441"/>
      <c r="AL512" s="441"/>
      <c r="AM512" s="322">
        <f>SUM(Y512:AL512)</f>
        <v>0</v>
      </c>
    </row>
    <row r="513" spans="1:39" ht="15" hidden="1" outlineLevel="1">
      <c r="A513" s="567"/>
      <c r="B513" s="457" t="s">
        <v>311</v>
      </c>
      <c r="C513" s="317" t="s">
        <v>164</v>
      </c>
      <c r="D513" s="321"/>
      <c r="E513" s="321"/>
      <c r="F513" s="321"/>
      <c r="G513" s="321"/>
      <c r="H513" s="321"/>
      <c r="I513" s="321"/>
      <c r="J513" s="321"/>
      <c r="K513" s="321"/>
      <c r="L513" s="321"/>
      <c r="M513" s="321"/>
      <c r="N513" s="321">
        <f>N512</f>
        <v>0</v>
      </c>
      <c r="O513" s="321"/>
      <c r="P513" s="321"/>
      <c r="Q513" s="321"/>
      <c r="R513" s="321"/>
      <c r="S513" s="321"/>
      <c r="T513" s="321"/>
      <c r="U513" s="321"/>
      <c r="V513" s="321"/>
      <c r="W513" s="321"/>
      <c r="X513" s="321"/>
      <c r="Y513" s="437">
        <f>Y512</f>
        <v>0</v>
      </c>
      <c r="Z513" s="437">
        <f t="shared" ref="Z513" si="1496">Z512</f>
        <v>0</v>
      </c>
      <c r="AA513" s="437">
        <f t="shared" ref="AA513" si="1497">AA512</f>
        <v>0</v>
      </c>
      <c r="AB513" s="437">
        <f t="shared" ref="AB513" si="1498">AB512</f>
        <v>0</v>
      </c>
      <c r="AC513" s="437">
        <f t="shared" ref="AC513" si="1499">AC512</f>
        <v>0</v>
      </c>
      <c r="AD513" s="437">
        <f t="shared" ref="AD513" si="1500">AD512</f>
        <v>0</v>
      </c>
      <c r="AE513" s="437">
        <f t="shared" ref="AE513" si="1501">AE512</f>
        <v>0</v>
      </c>
      <c r="AF513" s="437">
        <f t="shared" ref="AF513" si="1502">AF512</f>
        <v>0</v>
      </c>
      <c r="AG513" s="437">
        <f t="shared" ref="AG513" si="1503">AG512</f>
        <v>0</v>
      </c>
      <c r="AH513" s="437">
        <f t="shared" ref="AH513" si="1504">AH512</f>
        <v>0</v>
      </c>
      <c r="AI513" s="437">
        <f t="shared" ref="AI513" si="1505">AI512</f>
        <v>0</v>
      </c>
      <c r="AJ513" s="437">
        <f t="shared" ref="AJ513" si="1506">AJ512</f>
        <v>0</v>
      </c>
      <c r="AK513" s="437">
        <f t="shared" ref="AK513" si="1507">AK512</f>
        <v>0</v>
      </c>
      <c r="AL513" s="437">
        <f t="shared" ref="AL513" si="1508">AL512</f>
        <v>0</v>
      </c>
      <c r="AM513" s="332"/>
    </row>
    <row r="514" spans="1:39" ht="15" hidden="1" outlineLevel="1">
      <c r="A514" s="567"/>
      <c r="B514" s="454"/>
      <c r="C514" s="317"/>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438"/>
      <c r="Z514" s="451"/>
      <c r="AA514" s="451"/>
      <c r="AB514" s="451"/>
      <c r="AC514" s="451"/>
      <c r="AD514" s="451"/>
      <c r="AE514" s="451"/>
      <c r="AF514" s="451"/>
      <c r="AG514" s="451"/>
      <c r="AH514" s="451"/>
      <c r="AI514" s="451"/>
      <c r="AJ514" s="451"/>
      <c r="AK514" s="451"/>
      <c r="AL514" s="451"/>
      <c r="AM514" s="332"/>
    </row>
    <row r="515" spans="1:39" ht="15" hidden="1" outlineLevel="1">
      <c r="A515" s="567">
        <v>35</v>
      </c>
      <c r="B515" s="454" t="s">
        <v>128</v>
      </c>
      <c r="C515" s="317" t="s">
        <v>25</v>
      </c>
      <c r="D515" s="321"/>
      <c r="E515" s="321"/>
      <c r="F515" s="321"/>
      <c r="G515" s="321"/>
      <c r="H515" s="321"/>
      <c r="I515" s="321"/>
      <c r="J515" s="321"/>
      <c r="K515" s="321"/>
      <c r="L515" s="321"/>
      <c r="M515" s="321"/>
      <c r="N515" s="321">
        <v>0</v>
      </c>
      <c r="O515" s="321"/>
      <c r="P515" s="321"/>
      <c r="Q515" s="321"/>
      <c r="R515" s="321"/>
      <c r="S515" s="321"/>
      <c r="T515" s="321"/>
      <c r="U515" s="321"/>
      <c r="V515" s="321"/>
      <c r="W515" s="321"/>
      <c r="X515" s="321"/>
      <c r="Y515" s="452"/>
      <c r="Z515" s="436"/>
      <c r="AA515" s="436"/>
      <c r="AB515" s="436"/>
      <c r="AC515" s="436"/>
      <c r="AD515" s="436"/>
      <c r="AE515" s="436"/>
      <c r="AF515" s="441"/>
      <c r="AG515" s="441"/>
      <c r="AH515" s="441"/>
      <c r="AI515" s="441"/>
      <c r="AJ515" s="441"/>
      <c r="AK515" s="441"/>
      <c r="AL515" s="441"/>
      <c r="AM515" s="322">
        <f>SUM(Y515:AL515)</f>
        <v>0</v>
      </c>
    </row>
    <row r="516" spans="1:39" ht="15" hidden="1" outlineLevel="1">
      <c r="A516" s="567"/>
      <c r="B516" s="457" t="s">
        <v>311</v>
      </c>
      <c r="C516" s="317" t="s">
        <v>164</v>
      </c>
      <c r="D516" s="321"/>
      <c r="E516" s="321"/>
      <c r="F516" s="321"/>
      <c r="G516" s="321"/>
      <c r="H516" s="321"/>
      <c r="I516" s="321"/>
      <c r="J516" s="321"/>
      <c r="K516" s="321"/>
      <c r="L516" s="321"/>
      <c r="M516" s="321"/>
      <c r="N516" s="321">
        <f>N515</f>
        <v>0</v>
      </c>
      <c r="O516" s="321"/>
      <c r="P516" s="321"/>
      <c r="Q516" s="321"/>
      <c r="R516" s="321"/>
      <c r="S516" s="321"/>
      <c r="T516" s="321"/>
      <c r="U516" s="321"/>
      <c r="V516" s="321"/>
      <c r="W516" s="321"/>
      <c r="X516" s="321"/>
      <c r="Y516" s="437">
        <f>Y515</f>
        <v>0</v>
      </c>
      <c r="Z516" s="437">
        <f t="shared" ref="Z516" si="1509">Z515</f>
        <v>0</v>
      </c>
      <c r="AA516" s="437">
        <f t="shared" ref="AA516" si="1510">AA515</f>
        <v>0</v>
      </c>
      <c r="AB516" s="437">
        <f t="shared" ref="AB516" si="1511">AB515</f>
        <v>0</v>
      </c>
      <c r="AC516" s="437">
        <f t="shared" ref="AC516" si="1512">AC515</f>
        <v>0</v>
      </c>
      <c r="AD516" s="437">
        <f t="shared" ref="AD516" si="1513">AD515</f>
        <v>0</v>
      </c>
      <c r="AE516" s="437">
        <f t="shared" ref="AE516" si="1514">AE515</f>
        <v>0</v>
      </c>
      <c r="AF516" s="437">
        <f t="shared" ref="AF516" si="1515">AF515</f>
        <v>0</v>
      </c>
      <c r="AG516" s="437">
        <f t="shared" ref="AG516" si="1516">AG515</f>
        <v>0</v>
      </c>
      <c r="AH516" s="437">
        <f t="shared" ref="AH516" si="1517">AH515</f>
        <v>0</v>
      </c>
      <c r="AI516" s="437">
        <f t="shared" ref="AI516" si="1518">AI515</f>
        <v>0</v>
      </c>
      <c r="AJ516" s="437">
        <f t="shared" ref="AJ516" si="1519">AJ515</f>
        <v>0</v>
      </c>
      <c r="AK516" s="437">
        <f t="shared" ref="AK516" si="1520">AK515</f>
        <v>0</v>
      </c>
      <c r="AL516" s="437">
        <f t="shared" ref="AL516" si="1521">AL515</f>
        <v>0</v>
      </c>
      <c r="AM516" s="332"/>
    </row>
    <row r="517" spans="1:39" ht="15" hidden="1" outlineLevel="1">
      <c r="A517" s="567"/>
      <c r="B517" s="457"/>
      <c r="C517" s="317"/>
      <c r="D517" s="317"/>
      <c r="E517" s="317"/>
      <c r="F517" s="317"/>
      <c r="G517" s="317"/>
      <c r="H517" s="317"/>
      <c r="I517" s="317"/>
      <c r="J517" s="317"/>
      <c r="K517" s="317"/>
      <c r="L517" s="317"/>
      <c r="M517" s="317"/>
      <c r="N517" s="317"/>
      <c r="O517" s="317"/>
      <c r="P517" s="317"/>
      <c r="Q517" s="317"/>
      <c r="R517" s="317"/>
      <c r="S517" s="317"/>
      <c r="T517" s="317"/>
      <c r="U517" s="317"/>
      <c r="V517" s="317"/>
      <c r="W517" s="317"/>
      <c r="X517" s="317"/>
      <c r="Y517" s="438"/>
      <c r="Z517" s="451"/>
      <c r="AA517" s="451"/>
      <c r="AB517" s="451"/>
      <c r="AC517" s="451"/>
      <c r="AD517" s="451"/>
      <c r="AE517" s="451"/>
      <c r="AF517" s="451"/>
      <c r="AG517" s="451"/>
      <c r="AH517" s="451"/>
      <c r="AI517" s="451"/>
      <c r="AJ517" s="451"/>
      <c r="AK517" s="451"/>
      <c r="AL517" s="451"/>
      <c r="AM517" s="332"/>
    </row>
    <row r="518" spans="1:39" ht="15.6" hidden="1" outlineLevel="1">
      <c r="A518" s="567"/>
      <c r="B518" s="539" t="s">
        <v>515</v>
      </c>
      <c r="C518" s="317"/>
      <c r="D518" s="317"/>
      <c r="E518" s="317"/>
      <c r="F518" s="317"/>
      <c r="G518" s="317"/>
      <c r="H518" s="317"/>
      <c r="I518" s="317"/>
      <c r="J518" s="317"/>
      <c r="K518" s="317"/>
      <c r="L518" s="317"/>
      <c r="M518" s="317"/>
      <c r="N518" s="317"/>
      <c r="O518" s="317"/>
      <c r="P518" s="317"/>
      <c r="Q518" s="317"/>
      <c r="R518" s="317"/>
      <c r="S518" s="317"/>
      <c r="T518" s="317"/>
      <c r="U518" s="317"/>
      <c r="V518" s="317"/>
      <c r="W518" s="317"/>
      <c r="X518" s="317"/>
      <c r="Y518" s="438"/>
      <c r="Z518" s="451"/>
      <c r="AA518" s="451"/>
      <c r="AB518" s="451"/>
      <c r="AC518" s="451"/>
      <c r="AD518" s="451"/>
      <c r="AE518" s="451"/>
      <c r="AF518" s="451"/>
      <c r="AG518" s="451"/>
      <c r="AH518" s="451"/>
      <c r="AI518" s="451"/>
      <c r="AJ518" s="451"/>
      <c r="AK518" s="451"/>
      <c r="AL518" s="451"/>
      <c r="AM518" s="332"/>
    </row>
    <row r="519" spans="1:39" ht="45" hidden="1" outlineLevel="1">
      <c r="A519" s="567">
        <v>36</v>
      </c>
      <c r="B519" s="454" t="s">
        <v>129</v>
      </c>
      <c r="C519" s="317" t="s">
        <v>25</v>
      </c>
      <c r="D519" s="321"/>
      <c r="E519" s="321"/>
      <c r="F519" s="321"/>
      <c r="G519" s="321"/>
      <c r="H519" s="321"/>
      <c r="I519" s="321"/>
      <c r="J519" s="321"/>
      <c r="K519" s="321"/>
      <c r="L519" s="321"/>
      <c r="M519" s="321"/>
      <c r="N519" s="321">
        <v>0</v>
      </c>
      <c r="O519" s="321"/>
      <c r="P519" s="321"/>
      <c r="Q519" s="321"/>
      <c r="R519" s="321"/>
      <c r="S519" s="321"/>
      <c r="T519" s="321"/>
      <c r="U519" s="321"/>
      <c r="V519" s="321"/>
      <c r="W519" s="321"/>
      <c r="X519" s="321"/>
      <c r="Y519" s="452"/>
      <c r="Z519" s="436"/>
      <c r="AA519" s="436"/>
      <c r="AB519" s="436"/>
      <c r="AC519" s="436"/>
      <c r="AD519" s="436"/>
      <c r="AE519" s="436"/>
      <c r="AF519" s="441"/>
      <c r="AG519" s="441"/>
      <c r="AH519" s="441"/>
      <c r="AI519" s="441"/>
      <c r="AJ519" s="441"/>
      <c r="AK519" s="441"/>
      <c r="AL519" s="441"/>
      <c r="AM519" s="322">
        <f>SUM(Y519:AL519)</f>
        <v>0</v>
      </c>
    </row>
    <row r="520" spans="1:39" ht="15" hidden="1" outlineLevel="1">
      <c r="A520" s="567"/>
      <c r="B520" s="457" t="s">
        <v>311</v>
      </c>
      <c r="C520" s="317" t="s">
        <v>164</v>
      </c>
      <c r="D520" s="321"/>
      <c r="E520" s="321"/>
      <c r="F520" s="321"/>
      <c r="G520" s="321"/>
      <c r="H520" s="321"/>
      <c r="I520" s="321"/>
      <c r="J520" s="321"/>
      <c r="K520" s="321"/>
      <c r="L520" s="321"/>
      <c r="M520" s="321"/>
      <c r="N520" s="321">
        <f>N519</f>
        <v>0</v>
      </c>
      <c r="O520" s="321"/>
      <c r="P520" s="321"/>
      <c r="Q520" s="321"/>
      <c r="R520" s="321"/>
      <c r="S520" s="321"/>
      <c r="T520" s="321"/>
      <c r="U520" s="321"/>
      <c r="V520" s="321"/>
      <c r="W520" s="321"/>
      <c r="X520" s="321"/>
      <c r="Y520" s="437">
        <f>Y519</f>
        <v>0</v>
      </c>
      <c r="Z520" s="437">
        <f t="shared" ref="Z520" si="1522">Z519</f>
        <v>0</v>
      </c>
      <c r="AA520" s="437">
        <f t="shared" ref="AA520" si="1523">AA519</f>
        <v>0</v>
      </c>
      <c r="AB520" s="437">
        <f t="shared" ref="AB520" si="1524">AB519</f>
        <v>0</v>
      </c>
      <c r="AC520" s="437">
        <f t="shared" ref="AC520" si="1525">AC519</f>
        <v>0</v>
      </c>
      <c r="AD520" s="437">
        <f t="shared" ref="AD520" si="1526">AD519</f>
        <v>0</v>
      </c>
      <c r="AE520" s="437">
        <f t="shared" ref="AE520" si="1527">AE519</f>
        <v>0</v>
      </c>
      <c r="AF520" s="437">
        <f t="shared" ref="AF520" si="1528">AF519</f>
        <v>0</v>
      </c>
      <c r="AG520" s="437">
        <f t="shared" ref="AG520" si="1529">AG519</f>
        <v>0</v>
      </c>
      <c r="AH520" s="437">
        <f t="shared" ref="AH520" si="1530">AH519</f>
        <v>0</v>
      </c>
      <c r="AI520" s="437">
        <f t="shared" ref="AI520" si="1531">AI519</f>
        <v>0</v>
      </c>
      <c r="AJ520" s="437">
        <f t="shared" ref="AJ520" si="1532">AJ519</f>
        <v>0</v>
      </c>
      <c r="AK520" s="437">
        <f t="shared" ref="AK520" si="1533">AK519</f>
        <v>0</v>
      </c>
      <c r="AL520" s="437">
        <f t="shared" ref="AL520" si="1534">AL519</f>
        <v>0</v>
      </c>
      <c r="AM520" s="332"/>
    </row>
    <row r="521" spans="1:39" ht="15" hidden="1" outlineLevel="1">
      <c r="A521" s="567"/>
      <c r="B521" s="454"/>
      <c r="C521" s="317"/>
      <c r="D521" s="317"/>
      <c r="E521" s="317"/>
      <c r="F521" s="317"/>
      <c r="G521" s="317"/>
      <c r="H521" s="317"/>
      <c r="I521" s="317"/>
      <c r="J521" s="317"/>
      <c r="K521" s="317"/>
      <c r="L521" s="317"/>
      <c r="M521" s="317"/>
      <c r="N521" s="317"/>
      <c r="O521" s="317"/>
      <c r="P521" s="317"/>
      <c r="Q521" s="317"/>
      <c r="R521" s="317"/>
      <c r="S521" s="317"/>
      <c r="T521" s="317"/>
      <c r="U521" s="317"/>
      <c r="V521" s="317"/>
      <c r="W521" s="317"/>
      <c r="X521" s="317"/>
      <c r="Y521" s="438"/>
      <c r="Z521" s="451"/>
      <c r="AA521" s="451"/>
      <c r="AB521" s="451"/>
      <c r="AC521" s="451"/>
      <c r="AD521" s="451"/>
      <c r="AE521" s="451"/>
      <c r="AF521" s="451"/>
      <c r="AG521" s="451"/>
      <c r="AH521" s="451"/>
      <c r="AI521" s="451"/>
      <c r="AJ521" s="451"/>
      <c r="AK521" s="451"/>
      <c r="AL521" s="451"/>
      <c r="AM521" s="332"/>
    </row>
    <row r="522" spans="1:39" ht="30" hidden="1" outlineLevel="1">
      <c r="A522" s="567">
        <v>37</v>
      </c>
      <c r="B522" s="454" t="s">
        <v>130</v>
      </c>
      <c r="C522" s="317" t="s">
        <v>25</v>
      </c>
      <c r="D522" s="321"/>
      <c r="E522" s="321"/>
      <c r="F522" s="321"/>
      <c r="G522" s="321"/>
      <c r="H522" s="321"/>
      <c r="I522" s="321"/>
      <c r="J522" s="321"/>
      <c r="K522" s="321"/>
      <c r="L522" s="321"/>
      <c r="M522" s="321"/>
      <c r="N522" s="321">
        <v>0</v>
      </c>
      <c r="O522" s="321"/>
      <c r="P522" s="321"/>
      <c r="Q522" s="321"/>
      <c r="R522" s="321"/>
      <c r="S522" s="321"/>
      <c r="T522" s="321"/>
      <c r="U522" s="321"/>
      <c r="V522" s="321"/>
      <c r="W522" s="321"/>
      <c r="X522" s="321"/>
      <c r="Y522" s="452"/>
      <c r="Z522" s="436"/>
      <c r="AA522" s="436"/>
      <c r="AB522" s="436"/>
      <c r="AC522" s="436"/>
      <c r="AD522" s="436"/>
      <c r="AE522" s="436"/>
      <c r="AF522" s="441"/>
      <c r="AG522" s="441"/>
      <c r="AH522" s="441"/>
      <c r="AI522" s="441"/>
      <c r="AJ522" s="441"/>
      <c r="AK522" s="441"/>
      <c r="AL522" s="441"/>
      <c r="AM522" s="322">
        <f>SUM(Y522:AL522)</f>
        <v>0</v>
      </c>
    </row>
    <row r="523" spans="1:39" ht="15" hidden="1" outlineLevel="1">
      <c r="A523" s="567"/>
      <c r="B523" s="457" t="s">
        <v>311</v>
      </c>
      <c r="C523" s="317" t="s">
        <v>164</v>
      </c>
      <c r="D523" s="321"/>
      <c r="E523" s="321"/>
      <c r="F523" s="321"/>
      <c r="G523" s="321"/>
      <c r="H523" s="321"/>
      <c r="I523" s="321"/>
      <c r="J523" s="321"/>
      <c r="K523" s="321"/>
      <c r="L523" s="321"/>
      <c r="M523" s="321"/>
      <c r="N523" s="321">
        <f>N522</f>
        <v>0</v>
      </c>
      <c r="O523" s="321"/>
      <c r="P523" s="321"/>
      <c r="Q523" s="321"/>
      <c r="R523" s="321"/>
      <c r="S523" s="321"/>
      <c r="T523" s="321"/>
      <c r="U523" s="321"/>
      <c r="V523" s="321"/>
      <c r="W523" s="321"/>
      <c r="X523" s="321"/>
      <c r="Y523" s="437">
        <f>Y522</f>
        <v>0</v>
      </c>
      <c r="Z523" s="437">
        <f t="shared" ref="Z523" si="1535">Z522</f>
        <v>0</v>
      </c>
      <c r="AA523" s="437">
        <f t="shared" ref="AA523" si="1536">AA522</f>
        <v>0</v>
      </c>
      <c r="AB523" s="437">
        <f t="shared" ref="AB523" si="1537">AB522</f>
        <v>0</v>
      </c>
      <c r="AC523" s="437">
        <f t="shared" ref="AC523" si="1538">AC522</f>
        <v>0</v>
      </c>
      <c r="AD523" s="437">
        <f t="shared" ref="AD523" si="1539">AD522</f>
        <v>0</v>
      </c>
      <c r="AE523" s="437">
        <f t="shared" ref="AE523" si="1540">AE522</f>
        <v>0</v>
      </c>
      <c r="AF523" s="437">
        <f t="shared" ref="AF523" si="1541">AF522</f>
        <v>0</v>
      </c>
      <c r="AG523" s="437">
        <f t="shared" ref="AG523" si="1542">AG522</f>
        <v>0</v>
      </c>
      <c r="AH523" s="437">
        <f t="shared" ref="AH523" si="1543">AH522</f>
        <v>0</v>
      </c>
      <c r="AI523" s="437">
        <f t="shared" ref="AI523" si="1544">AI522</f>
        <v>0</v>
      </c>
      <c r="AJ523" s="437">
        <f t="shared" ref="AJ523" si="1545">AJ522</f>
        <v>0</v>
      </c>
      <c r="AK523" s="437">
        <f t="shared" ref="AK523" si="1546">AK522</f>
        <v>0</v>
      </c>
      <c r="AL523" s="437">
        <f t="shared" ref="AL523" si="1547">AL522</f>
        <v>0</v>
      </c>
      <c r="AM523" s="332"/>
    </row>
    <row r="524" spans="1:39" ht="15" hidden="1" outlineLevel="1">
      <c r="A524" s="567"/>
      <c r="B524" s="454"/>
      <c r="C524" s="317"/>
      <c r="D524" s="317"/>
      <c r="E524" s="317"/>
      <c r="F524" s="317"/>
      <c r="G524" s="317"/>
      <c r="H524" s="317"/>
      <c r="I524" s="317"/>
      <c r="J524" s="317"/>
      <c r="K524" s="317"/>
      <c r="L524" s="317"/>
      <c r="M524" s="317"/>
      <c r="N524" s="317"/>
      <c r="O524" s="317"/>
      <c r="P524" s="317"/>
      <c r="Q524" s="317"/>
      <c r="R524" s="317"/>
      <c r="S524" s="317"/>
      <c r="T524" s="317"/>
      <c r="U524" s="317"/>
      <c r="V524" s="317"/>
      <c r="W524" s="317"/>
      <c r="X524" s="317"/>
      <c r="Y524" s="438"/>
      <c r="Z524" s="451"/>
      <c r="AA524" s="451"/>
      <c r="AB524" s="451"/>
      <c r="AC524" s="451"/>
      <c r="AD524" s="451"/>
      <c r="AE524" s="451"/>
      <c r="AF524" s="451"/>
      <c r="AG524" s="451"/>
      <c r="AH524" s="451"/>
      <c r="AI524" s="451"/>
      <c r="AJ524" s="451"/>
      <c r="AK524" s="451"/>
      <c r="AL524" s="451"/>
      <c r="AM524" s="332"/>
    </row>
    <row r="525" spans="1:39" ht="15" hidden="1" outlineLevel="1">
      <c r="A525" s="567">
        <v>38</v>
      </c>
      <c r="B525" s="454" t="s">
        <v>131</v>
      </c>
      <c r="C525" s="317" t="s">
        <v>25</v>
      </c>
      <c r="D525" s="321"/>
      <c r="E525" s="321"/>
      <c r="F525" s="321"/>
      <c r="G525" s="321"/>
      <c r="H525" s="321"/>
      <c r="I525" s="321"/>
      <c r="J525" s="321"/>
      <c r="K525" s="321"/>
      <c r="L525" s="321"/>
      <c r="M525" s="321"/>
      <c r="N525" s="321">
        <v>0</v>
      </c>
      <c r="O525" s="321"/>
      <c r="P525" s="321"/>
      <c r="Q525" s="321"/>
      <c r="R525" s="321"/>
      <c r="S525" s="321"/>
      <c r="T525" s="321"/>
      <c r="U525" s="321"/>
      <c r="V525" s="321"/>
      <c r="W525" s="321"/>
      <c r="X525" s="321"/>
      <c r="Y525" s="452"/>
      <c r="Z525" s="436"/>
      <c r="AA525" s="436"/>
      <c r="AB525" s="436"/>
      <c r="AC525" s="436"/>
      <c r="AD525" s="436"/>
      <c r="AE525" s="436"/>
      <c r="AF525" s="441"/>
      <c r="AG525" s="441"/>
      <c r="AH525" s="441"/>
      <c r="AI525" s="441"/>
      <c r="AJ525" s="441"/>
      <c r="AK525" s="441"/>
      <c r="AL525" s="441"/>
      <c r="AM525" s="322">
        <f>SUM(Y525:AL525)</f>
        <v>0</v>
      </c>
    </row>
    <row r="526" spans="1:39" ht="15" hidden="1" outlineLevel="1">
      <c r="A526" s="567"/>
      <c r="B526" s="457" t="s">
        <v>311</v>
      </c>
      <c r="C526" s="317" t="s">
        <v>164</v>
      </c>
      <c r="D526" s="321"/>
      <c r="E526" s="321"/>
      <c r="F526" s="321"/>
      <c r="G526" s="321"/>
      <c r="H526" s="321"/>
      <c r="I526" s="321"/>
      <c r="J526" s="321"/>
      <c r="K526" s="321"/>
      <c r="L526" s="321"/>
      <c r="M526" s="321"/>
      <c r="N526" s="321">
        <f>N525</f>
        <v>0</v>
      </c>
      <c r="O526" s="321"/>
      <c r="P526" s="321"/>
      <c r="Q526" s="321"/>
      <c r="R526" s="321"/>
      <c r="S526" s="321"/>
      <c r="T526" s="321"/>
      <c r="U526" s="321"/>
      <c r="V526" s="321"/>
      <c r="W526" s="321"/>
      <c r="X526" s="321"/>
      <c r="Y526" s="437">
        <f>Y525</f>
        <v>0</v>
      </c>
      <c r="Z526" s="437">
        <f t="shared" ref="Z526" si="1548">Z525</f>
        <v>0</v>
      </c>
      <c r="AA526" s="437">
        <f t="shared" ref="AA526" si="1549">AA525</f>
        <v>0</v>
      </c>
      <c r="AB526" s="437">
        <f t="shared" ref="AB526" si="1550">AB525</f>
        <v>0</v>
      </c>
      <c r="AC526" s="437">
        <f t="shared" ref="AC526" si="1551">AC525</f>
        <v>0</v>
      </c>
      <c r="AD526" s="437">
        <f t="shared" ref="AD526" si="1552">AD525</f>
        <v>0</v>
      </c>
      <c r="AE526" s="437">
        <f t="shared" ref="AE526" si="1553">AE525</f>
        <v>0</v>
      </c>
      <c r="AF526" s="437">
        <f t="shared" ref="AF526" si="1554">AF525</f>
        <v>0</v>
      </c>
      <c r="AG526" s="437">
        <f t="shared" ref="AG526" si="1555">AG525</f>
        <v>0</v>
      </c>
      <c r="AH526" s="437">
        <f t="shared" ref="AH526" si="1556">AH525</f>
        <v>0</v>
      </c>
      <c r="AI526" s="437">
        <f t="shared" ref="AI526" si="1557">AI525</f>
        <v>0</v>
      </c>
      <c r="AJ526" s="437">
        <f t="shared" ref="AJ526" si="1558">AJ525</f>
        <v>0</v>
      </c>
      <c r="AK526" s="437">
        <f t="shared" ref="AK526" si="1559">AK525</f>
        <v>0</v>
      </c>
      <c r="AL526" s="437">
        <f t="shared" ref="AL526" si="1560">AL525</f>
        <v>0</v>
      </c>
      <c r="AM526" s="332"/>
    </row>
    <row r="527" spans="1:39" ht="15" hidden="1" outlineLevel="1">
      <c r="A527" s="567"/>
      <c r="B527" s="454"/>
      <c r="C527" s="317"/>
      <c r="D527" s="317"/>
      <c r="E527" s="317"/>
      <c r="F527" s="317"/>
      <c r="G527" s="317"/>
      <c r="H527" s="317"/>
      <c r="I527" s="317"/>
      <c r="J527" s="317"/>
      <c r="K527" s="317"/>
      <c r="L527" s="317"/>
      <c r="M527" s="317"/>
      <c r="N527" s="317"/>
      <c r="O527" s="317"/>
      <c r="P527" s="317"/>
      <c r="Q527" s="317"/>
      <c r="R527" s="317"/>
      <c r="S527" s="317"/>
      <c r="T527" s="317"/>
      <c r="U527" s="317"/>
      <c r="V527" s="317"/>
      <c r="W527" s="317"/>
      <c r="X527" s="317"/>
      <c r="Y527" s="438"/>
      <c r="Z527" s="451"/>
      <c r="AA527" s="451"/>
      <c r="AB527" s="451"/>
      <c r="AC527" s="451"/>
      <c r="AD527" s="451"/>
      <c r="AE527" s="451"/>
      <c r="AF527" s="451"/>
      <c r="AG527" s="451"/>
      <c r="AH527" s="451"/>
      <c r="AI527" s="451"/>
      <c r="AJ527" s="451"/>
      <c r="AK527" s="451"/>
      <c r="AL527" s="451"/>
      <c r="AM527" s="332"/>
    </row>
    <row r="528" spans="1:39" ht="30" hidden="1" outlineLevel="1">
      <c r="A528" s="567">
        <v>39</v>
      </c>
      <c r="B528" s="454" t="s">
        <v>132</v>
      </c>
      <c r="C528" s="317" t="s">
        <v>25</v>
      </c>
      <c r="D528" s="321"/>
      <c r="E528" s="321"/>
      <c r="F528" s="321"/>
      <c r="G528" s="321"/>
      <c r="H528" s="321"/>
      <c r="I528" s="321"/>
      <c r="J528" s="321"/>
      <c r="K528" s="321"/>
      <c r="L528" s="321"/>
      <c r="M528" s="321"/>
      <c r="N528" s="321">
        <v>0</v>
      </c>
      <c r="O528" s="321"/>
      <c r="P528" s="321"/>
      <c r="Q528" s="321"/>
      <c r="R528" s="321"/>
      <c r="S528" s="321"/>
      <c r="T528" s="321"/>
      <c r="U528" s="321"/>
      <c r="V528" s="321"/>
      <c r="W528" s="321"/>
      <c r="X528" s="321"/>
      <c r="Y528" s="452"/>
      <c r="Z528" s="436"/>
      <c r="AA528" s="436"/>
      <c r="AB528" s="436"/>
      <c r="AC528" s="436"/>
      <c r="AD528" s="436"/>
      <c r="AE528" s="436"/>
      <c r="AF528" s="441"/>
      <c r="AG528" s="441"/>
      <c r="AH528" s="441"/>
      <c r="AI528" s="441"/>
      <c r="AJ528" s="441"/>
      <c r="AK528" s="441"/>
      <c r="AL528" s="441"/>
      <c r="AM528" s="322">
        <f>SUM(Y528:AL528)</f>
        <v>0</v>
      </c>
    </row>
    <row r="529" spans="1:39" ht="15" hidden="1" outlineLevel="1">
      <c r="A529" s="567"/>
      <c r="B529" s="457" t="s">
        <v>311</v>
      </c>
      <c r="C529" s="317" t="s">
        <v>164</v>
      </c>
      <c r="D529" s="321"/>
      <c r="E529" s="321"/>
      <c r="F529" s="321"/>
      <c r="G529" s="321"/>
      <c r="H529" s="321"/>
      <c r="I529" s="321"/>
      <c r="J529" s="321"/>
      <c r="K529" s="321"/>
      <c r="L529" s="321"/>
      <c r="M529" s="321"/>
      <c r="N529" s="321">
        <f>N528</f>
        <v>0</v>
      </c>
      <c r="O529" s="321"/>
      <c r="P529" s="321"/>
      <c r="Q529" s="321"/>
      <c r="R529" s="321"/>
      <c r="S529" s="321"/>
      <c r="T529" s="321"/>
      <c r="U529" s="321"/>
      <c r="V529" s="321"/>
      <c r="W529" s="321"/>
      <c r="X529" s="321"/>
      <c r="Y529" s="437">
        <f>Y528</f>
        <v>0</v>
      </c>
      <c r="Z529" s="437">
        <f t="shared" ref="Z529" si="1561">Z528</f>
        <v>0</v>
      </c>
      <c r="AA529" s="437">
        <f t="shared" ref="AA529" si="1562">AA528</f>
        <v>0</v>
      </c>
      <c r="AB529" s="437">
        <f t="shared" ref="AB529" si="1563">AB528</f>
        <v>0</v>
      </c>
      <c r="AC529" s="437">
        <f t="shared" ref="AC529" si="1564">AC528</f>
        <v>0</v>
      </c>
      <c r="AD529" s="437">
        <f t="shared" ref="AD529" si="1565">AD528</f>
        <v>0</v>
      </c>
      <c r="AE529" s="437">
        <f t="shared" ref="AE529" si="1566">AE528</f>
        <v>0</v>
      </c>
      <c r="AF529" s="437">
        <f t="shared" ref="AF529" si="1567">AF528</f>
        <v>0</v>
      </c>
      <c r="AG529" s="437">
        <f t="shared" ref="AG529" si="1568">AG528</f>
        <v>0</v>
      </c>
      <c r="AH529" s="437">
        <f t="shared" ref="AH529" si="1569">AH528</f>
        <v>0</v>
      </c>
      <c r="AI529" s="437">
        <f t="shared" ref="AI529" si="1570">AI528</f>
        <v>0</v>
      </c>
      <c r="AJ529" s="437">
        <f t="shared" ref="AJ529" si="1571">AJ528</f>
        <v>0</v>
      </c>
      <c r="AK529" s="437">
        <f t="shared" ref="AK529" si="1572">AK528</f>
        <v>0</v>
      </c>
      <c r="AL529" s="437">
        <f t="shared" ref="AL529" si="1573">AL528</f>
        <v>0</v>
      </c>
      <c r="AM529" s="332"/>
    </row>
    <row r="530" spans="1:39" ht="15" hidden="1" outlineLevel="1">
      <c r="A530" s="567"/>
      <c r="B530" s="454"/>
      <c r="C530" s="317"/>
      <c r="D530" s="317"/>
      <c r="E530" s="317"/>
      <c r="F530" s="317"/>
      <c r="G530" s="317"/>
      <c r="H530" s="317"/>
      <c r="I530" s="317"/>
      <c r="J530" s="317"/>
      <c r="K530" s="317"/>
      <c r="L530" s="317"/>
      <c r="M530" s="317"/>
      <c r="N530" s="317"/>
      <c r="O530" s="317"/>
      <c r="P530" s="317"/>
      <c r="Q530" s="317"/>
      <c r="R530" s="317"/>
      <c r="S530" s="317"/>
      <c r="T530" s="317"/>
      <c r="U530" s="317"/>
      <c r="V530" s="317"/>
      <c r="W530" s="317"/>
      <c r="X530" s="317"/>
      <c r="Y530" s="438"/>
      <c r="Z530" s="451"/>
      <c r="AA530" s="451"/>
      <c r="AB530" s="451"/>
      <c r="AC530" s="451"/>
      <c r="AD530" s="451"/>
      <c r="AE530" s="451"/>
      <c r="AF530" s="451"/>
      <c r="AG530" s="451"/>
      <c r="AH530" s="451"/>
      <c r="AI530" s="451"/>
      <c r="AJ530" s="451"/>
      <c r="AK530" s="451"/>
      <c r="AL530" s="451"/>
      <c r="AM530" s="332"/>
    </row>
    <row r="531" spans="1:39" ht="30" hidden="1" outlineLevel="1">
      <c r="A531" s="567">
        <v>40</v>
      </c>
      <c r="B531" s="454" t="s">
        <v>133</v>
      </c>
      <c r="C531" s="317" t="s">
        <v>25</v>
      </c>
      <c r="D531" s="321"/>
      <c r="E531" s="321"/>
      <c r="F531" s="321"/>
      <c r="G531" s="321"/>
      <c r="H531" s="321"/>
      <c r="I531" s="321"/>
      <c r="J531" s="321"/>
      <c r="K531" s="321"/>
      <c r="L531" s="321"/>
      <c r="M531" s="321"/>
      <c r="N531" s="321">
        <v>0</v>
      </c>
      <c r="O531" s="321"/>
      <c r="P531" s="321"/>
      <c r="Q531" s="321"/>
      <c r="R531" s="321"/>
      <c r="S531" s="321"/>
      <c r="T531" s="321"/>
      <c r="U531" s="321"/>
      <c r="V531" s="321"/>
      <c r="W531" s="321"/>
      <c r="X531" s="321"/>
      <c r="Y531" s="452"/>
      <c r="Z531" s="436"/>
      <c r="AA531" s="436"/>
      <c r="AB531" s="436"/>
      <c r="AC531" s="436"/>
      <c r="AD531" s="436"/>
      <c r="AE531" s="436"/>
      <c r="AF531" s="441"/>
      <c r="AG531" s="441"/>
      <c r="AH531" s="441"/>
      <c r="AI531" s="441"/>
      <c r="AJ531" s="441"/>
      <c r="AK531" s="441"/>
      <c r="AL531" s="441"/>
      <c r="AM531" s="322">
        <f>SUM(Y531:AL531)</f>
        <v>0</v>
      </c>
    </row>
    <row r="532" spans="1:39" ht="15" hidden="1" outlineLevel="1">
      <c r="A532" s="567"/>
      <c r="B532" s="457" t="s">
        <v>311</v>
      </c>
      <c r="C532" s="317" t="s">
        <v>164</v>
      </c>
      <c r="D532" s="321"/>
      <c r="E532" s="321"/>
      <c r="F532" s="321"/>
      <c r="G532" s="321"/>
      <c r="H532" s="321"/>
      <c r="I532" s="321"/>
      <c r="J532" s="321"/>
      <c r="K532" s="321"/>
      <c r="L532" s="321"/>
      <c r="M532" s="321"/>
      <c r="N532" s="321">
        <f>N531</f>
        <v>0</v>
      </c>
      <c r="O532" s="321"/>
      <c r="P532" s="321"/>
      <c r="Q532" s="321"/>
      <c r="R532" s="321"/>
      <c r="S532" s="321"/>
      <c r="T532" s="321"/>
      <c r="U532" s="321"/>
      <c r="V532" s="321"/>
      <c r="W532" s="321"/>
      <c r="X532" s="321"/>
      <c r="Y532" s="437">
        <f>Y531</f>
        <v>0</v>
      </c>
      <c r="Z532" s="437">
        <f t="shared" ref="Z532" si="1574">Z531</f>
        <v>0</v>
      </c>
      <c r="AA532" s="437">
        <f t="shared" ref="AA532" si="1575">AA531</f>
        <v>0</v>
      </c>
      <c r="AB532" s="437">
        <f t="shared" ref="AB532" si="1576">AB531</f>
        <v>0</v>
      </c>
      <c r="AC532" s="437">
        <f t="shared" ref="AC532" si="1577">AC531</f>
        <v>0</v>
      </c>
      <c r="AD532" s="437">
        <f t="shared" ref="AD532" si="1578">AD531</f>
        <v>0</v>
      </c>
      <c r="AE532" s="437">
        <f t="shared" ref="AE532" si="1579">AE531</f>
        <v>0</v>
      </c>
      <c r="AF532" s="437">
        <f t="shared" ref="AF532" si="1580">AF531</f>
        <v>0</v>
      </c>
      <c r="AG532" s="437">
        <f t="shared" ref="AG532" si="1581">AG531</f>
        <v>0</v>
      </c>
      <c r="AH532" s="437">
        <f t="shared" ref="AH532" si="1582">AH531</f>
        <v>0</v>
      </c>
      <c r="AI532" s="437">
        <f t="shared" ref="AI532" si="1583">AI531</f>
        <v>0</v>
      </c>
      <c r="AJ532" s="437">
        <f t="shared" ref="AJ532" si="1584">AJ531</f>
        <v>0</v>
      </c>
      <c r="AK532" s="437">
        <f t="shared" ref="AK532" si="1585">AK531</f>
        <v>0</v>
      </c>
      <c r="AL532" s="437">
        <f t="shared" ref="AL532" si="1586">AL531</f>
        <v>0</v>
      </c>
      <c r="AM532" s="332"/>
    </row>
    <row r="533" spans="1:39" ht="15" hidden="1" outlineLevel="1">
      <c r="A533" s="567"/>
      <c r="B533" s="454"/>
      <c r="C533" s="317"/>
      <c r="D533" s="317"/>
      <c r="E533" s="317"/>
      <c r="F533" s="317"/>
      <c r="G533" s="317"/>
      <c r="H533" s="317"/>
      <c r="I533" s="317"/>
      <c r="J533" s="317"/>
      <c r="K533" s="317"/>
      <c r="L533" s="317"/>
      <c r="M533" s="317"/>
      <c r="N533" s="317"/>
      <c r="O533" s="317"/>
      <c r="P533" s="317"/>
      <c r="Q533" s="317"/>
      <c r="R533" s="317"/>
      <c r="S533" s="317"/>
      <c r="T533" s="317"/>
      <c r="U533" s="317"/>
      <c r="V533" s="317"/>
      <c r="W533" s="317"/>
      <c r="X533" s="317"/>
      <c r="Y533" s="438"/>
      <c r="Z533" s="451"/>
      <c r="AA533" s="451"/>
      <c r="AB533" s="451"/>
      <c r="AC533" s="451"/>
      <c r="AD533" s="451"/>
      <c r="AE533" s="451"/>
      <c r="AF533" s="451"/>
      <c r="AG533" s="451"/>
      <c r="AH533" s="451"/>
      <c r="AI533" s="451"/>
      <c r="AJ533" s="451"/>
      <c r="AK533" s="451"/>
      <c r="AL533" s="451"/>
      <c r="AM533" s="332"/>
    </row>
    <row r="534" spans="1:39" ht="45" hidden="1" outlineLevel="1">
      <c r="A534" s="567">
        <v>41</v>
      </c>
      <c r="B534" s="454" t="s">
        <v>134</v>
      </c>
      <c r="C534" s="317" t="s">
        <v>25</v>
      </c>
      <c r="D534" s="321"/>
      <c r="E534" s="321"/>
      <c r="F534" s="321"/>
      <c r="G534" s="321"/>
      <c r="H534" s="321"/>
      <c r="I534" s="321"/>
      <c r="J534" s="321"/>
      <c r="K534" s="321"/>
      <c r="L534" s="321"/>
      <c r="M534" s="321"/>
      <c r="N534" s="321">
        <v>0</v>
      </c>
      <c r="O534" s="321"/>
      <c r="P534" s="321"/>
      <c r="Q534" s="321"/>
      <c r="R534" s="321"/>
      <c r="S534" s="321"/>
      <c r="T534" s="321"/>
      <c r="U534" s="321"/>
      <c r="V534" s="321"/>
      <c r="W534" s="321"/>
      <c r="X534" s="321"/>
      <c r="Y534" s="452"/>
      <c r="Z534" s="436"/>
      <c r="AA534" s="436"/>
      <c r="AB534" s="436"/>
      <c r="AC534" s="436"/>
      <c r="AD534" s="436"/>
      <c r="AE534" s="436"/>
      <c r="AF534" s="441"/>
      <c r="AG534" s="441"/>
      <c r="AH534" s="441"/>
      <c r="AI534" s="441"/>
      <c r="AJ534" s="441"/>
      <c r="AK534" s="441"/>
      <c r="AL534" s="441"/>
      <c r="AM534" s="322">
        <f>SUM(Y534:AL534)</f>
        <v>0</v>
      </c>
    </row>
    <row r="535" spans="1:39" ht="15" hidden="1" outlineLevel="1">
      <c r="A535" s="567"/>
      <c r="B535" s="457" t="s">
        <v>311</v>
      </c>
      <c r="C535" s="317" t="s">
        <v>164</v>
      </c>
      <c r="D535" s="321"/>
      <c r="E535" s="321"/>
      <c r="F535" s="321"/>
      <c r="G535" s="321"/>
      <c r="H535" s="321"/>
      <c r="I535" s="321"/>
      <c r="J535" s="321"/>
      <c r="K535" s="321"/>
      <c r="L535" s="321"/>
      <c r="M535" s="321"/>
      <c r="N535" s="321">
        <f>N534</f>
        <v>0</v>
      </c>
      <c r="O535" s="321"/>
      <c r="P535" s="321"/>
      <c r="Q535" s="321"/>
      <c r="R535" s="321"/>
      <c r="S535" s="321"/>
      <c r="T535" s="321"/>
      <c r="U535" s="321"/>
      <c r="V535" s="321"/>
      <c r="W535" s="321"/>
      <c r="X535" s="321"/>
      <c r="Y535" s="437">
        <f>Y534</f>
        <v>0</v>
      </c>
      <c r="Z535" s="437">
        <f t="shared" ref="Z535" si="1587">Z534</f>
        <v>0</v>
      </c>
      <c r="AA535" s="437">
        <f t="shared" ref="AA535" si="1588">AA534</f>
        <v>0</v>
      </c>
      <c r="AB535" s="437">
        <f t="shared" ref="AB535" si="1589">AB534</f>
        <v>0</v>
      </c>
      <c r="AC535" s="437">
        <f t="shared" ref="AC535" si="1590">AC534</f>
        <v>0</v>
      </c>
      <c r="AD535" s="437">
        <f t="shared" ref="AD535" si="1591">AD534</f>
        <v>0</v>
      </c>
      <c r="AE535" s="437">
        <f t="shared" ref="AE535" si="1592">AE534</f>
        <v>0</v>
      </c>
      <c r="AF535" s="437">
        <f t="shared" ref="AF535" si="1593">AF534</f>
        <v>0</v>
      </c>
      <c r="AG535" s="437">
        <f t="shared" ref="AG535" si="1594">AG534</f>
        <v>0</v>
      </c>
      <c r="AH535" s="437">
        <f t="shared" ref="AH535" si="1595">AH534</f>
        <v>0</v>
      </c>
      <c r="AI535" s="437">
        <f t="shared" ref="AI535" si="1596">AI534</f>
        <v>0</v>
      </c>
      <c r="AJ535" s="437">
        <f t="shared" ref="AJ535" si="1597">AJ534</f>
        <v>0</v>
      </c>
      <c r="AK535" s="437">
        <f t="shared" ref="AK535" si="1598">AK534</f>
        <v>0</v>
      </c>
      <c r="AL535" s="437">
        <f t="shared" ref="AL535" si="1599">AL534</f>
        <v>0</v>
      </c>
      <c r="AM535" s="332"/>
    </row>
    <row r="536" spans="1:39" ht="15" hidden="1" outlineLevel="1">
      <c r="A536" s="567"/>
      <c r="B536" s="454"/>
      <c r="C536" s="317"/>
      <c r="D536" s="317"/>
      <c r="E536" s="317"/>
      <c r="F536" s="317"/>
      <c r="G536" s="317"/>
      <c r="H536" s="317"/>
      <c r="I536" s="317"/>
      <c r="J536" s="317"/>
      <c r="K536" s="317"/>
      <c r="L536" s="317"/>
      <c r="M536" s="317"/>
      <c r="N536" s="317"/>
      <c r="O536" s="317"/>
      <c r="P536" s="317"/>
      <c r="Q536" s="317"/>
      <c r="R536" s="317"/>
      <c r="S536" s="317"/>
      <c r="T536" s="317"/>
      <c r="U536" s="317"/>
      <c r="V536" s="317"/>
      <c r="W536" s="317"/>
      <c r="X536" s="317"/>
      <c r="Y536" s="438"/>
      <c r="Z536" s="451"/>
      <c r="AA536" s="451"/>
      <c r="AB536" s="451"/>
      <c r="AC536" s="451"/>
      <c r="AD536" s="451"/>
      <c r="AE536" s="451"/>
      <c r="AF536" s="451"/>
      <c r="AG536" s="451"/>
      <c r="AH536" s="451"/>
      <c r="AI536" s="451"/>
      <c r="AJ536" s="451"/>
      <c r="AK536" s="451"/>
      <c r="AL536" s="451"/>
      <c r="AM536" s="332"/>
    </row>
    <row r="537" spans="1:39" ht="30" hidden="1" outlineLevel="1">
      <c r="A537" s="567">
        <v>42</v>
      </c>
      <c r="B537" s="454" t="s">
        <v>135</v>
      </c>
      <c r="C537" s="317" t="s">
        <v>25</v>
      </c>
      <c r="D537" s="321"/>
      <c r="E537" s="321"/>
      <c r="F537" s="321"/>
      <c r="G537" s="321"/>
      <c r="H537" s="321"/>
      <c r="I537" s="321"/>
      <c r="J537" s="321"/>
      <c r="K537" s="321"/>
      <c r="L537" s="321"/>
      <c r="M537" s="321"/>
      <c r="N537" s="317"/>
      <c r="O537" s="321"/>
      <c r="P537" s="321"/>
      <c r="Q537" s="321"/>
      <c r="R537" s="321"/>
      <c r="S537" s="321"/>
      <c r="T537" s="321"/>
      <c r="U537" s="321"/>
      <c r="V537" s="321"/>
      <c r="W537" s="321"/>
      <c r="X537" s="321"/>
      <c r="Y537" s="452"/>
      <c r="Z537" s="436"/>
      <c r="AA537" s="436"/>
      <c r="AB537" s="436"/>
      <c r="AC537" s="436"/>
      <c r="AD537" s="436"/>
      <c r="AE537" s="436"/>
      <c r="AF537" s="441"/>
      <c r="AG537" s="441"/>
      <c r="AH537" s="441"/>
      <c r="AI537" s="441"/>
      <c r="AJ537" s="441"/>
      <c r="AK537" s="441"/>
      <c r="AL537" s="441"/>
      <c r="AM537" s="322">
        <f>SUM(Y537:AL537)</f>
        <v>0</v>
      </c>
    </row>
    <row r="538" spans="1:39" ht="15" hidden="1" outlineLevel="1">
      <c r="A538" s="567"/>
      <c r="B538" s="457" t="s">
        <v>311</v>
      </c>
      <c r="C538" s="317" t="s">
        <v>164</v>
      </c>
      <c r="D538" s="321"/>
      <c r="E538" s="321"/>
      <c r="F538" s="321"/>
      <c r="G538" s="321"/>
      <c r="H538" s="321"/>
      <c r="I538" s="321"/>
      <c r="J538" s="321"/>
      <c r="K538" s="321"/>
      <c r="L538" s="321"/>
      <c r="M538" s="321"/>
      <c r="N538" s="494"/>
      <c r="O538" s="321"/>
      <c r="P538" s="321"/>
      <c r="Q538" s="321"/>
      <c r="R538" s="321"/>
      <c r="S538" s="321"/>
      <c r="T538" s="321"/>
      <c r="U538" s="321"/>
      <c r="V538" s="321"/>
      <c r="W538" s="321"/>
      <c r="X538" s="321"/>
      <c r="Y538" s="437">
        <f>Y537</f>
        <v>0</v>
      </c>
      <c r="Z538" s="437">
        <f t="shared" ref="Z538" si="1600">Z537</f>
        <v>0</v>
      </c>
      <c r="AA538" s="437">
        <f t="shared" ref="AA538" si="1601">AA537</f>
        <v>0</v>
      </c>
      <c r="AB538" s="437">
        <f t="shared" ref="AB538" si="1602">AB537</f>
        <v>0</v>
      </c>
      <c r="AC538" s="437">
        <f t="shared" ref="AC538" si="1603">AC537</f>
        <v>0</v>
      </c>
      <c r="AD538" s="437">
        <f t="shared" ref="AD538" si="1604">AD537</f>
        <v>0</v>
      </c>
      <c r="AE538" s="437">
        <f t="shared" ref="AE538" si="1605">AE537</f>
        <v>0</v>
      </c>
      <c r="AF538" s="437">
        <f t="shared" ref="AF538" si="1606">AF537</f>
        <v>0</v>
      </c>
      <c r="AG538" s="437">
        <f t="shared" ref="AG538" si="1607">AG537</f>
        <v>0</v>
      </c>
      <c r="AH538" s="437">
        <f t="shared" ref="AH538" si="1608">AH537</f>
        <v>0</v>
      </c>
      <c r="AI538" s="437">
        <f t="shared" ref="AI538" si="1609">AI537</f>
        <v>0</v>
      </c>
      <c r="AJ538" s="437">
        <f t="shared" ref="AJ538" si="1610">AJ537</f>
        <v>0</v>
      </c>
      <c r="AK538" s="437">
        <f t="shared" ref="AK538" si="1611">AK537</f>
        <v>0</v>
      </c>
      <c r="AL538" s="437">
        <f t="shared" ref="AL538" si="1612">AL537</f>
        <v>0</v>
      </c>
      <c r="AM538" s="332"/>
    </row>
    <row r="539" spans="1:39" ht="15" hidden="1" outlineLevel="1">
      <c r="A539" s="567"/>
      <c r="B539" s="454"/>
      <c r="C539" s="317"/>
      <c r="D539" s="317"/>
      <c r="E539" s="317"/>
      <c r="F539" s="317"/>
      <c r="G539" s="317"/>
      <c r="H539" s="317"/>
      <c r="I539" s="317"/>
      <c r="J539" s="317"/>
      <c r="K539" s="317"/>
      <c r="L539" s="317"/>
      <c r="M539" s="317"/>
      <c r="N539" s="317"/>
      <c r="O539" s="317"/>
      <c r="P539" s="317"/>
      <c r="Q539" s="317"/>
      <c r="R539" s="317"/>
      <c r="S539" s="317"/>
      <c r="T539" s="317"/>
      <c r="U539" s="317"/>
      <c r="V539" s="317"/>
      <c r="W539" s="317"/>
      <c r="X539" s="317"/>
      <c r="Y539" s="438"/>
      <c r="Z539" s="451"/>
      <c r="AA539" s="451"/>
      <c r="AB539" s="451"/>
      <c r="AC539" s="451"/>
      <c r="AD539" s="451"/>
      <c r="AE539" s="451"/>
      <c r="AF539" s="451"/>
      <c r="AG539" s="451"/>
      <c r="AH539" s="451"/>
      <c r="AI539" s="451"/>
      <c r="AJ539" s="451"/>
      <c r="AK539" s="451"/>
      <c r="AL539" s="451"/>
      <c r="AM539" s="332"/>
    </row>
    <row r="540" spans="1:39" ht="15" hidden="1" outlineLevel="1">
      <c r="A540" s="567">
        <v>43</v>
      </c>
      <c r="B540" s="454" t="s">
        <v>136</v>
      </c>
      <c r="C540" s="317" t="s">
        <v>25</v>
      </c>
      <c r="D540" s="321"/>
      <c r="E540" s="321"/>
      <c r="F540" s="321"/>
      <c r="G540" s="321"/>
      <c r="H540" s="321"/>
      <c r="I540" s="321"/>
      <c r="J540" s="321"/>
      <c r="K540" s="321"/>
      <c r="L540" s="321"/>
      <c r="M540" s="321"/>
      <c r="N540" s="321">
        <v>0</v>
      </c>
      <c r="O540" s="321"/>
      <c r="P540" s="321"/>
      <c r="Q540" s="321"/>
      <c r="R540" s="321"/>
      <c r="S540" s="321"/>
      <c r="T540" s="321"/>
      <c r="U540" s="321"/>
      <c r="V540" s="321"/>
      <c r="W540" s="321"/>
      <c r="X540" s="321"/>
      <c r="Y540" s="452"/>
      <c r="Z540" s="436"/>
      <c r="AA540" s="436"/>
      <c r="AB540" s="436"/>
      <c r="AC540" s="436"/>
      <c r="AD540" s="436"/>
      <c r="AE540" s="436"/>
      <c r="AF540" s="441"/>
      <c r="AG540" s="441"/>
      <c r="AH540" s="441"/>
      <c r="AI540" s="441"/>
      <c r="AJ540" s="441"/>
      <c r="AK540" s="441"/>
      <c r="AL540" s="441"/>
      <c r="AM540" s="322">
        <f>SUM(Y540:AL540)</f>
        <v>0</v>
      </c>
    </row>
    <row r="541" spans="1:39" ht="15" hidden="1" outlineLevel="1">
      <c r="A541" s="567"/>
      <c r="B541" s="457" t="s">
        <v>311</v>
      </c>
      <c r="C541" s="317" t="s">
        <v>164</v>
      </c>
      <c r="D541" s="321"/>
      <c r="E541" s="321"/>
      <c r="F541" s="321"/>
      <c r="G541" s="321"/>
      <c r="H541" s="321"/>
      <c r="I541" s="321"/>
      <c r="J541" s="321"/>
      <c r="K541" s="321"/>
      <c r="L541" s="321"/>
      <c r="M541" s="321"/>
      <c r="N541" s="321">
        <f>N540</f>
        <v>0</v>
      </c>
      <c r="O541" s="321"/>
      <c r="P541" s="321"/>
      <c r="Q541" s="321"/>
      <c r="R541" s="321"/>
      <c r="S541" s="321"/>
      <c r="T541" s="321"/>
      <c r="U541" s="321"/>
      <c r="V541" s="321"/>
      <c r="W541" s="321"/>
      <c r="X541" s="321"/>
      <c r="Y541" s="437">
        <f>Y540</f>
        <v>0</v>
      </c>
      <c r="Z541" s="437">
        <f t="shared" ref="Z541" si="1613">Z540</f>
        <v>0</v>
      </c>
      <c r="AA541" s="437">
        <f t="shared" ref="AA541" si="1614">AA540</f>
        <v>0</v>
      </c>
      <c r="AB541" s="437">
        <f t="shared" ref="AB541" si="1615">AB540</f>
        <v>0</v>
      </c>
      <c r="AC541" s="437">
        <f t="shared" ref="AC541" si="1616">AC540</f>
        <v>0</v>
      </c>
      <c r="AD541" s="437">
        <f t="shared" ref="AD541" si="1617">AD540</f>
        <v>0</v>
      </c>
      <c r="AE541" s="437">
        <f t="shared" ref="AE541" si="1618">AE540</f>
        <v>0</v>
      </c>
      <c r="AF541" s="437">
        <f t="shared" ref="AF541" si="1619">AF540</f>
        <v>0</v>
      </c>
      <c r="AG541" s="437">
        <f t="shared" ref="AG541" si="1620">AG540</f>
        <v>0</v>
      </c>
      <c r="AH541" s="437">
        <f t="shared" ref="AH541" si="1621">AH540</f>
        <v>0</v>
      </c>
      <c r="AI541" s="437">
        <f t="shared" ref="AI541" si="1622">AI540</f>
        <v>0</v>
      </c>
      <c r="AJ541" s="437">
        <f t="shared" ref="AJ541" si="1623">AJ540</f>
        <v>0</v>
      </c>
      <c r="AK541" s="437">
        <f t="shared" ref="AK541" si="1624">AK540</f>
        <v>0</v>
      </c>
      <c r="AL541" s="437">
        <f t="shared" ref="AL541" si="1625">AL540</f>
        <v>0</v>
      </c>
      <c r="AM541" s="332"/>
    </row>
    <row r="542" spans="1:39" ht="15" hidden="1" outlineLevel="1">
      <c r="A542" s="567"/>
      <c r="B542" s="454"/>
      <c r="C542" s="317"/>
      <c r="D542" s="317"/>
      <c r="E542" s="317"/>
      <c r="F542" s="317"/>
      <c r="G542" s="317"/>
      <c r="H542" s="317"/>
      <c r="I542" s="317"/>
      <c r="J542" s="317"/>
      <c r="K542" s="317"/>
      <c r="L542" s="317"/>
      <c r="M542" s="317"/>
      <c r="N542" s="317"/>
      <c r="O542" s="317"/>
      <c r="P542" s="317"/>
      <c r="Q542" s="317"/>
      <c r="R542" s="317"/>
      <c r="S542" s="317"/>
      <c r="T542" s="317"/>
      <c r="U542" s="317"/>
      <c r="V542" s="317"/>
      <c r="W542" s="317"/>
      <c r="X542" s="317"/>
      <c r="Y542" s="438"/>
      <c r="Z542" s="451"/>
      <c r="AA542" s="451"/>
      <c r="AB542" s="451"/>
      <c r="AC542" s="451"/>
      <c r="AD542" s="451"/>
      <c r="AE542" s="451"/>
      <c r="AF542" s="451"/>
      <c r="AG542" s="451"/>
      <c r="AH542" s="451"/>
      <c r="AI542" s="451"/>
      <c r="AJ542" s="451"/>
      <c r="AK542" s="451"/>
      <c r="AL542" s="451"/>
      <c r="AM542" s="332"/>
    </row>
    <row r="543" spans="1:39" ht="45" hidden="1" outlineLevel="1">
      <c r="A543" s="567">
        <v>44</v>
      </c>
      <c r="B543" s="454" t="s">
        <v>137</v>
      </c>
      <c r="C543" s="317" t="s">
        <v>25</v>
      </c>
      <c r="D543" s="321"/>
      <c r="E543" s="321"/>
      <c r="F543" s="321"/>
      <c r="G543" s="321"/>
      <c r="H543" s="321"/>
      <c r="I543" s="321"/>
      <c r="J543" s="321"/>
      <c r="K543" s="321"/>
      <c r="L543" s="321"/>
      <c r="M543" s="321"/>
      <c r="N543" s="321">
        <v>0</v>
      </c>
      <c r="O543" s="321"/>
      <c r="P543" s="321"/>
      <c r="Q543" s="321"/>
      <c r="R543" s="321"/>
      <c r="S543" s="321"/>
      <c r="T543" s="321"/>
      <c r="U543" s="321"/>
      <c r="V543" s="321"/>
      <c r="W543" s="321"/>
      <c r="X543" s="321"/>
      <c r="Y543" s="452"/>
      <c r="Z543" s="436"/>
      <c r="AA543" s="436"/>
      <c r="AB543" s="436"/>
      <c r="AC543" s="436"/>
      <c r="AD543" s="436"/>
      <c r="AE543" s="436"/>
      <c r="AF543" s="441"/>
      <c r="AG543" s="441"/>
      <c r="AH543" s="441"/>
      <c r="AI543" s="441"/>
      <c r="AJ543" s="441"/>
      <c r="AK543" s="441"/>
      <c r="AL543" s="441"/>
      <c r="AM543" s="322">
        <f>SUM(Y543:AL543)</f>
        <v>0</v>
      </c>
    </row>
    <row r="544" spans="1:39" ht="15" hidden="1" outlineLevel="1">
      <c r="A544" s="567"/>
      <c r="B544" s="457" t="s">
        <v>311</v>
      </c>
      <c r="C544" s="317" t="s">
        <v>164</v>
      </c>
      <c r="D544" s="321"/>
      <c r="E544" s="321"/>
      <c r="F544" s="321"/>
      <c r="G544" s="321"/>
      <c r="H544" s="321"/>
      <c r="I544" s="321"/>
      <c r="J544" s="321"/>
      <c r="K544" s="321"/>
      <c r="L544" s="321"/>
      <c r="M544" s="321"/>
      <c r="N544" s="321">
        <f>N543</f>
        <v>0</v>
      </c>
      <c r="O544" s="321"/>
      <c r="P544" s="321"/>
      <c r="Q544" s="321"/>
      <c r="R544" s="321"/>
      <c r="S544" s="321"/>
      <c r="T544" s="321"/>
      <c r="U544" s="321"/>
      <c r="V544" s="321"/>
      <c r="W544" s="321"/>
      <c r="X544" s="321"/>
      <c r="Y544" s="437">
        <f>Y543</f>
        <v>0</v>
      </c>
      <c r="Z544" s="437">
        <f t="shared" ref="Z544" si="1626">Z543</f>
        <v>0</v>
      </c>
      <c r="AA544" s="437">
        <f t="shared" ref="AA544" si="1627">AA543</f>
        <v>0</v>
      </c>
      <c r="AB544" s="437">
        <f t="shared" ref="AB544" si="1628">AB543</f>
        <v>0</v>
      </c>
      <c r="AC544" s="437">
        <f t="shared" ref="AC544" si="1629">AC543</f>
        <v>0</v>
      </c>
      <c r="AD544" s="437">
        <f t="shared" ref="AD544" si="1630">AD543</f>
        <v>0</v>
      </c>
      <c r="AE544" s="437">
        <f t="shared" ref="AE544" si="1631">AE543</f>
        <v>0</v>
      </c>
      <c r="AF544" s="437">
        <f t="shared" ref="AF544" si="1632">AF543</f>
        <v>0</v>
      </c>
      <c r="AG544" s="437">
        <f t="shared" ref="AG544" si="1633">AG543</f>
        <v>0</v>
      </c>
      <c r="AH544" s="437">
        <f t="shared" ref="AH544" si="1634">AH543</f>
        <v>0</v>
      </c>
      <c r="AI544" s="437">
        <f t="shared" ref="AI544" si="1635">AI543</f>
        <v>0</v>
      </c>
      <c r="AJ544" s="437">
        <f t="shared" ref="AJ544" si="1636">AJ543</f>
        <v>0</v>
      </c>
      <c r="AK544" s="437">
        <f t="shared" ref="AK544" si="1637">AK543</f>
        <v>0</v>
      </c>
      <c r="AL544" s="437">
        <f t="shared" ref="AL544" si="1638">AL543</f>
        <v>0</v>
      </c>
      <c r="AM544" s="332"/>
    </row>
    <row r="545" spans="1:39" ht="15" hidden="1" outlineLevel="1">
      <c r="A545" s="567"/>
      <c r="B545" s="454"/>
      <c r="C545" s="317"/>
      <c r="D545" s="317"/>
      <c r="E545" s="317"/>
      <c r="F545" s="317"/>
      <c r="G545" s="317"/>
      <c r="H545" s="317"/>
      <c r="I545" s="317"/>
      <c r="J545" s="317"/>
      <c r="K545" s="317"/>
      <c r="L545" s="317"/>
      <c r="M545" s="317"/>
      <c r="N545" s="317"/>
      <c r="O545" s="317"/>
      <c r="P545" s="317"/>
      <c r="Q545" s="317"/>
      <c r="R545" s="317"/>
      <c r="S545" s="317"/>
      <c r="T545" s="317"/>
      <c r="U545" s="317"/>
      <c r="V545" s="317"/>
      <c r="W545" s="317"/>
      <c r="X545" s="317"/>
      <c r="Y545" s="438"/>
      <c r="Z545" s="451"/>
      <c r="AA545" s="451"/>
      <c r="AB545" s="451"/>
      <c r="AC545" s="451"/>
      <c r="AD545" s="451"/>
      <c r="AE545" s="451"/>
      <c r="AF545" s="451"/>
      <c r="AG545" s="451"/>
      <c r="AH545" s="451"/>
      <c r="AI545" s="451"/>
      <c r="AJ545" s="451"/>
      <c r="AK545" s="451"/>
      <c r="AL545" s="451"/>
      <c r="AM545" s="332"/>
    </row>
    <row r="546" spans="1:39" ht="30" hidden="1" outlineLevel="1">
      <c r="A546" s="567">
        <v>45</v>
      </c>
      <c r="B546" s="454" t="s">
        <v>138</v>
      </c>
      <c r="C546" s="317" t="s">
        <v>25</v>
      </c>
      <c r="D546" s="321"/>
      <c r="E546" s="321"/>
      <c r="F546" s="321"/>
      <c r="G546" s="321"/>
      <c r="H546" s="321"/>
      <c r="I546" s="321"/>
      <c r="J546" s="321"/>
      <c r="K546" s="321"/>
      <c r="L546" s="321"/>
      <c r="M546" s="321"/>
      <c r="N546" s="321">
        <v>0</v>
      </c>
      <c r="O546" s="321"/>
      <c r="P546" s="321"/>
      <c r="Q546" s="321"/>
      <c r="R546" s="321"/>
      <c r="S546" s="321"/>
      <c r="T546" s="321"/>
      <c r="U546" s="321"/>
      <c r="V546" s="321"/>
      <c r="W546" s="321"/>
      <c r="X546" s="321"/>
      <c r="Y546" s="452"/>
      <c r="Z546" s="436"/>
      <c r="AA546" s="436"/>
      <c r="AB546" s="436"/>
      <c r="AC546" s="436"/>
      <c r="AD546" s="436"/>
      <c r="AE546" s="436"/>
      <c r="AF546" s="441"/>
      <c r="AG546" s="441"/>
      <c r="AH546" s="441"/>
      <c r="AI546" s="441"/>
      <c r="AJ546" s="441"/>
      <c r="AK546" s="441"/>
      <c r="AL546" s="441"/>
      <c r="AM546" s="322">
        <f>SUM(Y546:AL546)</f>
        <v>0</v>
      </c>
    </row>
    <row r="547" spans="1:39" ht="15" hidden="1" outlineLevel="1">
      <c r="A547" s="567"/>
      <c r="B547" s="457" t="s">
        <v>311</v>
      </c>
      <c r="C547" s="317" t="s">
        <v>164</v>
      </c>
      <c r="D547" s="321"/>
      <c r="E547" s="321"/>
      <c r="F547" s="321"/>
      <c r="G547" s="321"/>
      <c r="H547" s="321"/>
      <c r="I547" s="321"/>
      <c r="J547" s="321"/>
      <c r="K547" s="321"/>
      <c r="L547" s="321"/>
      <c r="M547" s="321"/>
      <c r="N547" s="321">
        <f>N546</f>
        <v>0</v>
      </c>
      <c r="O547" s="321"/>
      <c r="P547" s="321"/>
      <c r="Q547" s="321"/>
      <c r="R547" s="321"/>
      <c r="S547" s="321"/>
      <c r="T547" s="321"/>
      <c r="U547" s="321"/>
      <c r="V547" s="321"/>
      <c r="W547" s="321"/>
      <c r="X547" s="321"/>
      <c r="Y547" s="437">
        <f>Y546</f>
        <v>0</v>
      </c>
      <c r="Z547" s="437">
        <f t="shared" ref="Z547" si="1639">Z546</f>
        <v>0</v>
      </c>
      <c r="AA547" s="437">
        <f t="shared" ref="AA547" si="1640">AA546</f>
        <v>0</v>
      </c>
      <c r="AB547" s="437">
        <f t="shared" ref="AB547" si="1641">AB546</f>
        <v>0</v>
      </c>
      <c r="AC547" s="437">
        <f t="shared" ref="AC547" si="1642">AC546</f>
        <v>0</v>
      </c>
      <c r="AD547" s="437">
        <f t="shared" ref="AD547" si="1643">AD546</f>
        <v>0</v>
      </c>
      <c r="AE547" s="437">
        <f t="shared" ref="AE547" si="1644">AE546</f>
        <v>0</v>
      </c>
      <c r="AF547" s="437">
        <f t="shared" ref="AF547" si="1645">AF546</f>
        <v>0</v>
      </c>
      <c r="AG547" s="437">
        <f t="shared" ref="AG547" si="1646">AG546</f>
        <v>0</v>
      </c>
      <c r="AH547" s="437">
        <f t="shared" ref="AH547" si="1647">AH546</f>
        <v>0</v>
      </c>
      <c r="AI547" s="437">
        <f t="shared" ref="AI547" si="1648">AI546</f>
        <v>0</v>
      </c>
      <c r="AJ547" s="437">
        <f t="shared" ref="AJ547" si="1649">AJ546</f>
        <v>0</v>
      </c>
      <c r="AK547" s="437">
        <f t="shared" ref="AK547" si="1650">AK546</f>
        <v>0</v>
      </c>
      <c r="AL547" s="437">
        <f t="shared" ref="AL547" si="1651">AL546</f>
        <v>0</v>
      </c>
      <c r="AM547" s="332"/>
    </row>
    <row r="548" spans="1:39" ht="15" hidden="1" outlineLevel="1">
      <c r="A548" s="567"/>
      <c r="B548" s="454"/>
      <c r="C548" s="317"/>
      <c r="D548" s="317"/>
      <c r="E548" s="317"/>
      <c r="F548" s="317"/>
      <c r="G548" s="317"/>
      <c r="H548" s="317"/>
      <c r="I548" s="317"/>
      <c r="J548" s="317"/>
      <c r="K548" s="317"/>
      <c r="L548" s="317"/>
      <c r="M548" s="317"/>
      <c r="N548" s="317"/>
      <c r="O548" s="317"/>
      <c r="P548" s="317"/>
      <c r="Q548" s="317"/>
      <c r="R548" s="317"/>
      <c r="S548" s="317"/>
      <c r="T548" s="317"/>
      <c r="U548" s="317"/>
      <c r="V548" s="317"/>
      <c r="W548" s="317"/>
      <c r="X548" s="317"/>
      <c r="Y548" s="438"/>
      <c r="Z548" s="451"/>
      <c r="AA548" s="451"/>
      <c r="AB548" s="451"/>
      <c r="AC548" s="451"/>
      <c r="AD548" s="451"/>
      <c r="AE548" s="451"/>
      <c r="AF548" s="451"/>
      <c r="AG548" s="451"/>
      <c r="AH548" s="451"/>
      <c r="AI548" s="451"/>
      <c r="AJ548" s="451"/>
      <c r="AK548" s="451"/>
      <c r="AL548" s="451"/>
      <c r="AM548" s="332"/>
    </row>
    <row r="549" spans="1:39" ht="30" hidden="1" outlineLevel="1">
      <c r="A549" s="567">
        <v>46</v>
      </c>
      <c r="B549" s="454" t="s">
        <v>139</v>
      </c>
      <c r="C549" s="317" t="s">
        <v>25</v>
      </c>
      <c r="D549" s="321"/>
      <c r="E549" s="321"/>
      <c r="F549" s="321"/>
      <c r="G549" s="321"/>
      <c r="H549" s="321"/>
      <c r="I549" s="321"/>
      <c r="J549" s="321"/>
      <c r="K549" s="321"/>
      <c r="L549" s="321"/>
      <c r="M549" s="321"/>
      <c r="N549" s="321">
        <v>0</v>
      </c>
      <c r="O549" s="321"/>
      <c r="P549" s="321"/>
      <c r="Q549" s="321"/>
      <c r="R549" s="321"/>
      <c r="S549" s="321"/>
      <c r="T549" s="321"/>
      <c r="U549" s="321"/>
      <c r="V549" s="321"/>
      <c r="W549" s="321"/>
      <c r="X549" s="321"/>
      <c r="Y549" s="452"/>
      <c r="Z549" s="436"/>
      <c r="AA549" s="436"/>
      <c r="AB549" s="436"/>
      <c r="AC549" s="436"/>
      <c r="AD549" s="436"/>
      <c r="AE549" s="436"/>
      <c r="AF549" s="441"/>
      <c r="AG549" s="441"/>
      <c r="AH549" s="441"/>
      <c r="AI549" s="441"/>
      <c r="AJ549" s="441"/>
      <c r="AK549" s="441"/>
      <c r="AL549" s="441"/>
      <c r="AM549" s="322">
        <f>SUM(Y549:AL549)</f>
        <v>0</v>
      </c>
    </row>
    <row r="550" spans="1:39" ht="15" hidden="1" outlineLevel="1">
      <c r="A550" s="567"/>
      <c r="B550" s="457" t="s">
        <v>311</v>
      </c>
      <c r="C550" s="317" t="s">
        <v>164</v>
      </c>
      <c r="D550" s="321"/>
      <c r="E550" s="321"/>
      <c r="F550" s="321"/>
      <c r="G550" s="321"/>
      <c r="H550" s="321"/>
      <c r="I550" s="321"/>
      <c r="J550" s="321"/>
      <c r="K550" s="321"/>
      <c r="L550" s="321"/>
      <c r="M550" s="321"/>
      <c r="N550" s="321">
        <f>N549</f>
        <v>0</v>
      </c>
      <c r="O550" s="321"/>
      <c r="P550" s="321"/>
      <c r="Q550" s="321"/>
      <c r="R550" s="321"/>
      <c r="S550" s="321"/>
      <c r="T550" s="321"/>
      <c r="U550" s="321"/>
      <c r="V550" s="321"/>
      <c r="W550" s="321"/>
      <c r="X550" s="321"/>
      <c r="Y550" s="437">
        <f>Y549</f>
        <v>0</v>
      </c>
      <c r="Z550" s="437">
        <f t="shared" ref="Z550" si="1652">Z549</f>
        <v>0</v>
      </c>
      <c r="AA550" s="437">
        <f t="shared" ref="AA550" si="1653">AA549</f>
        <v>0</v>
      </c>
      <c r="AB550" s="437">
        <f t="shared" ref="AB550" si="1654">AB549</f>
        <v>0</v>
      </c>
      <c r="AC550" s="437">
        <f t="shared" ref="AC550" si="1655">AC549</f>
        <v>0</v>
      </c>
      <c r="AD550" s="437">
        <f t="shared" ref="AD550" si="1656">AD549</f>
        <v>0</v>
      </c>
      <c r="AE550" s="437">
        <f t="shared" ref="AE550" si="1657">AE549</f>
        <v>0</v>
      </c>
      <c r="AF550" s="437">
        <f t="shared" ref="AF550" si="1658">AF549</f>
        <v>0</v>
      </c>
      <c r="AG550" s="437">
        <f t="shared" ref="AG550" si="1659">AG549</f>
        <v>0</v>
      </c>
      <c r="AH550" s="437">
        <f t="shared" ref="AH550" si="1660">AH549</f>
        <v>0</v>
      </c>
      <c r="AI550" s="437">
        <f t="shared" ref="AI550" si="1661">AI549</f>
        <v>0</v>
      </c>
      <c r="AJ550" s="437">
        <f t="shared" ref="AJ550" si="1662">AJ549</f>
        <v>0</v>
      </c>
      <c r="AK550" s="437">
        <f t="shared" ref="AK550" si="1663">AK549</f>
        <v>0</v>
      </c>
      <c r="AL550" s="437">
        <f t="shared" ref="AL550" si="1664">AL549</f>
        <v>0</v>
      </c>
      <c r="AM550" s="332"/>
    </row>
    <row r="551" spans="1:39" ht="15" hidden="1" outlineLevel="1">
      <c r="A551" s="567"/>
      <c r="B551" s="454"/>
      <c r="C551" s="317"/>
      <c r="D551" s="317"/>
      <c r="E551" s="317"/>
      <c r="F551" s="317"/>
      <c r="G551" s="317"/>
      <c r="H551" s="317"/>
      <c r="I551" s="317"/>
      <c r="J551" s="317"/>
      <c r="K551" s="317"/>
      <c r="L551" s="317"/>
      <c r="M551" s="317"/>
      <c r="N551" s="317"/>
      <c r="O551" s="317"/>
      <c r="P551" s="317"/>
      <c r="Q551" s="317"/>
      <c r="R551" s="317"/>
      <c r="S551" s="317"/>
      <c r="T551" s="317"/>
      <c r="U551" s="317"/>
      <c r="V551" s="317"/>
      <c r="W551" s="317"/>
      <c r="X551" s="317"/>
      <c r="Y551" s="438"/>
      <c r="Z551" s="451"/>
      <c r="AA551" s="451"/>
      <c r="AB551" s="451"/>
      <c r="AC551" s="451"/>
      <c r="AD551" s="451"/>
      <c r="AE551" s="451"/>
      <c r="AF551" s="451"/>
      <c r="AG551" s="451"/>
      <c r="AH551" s="451"/>
      <c r="AI551" s="451"/>
      <c r="AJ551" s="451"/>
      <c r="AK551" s="451"/>
      <c r="AL551" s="451"/>
      <c r="AM551" s="332"/>
    </row>
    <row r="552" spans="1:39" ht="30" hidden="1" outlineLevel="1">
      <c r="A552" s="567">
        <v>47</v>
      </c>
      <c r="B552" s="454" t="s">
        <v>140</v>
      </c>
      <c r="C552" s="317" t="s">
        <v>25</v>
      </c>
      <c r="D552" s="321"/>
      <c r="E552" s="321"/>
      <c r="F552" s="321"/>
      <c r="G552" s="321"/>
      <c r="H552" s="321"/>
      <c r="I552" s="321"/>
      <c r="J552" s="321"/>
      <c r="K552" s="321"/>
      <c r="L552" s="321"/>
      <c r="M552" s="321"/>
      <c r="N552" s="321">
        <v>0</v>
      </c>
      <c r="O552" s="321"/>
      <c r="P552" s="321"/>
      <c r="Q552" s="321"/>
      <c r="R552" s="321"/>
      <c r="S552" s="321"/>
      <c r="T552" s="321"/>
      <c r="U552" s="321"/>
      <c r="V552" s="321"/>
      <c r="W552" s="321"/>
      <c r="X552" s="321"/>
      <c r="Y552" s="452"/>
      <c r="Z552" s="436"/>
      <c r="AA552" s="436"/>
      <c r="AB552" s="436"/>
      <c r="AC552" s="436"/>
      <c r="AD552" s="436"/>
      <c r="AE552" s="436"/>
      <c r="AF552" s="441"/>
      <c r="AG552" s="441"/>
      <c r="AH552" s="441"/>
      <c r="AI552" s="441"/>
      <c r="AJ552" s="441"/>
      <c r="AK552" s="441"/>
      <c r="AL552" s="441"/>
      <c r="AM552" s="322">
        <f>SUM(Y552:AL552)</f>
        <v>0</v>
      </c>
    </row>
    <row r="553" spans="1:39" ht="15" hidden="1" outlineLevel="1">
      <c r="A553" s="567"/>
      <c r="B553" s="457" t="s">
        <v>311</v>
      </c>
      <c r="C553" s="317" t="s">
        <v>164</v>
      </c>
      <c r="D553" s="321"/>
      <c r="E553" s="321"/>
      <c r="F553" s="321"/>
      <c r="G553" s="321"/>
      <c r="H553" s="321"/>
      <c r="I553" s="321"/>
      <c r="J553" s="321"/>
      <c r="K553" s="321"/>
      <c r="L553" s="321"/>
      <c r="M553" s="321"/>
      <c r="N553" s="321">
        <f>N552</f>
        <v>0</v>
      </c>
      <c r="O553" s="321"/>
      <c r="P553" s="321"/>
      <c r="Q553" s="321"/>
      <c r="R553" s="321"/>
      <c r="S553" s="321"/>
      <c r="T553" s="321"/>
      <c r="U553" s="321"/>
      <c r="V553" s="321"/>
      <c r="W553" s="321"/>
      <c r="X553" s="321"/>
      <c r="Y553" s="437">
        <f>Y552</f>
        <v>0</v>
      </c>
      <c r="Z553" s="437">
        <f t="shared" ref="Z553" si="1665">Z552</f>
        <v>0</v>
      </c>
      <c r="AA553" s="437">
        <f t="shared" ref="AA553" si="1666">AA552</f>
        <v>0</v>
      </c>
      <c r="AB553" s="437">
        <f t="shared" ref="AB553" si="1667">AB552</f>
        <v>0</v>
      </c>
      <c r="AC553" s="437">
        <f t="shared" ref="AC553" si="1668">AC552</f>
        <v>0</v>
      </c>
      <c r="AD553" s="437">
        <f t="shared" ref="AD553" si="1669">AD552</f>
        <v>0</v>
      </c>
      <c r="AE553" s="437">
        <f t="shared" ref="AE553" si="1670">AE552</f>
        <v>0</v>
      </c>
      <c r="AF553" s="437">
        <f t="shared" ref="AF553" si="1671">AF552</f>
        <v>0</v>
      </c>
      <c r="AG553" s="437">
        <f t="shared" ref="AG553" si="1672">AG552</f>
        <v>0</v>
      </c>
      <c r="AH553" s="437">
        <f t="shared" ref="AH553" si="1673">AH552</f>
        <v>0</v>
      </c>
      <c r="AI553" s="437">
        <f t="shared" ref="AI553" si="1674">AI552</f>
        <v>0</v>
      </c>
      <c r="AJ553" s="437">
        <f t="shared" ref="AJ553" si="1675">AJ552</f>
        <v>0</v>
      </c>
      <c r="AK553" s="437">
        <f t="shared" ref="AK553" si="1676">AK552</f>
        <v>0</v>
      </c>
      <c r="AL553" s="437">
        <f t="shared" ref="AL553" si="1677">AL552</f>
        <v>0</v>
      </c>
      <c r="AM553" s="332"/>
    </row>
    <row r="554" spans="1:39" ht="15" hidden="1" outlineLevel="1">
      <c r="A554" s="567"/>
      <c r="B554" s="454"/>
      <c r="C554" s="317"/>
      <c r="D554" s="317"/>
      <c r="E554" s="317"/>
      <c r="F554" s="317"/>
      <c r="G554" s="317"/>
      <c r="H554" s="317"/>
      <c r="I554" s="317"/>
      <c r="J554" s="317"/>
      <c r="K554" s="317"/>
      <c r="L554" s="317"/>
      <c r="M554" s="317"/>
      <c r="N554" s="317"/>
      <c r="O554" s="317"/>
      <c r="P554" s="317"/>
      <c r="Q554" s="317"/>
      <c r="R554" s="317"/>
      <c r="S554" s="317"/>
      <c r="T554" s="317"/>
      <c r="U554" s="317"/>
      <c r="V554" s="317"/>
      <c r="W554" s="317"/>
      <c r="X554" s="317"/>
      <c r="Y554" s="438"/>
      <c r="Z554" s="451"/>
      <c r="AA554" s="451"/>
      <c r="AB554" s="451"/>
      <c r="AC554" s="451"/>
      <c r="AD554" s="451"/>
      <c r="AE554" s="451"/>
      <c r="AF554" s="451"/>
      <c r="AG554" s="451"/>
      <c r="AH554" s="451"/>
      <c r="AI554" s="451"/>
      <c r="AJ554" s="451"/>
      <c r="AK554" s="451"/>
      <c r="AL554" s="451"/>
      <c r="AM554" s="332"/>
    </row>
    <row r="555" spans="1:39" ht="30" hidden="1" outlineLevel="1">
      <c r="A555" s="567">
        <v>48</v>
      </c>
      <c r="B555" s="454" t="s">
        <v>141</v>
      </c>
      <c r="C555" s="317" t="s">
        <v>25</v>
      </c>
      <c r="D555" s="321"/>
      <c r="E555" s="321"/>
      <c r="F555" s="321"/>
      <c r="G555" s="321"/>
      <c r="H555" s="321"/>
      <c r="I555" s="321"/>
      <c r="J555" s="321"/>
      <c r="K555" s="321"/>
      <c r="L555" s="321"/>
      <c r="M555" s="321"/>
      <c r="N555" s="321">
        <v>0</v>
      </c>
      <c r="O555" s="321"/>
      <c r="P555" s="321"/>
      <c r="Q555" s="321"/>
      <c r="R555" s="321"/>
      <c r="S555" s="321"/>
      <c r="T555" s="321"/>
      <c r="U555" s="321"/>
      <c r="V555" s="321"/>
      <c r="W555" s="321"/>
      <c r="X555" s="321"/>
      <c r="Y555" s="452"/>
      <c r="Z555" s="436"/>
      <c r="AA555" s="436"/>
      <c r="AB555" s="436"/>
      <c r="AC555" s="436"/>
      <c r="AD555" s="436"/>
      <c r="AE555" s="436"/>
      <c r="AF555" s="441"/>
      <c r="AG555" s="441"/>
      <c r="AH555" s="441"/>
      <c r="AI555" s="441"/>
      <c r="AJ555" s="441"/>
      <c r="AK555" s="441"/>
      <c r="AL555" s="441"/>
      <c r="AM555" s="322">
        <f>SUM(Y555:AL555)</f>
        <v>0</v>
      </c>
    </row>
    <row r="556" spans="1:39" ht="15" hidden="1" outlineLevel="1">
      <c r="A556" s="567"/>
      <c r="B556" s="457" t="s">
        <v>311</v>
      </c>
      <c r="C556" s="317" t="s">
        <v>164</v>
      </c>
      <c r="D556" s="321"/>
      <c r="E556" s="321"/>
      <c r="F556" s="321"/>
      <c r="G556" s="321"/>
      <c r="H556" s="321"/>
      <c r="I556" s="321"/>
      <c r="J556" s="321"/>
      <c r="K556" s="321"/>
      <c r="L556" s="321"/>
      <c r="M556" s="321"/>
      <c r="N556" s="321">
        <f>N555</f>
        <v>0</v>
      </c>
      <c r="O556" s="321"/>
      <c r="P556" s="321"/>
      <c r="Q556" s="321"/>
      <c r="R556" s="321"/>
      <c r="S556" s="321"/>
      <c r="T556" s="321"/>
      <c r="U556" s="321"/>
      <c r="V556" s="321"/>
      <c r="W556" s="321"/>
      <c r="X556" s="321"/>
      <c r="Y556" s="437">
        <f>Y555</f>
        <v>0</v>
      </c>
      <c r="Z556" s="437">
        <f t="shared" ref="Z556" si="1678">Z555</f>
        <v>0</v>
      </c>
      <c r="AA556" s="437">
        <f t="shared" ref="AA556" si="1679">AA555</f>
        <v>0</v>
      </c>
      <c r="AB556" s="437">
        <f t="shared" ref="AB556" si="1680">AB555</f>
        <v>0</v>
      </c>
      <c r="AC556" s="437">
        <f t="shared" ref="AC556" si="1681">AC555</f>
        <v>0</v>
      </c>
      <c r="AD556" s="437">
        <f t="shared" ref="AD556" si="1682">AD555</f>
        <v>0</v>
      </c>
      <c r="AE556" s="437">
        <f t="shared" ref="AE556" si="1683">AE555</f>
        <v>0</v>
      </c>
      <c r="AF556" s="437">
        <f t="shared" ref="AF556" si="1684">AF555</f>
        <v>0</v>
      </c>
      <c r="AG556" s="437">
        <f t="shared" ref="AG556" si="1685">AG555</f>
        <v>0</v>
      </c>
      <c r="AH556" s="437">
        <f t="shared" ref="AH556" si="1686">AH555</f>
        <v>0</v>
      </c>
      <c r="AI556" s="437">
        <f t="shared" ref="AI556" si="1687">AI555</f>
        <v>0</v>
      </c>
      <c r="AJ556" s="437">
        <f t="shared" ref="AJ556" si="1688">AJ555</f>
        <v>0</v>
      </c>
      <c r="AK556" s="437">
        <f t="shared" ref="AK556" si="1689">AK555</f>
        <v>0</v>
      </c>
      <c r="AL556" s="437">
        <f t="shared" ref="AL556" si="1690">AL555</f>
        <v>0</v>
      </c>
      <c r="AM556" s="332"/>
    </row>
    <row r="557" spans="1:39" ht="15" hidden="1" outlineLevel="1">
      <c r="A557" s="567"/>
      <c r="B557" s="454"/>
      <c r="C557" s="317"/>
      <c r="D557" s="317"/>
      <c r="E557" s="317"/>
      <c r="F557" s="317"/>
      <c r="G557" s="317"/>
      <c r="H557" s="317"/>
      <c r="I557" s="317"/>
      <c r="J557" s="317"/>
      <c r="K557" s="317"/>
      <c r="L557" s="317"/>
      <c r="M557" s="317"/>
      <c r="N557" s="317"/>
      <c r="O557" s="317"/>
      <c r="P557" s="317"/>
      <c r="Q557" s="317"/>
      <c r="R557" s="317"/>
      <c r="S557" s="317"/>
      <c r="T557" s="317"/>
      <c r="U557" s="317"/>
      <c r="V557" s="317"/>
      <c r="W557" s="317"/>
      <c r="X557" s="317"/>
      <c r="Y557" s="438"/>
      <c r="Z557" s="451"/>
      <c r="AA557" s="451"/>
      <c r="AB557" s="451"/>
      <c r="AC557" s="451"/>
      <c r="AD557" s="451"/>
      <c r="AE557" s="451"/>
      <c r="AF557" s="451"/>
      <c r="AG557" s="451"/>
      <c r="AH557" s="451"/>
      <c r="AI557" s="451"/>
      <c r="AJ557" s="451"/>
      <c r="AK557" s="451"/>
      <c r="AL557" s="451"/>
      <c r="AM557" s="332"/>
    </row>
    <row r="558" spans="1:39" ht="30" hidden="1" outlineLevel="1">
      <c r="A558" s="567">
        <v>49</v>
      </c>
      <c r="B558" s="454" t="s">
        <v>142</v>
      </c>
      <c r="C558" s="317" t="s">
        <v>25</v>
      </c>
      <c r="D558" s="321"/>
      <c r="E558" s="321"/>
      <c r="F558" s="321"/>
      <c r="G558" s="321"/>
      <c r="H558" s="321"/>
      <c r="I558" s="321"/>
      <c r="J558" s="321"/>
      <c r="K558" s="321"/>
      <c r="L558" s="321"/>
      <c r="M558" s="321"/>
      <c r="N558" s="321">
        <v>0</v>
      </c>
      <c r="O558" s="321"/>
      <c r="P558" s="321"/>
      <c r="Q558" s="321"/>
      <c r="R558" s="321"/>
      <c r="S558" s="321"/>
      <c r="T558" s="321"/>
      <c r="U558" s="321"/>
      <c r="V558" s="321"/>
      <c r="W558" s="321"/>
      <c r="X558" s="321"/>
      <c r="Y558" s="452"/>
      <c r="Z558" s="436"/>
      <c r="AA558" s="436"/>
      <c r="AB558" s="436"/>
      <c r="AC558" s="436"/>
      <c r="AD558" s="436"/>
      <c r="AE558" s="436"/>
      <c r="AF558" s="441"/>
      <c r="AG558" s="441"/>
      <c r="AH558" s="441"/>
      <c r="AI558" s="441"/>
      <c r="AJ558" s="441"/>
      <c r="AK558" s="441"/>
      <c r="AL558" s="441"/>
      <c r="AM558" s="322">
        <f>SUM(Y558:AL558)</f>
        <v>0</v>
      </c>
    </row>
    <row r="559" spans="1:39" ht="15" hidden="1" outlineLevel="1">
      <c r="A559" s="567"/>
      <c r="B559" s="457" t="s">
        <v>311</v>
      </c>
      <c r="C559" s="317" t="s">
        <v>164</v>
      </c>
      <c r="D559" s="321"/>
      <c r="E559" s="321"/>
      <c r="F559" s="321"/>
      <c r="G559" s="321"/>
      <c r="H559" s="321"/>
      <c r="I559" s="321"/>
      <c r="J559" s="321"/>
      <c r="K559" s="321"/>
      <c r="L559" s="321"/>
      <c r="M559" s="321"/>
      <c r="N559" s="321">
        <f>N558</f>
        <v>0</v>
      </c>
      <c r="O559" s="321"/>
      <c r="P559" s="321"/>
      <c r="Q559" s="321"/>
      <c r="R559" s="321"/>
      <c r="S559" s="321"/>
      <c r="T559" s="321"/>
      <c r="U559" s="321"/>
      <c r="V559" s="321"/>
      <c r="W559" s="321"/>
      <c r="X559" s="321"/>
      <c r="Y559" s="437">
        <f>Y558</f>
        <v>0</v>
      </c>
      <c r="Z559" s="437">
        <f t="shared" ref="Z559" si="1691">Z558</f>
        <v>0</v>
      </c>
      <c r="AA559" s="437">
        <f t="shared" ref="AA559" si="1692">AA558</f>
        <v>0</v>
      </c>
      <c r="AB559" s="437">
        <f t="shared" ref="AB559" si="1693">AB558</f>
        <v>0</v>
      </c>
      <c r="AC559" s="437">
        <f t="shared" ref="AC559" si="1694">AC558</f>
        <v>0</v>
      </c>
      <c r="AD559" s="437">
        <f t="shared" ref="AD559" si="1695">AD558</f>
        <v>0</v>
      </c>
      <c r="AE559" s="437">
        <f t="shared" ref="AE559" si="1696">AE558</f>
        <v>0</v>
      </c>
      <c r="AF559" s="437">
        <f t="shared" ref="AF559" si="1697">AF558</f>
        <v>0</v>
      </c>
      <c r="AG559" s="437">
        <f t="shared" ref="AG559" si="1698">AG558</f>
        <v>0</v>
      </c>
      <c r="AH559" s="437">
        <f t="shared" ref="AH559" si="1699">AH558</f>
        <v>0</v>
      </c>
      <c r="AI559" s="437">
        <f t="shared" ref="AI559" si="1700">AI558</f>
        <v>0</v>
      </c>
      <c r="AJ559" s="437">
        <f t="shared" ref="AJ559" si="1701">AJ558</f>
        <v>0</v>
      </c>
      <c r="AK559" s="437">
        <f t="shared" ref="AK559" si="1702">AK558</f>
        <v>0</v>
      </c>
      <c r="AL559" s="437">
        <f t="shared" ref="AL559" si="1703">AL558</f>
        <v>0</v>
      </c>
      <c r="AM559" s="332"/>
    </row>
    <row r="560" spans="1:39" ht="15" hidden="1" outlineLevel="1">
      <c r="A560" s="567"/>
      <c r="B560" s="457"/>
      <c r="C560" s="331"/>
      <c r="D560" s="317"/>
      <c r="E560" s="317"/>
      <c r="F560" s="317"/>
      <c r="G560" s="317"/>
      <c r="H560" s="317"/>
      <c r="I560" s="317"/>
      <c r="J560" s="317"/>
      <c r="K560" s="317"/>
      <c r="L560" s="317"/>
      <c r="M560" s="317"/>
      <c r="N560" s="317"/>
      <c r="O560" s="317"/>
      <c r="P560" s="317"/>
      <c r="Q560" s="317"/>
      <c r="R560" s="317"/>
      <c r="S560" s="317"/>
      <c r="T560" s="317"/>
      <c r="U560" s="317"/>
      <c r="V560" s="317"/>
      <c r="W560" s="317"/>
      <c r="X560" s="317"/>
      <c r="Y560" s="327"/>
      <c r="Z560" s="327"/>
      <c r="AA560" s="327"/>
      <c r="AB560" s="327"/>
      <c r="AC560" s="327"/>
      <c r="AD560" s="327"/>
      <c r="AE560" s="327"/>
      <c r="AF560" s="327"/>
      <c r="AG560" s="327"/>
      <c r="AH560" s="327"/>
      <c r="AI560" s="327"/>
      <c r="AJ560" s="327"/>
      <c r="AK560" s="327"/>
      <c r="AL560" s="327"/>
      <c r="AM560" s="332"/>
    </row>
    <row r="561" spans="2:39" ht="15.6" collapsed="1">
      <c r="B561" s="353" t="s">
        <v>295</v>
      </c>
      <c r="C561" s="355"/>
      <c r="D561" s="355">
        <f>SUM(D404:D559)</f>
        <v>0</v>
      </c>
      <c r="E561" s="355"/>
      <c r="F561" s="355"/>
      <c r="G561" s="355"/>
      <c r="H561" s="355"/>
      <c r="I561" s="355"/>
      <c r="J561" s="355"/>
      <c r="K561" s="355"/>
      <c r="L561" s="355"/>
      <c r="M561" s="355"/>
      <c r="N561" s="355"/>
      <c r="O561" s="355">
        <f>SUM(O404:X559)</f>
        <v>0</v>
      </c>
      <c r="P561" s="355"/>
      <c r="Q561" s="355"/>
      <c r="R561" s="355"/>
      <c r="S561" s="355"/>
      <c r="T561" s="355"/>
      <c r="U561" s="355"/>
      <c r="V561" s="355"/>
      <c r="W561" s="355"/>
      <c r="X561" s="355"/>
      <c r="Y561" s="355">
        <f>IF(Y402="kWh",SUMPRODUCT(D404:D559,Y404:Y559))</f>
        <v>0</v>
      </c>
      <c r="Z561" s="355">
        <f>IF(Z402="kWh",SUMPRODUCT(D404:D559,Z404:Z559))</f>
        <v>0</v>
      </c>
      <c r="AA561" s="355">
        <f>IF(AA402="kw",SUMPRODUCT(N404:N559,O404:O559,AA404:AA559),SUMPRODUCT(D404:D559,AA404:AA559))</f>
        <v>0</v>
      </c>
      <c r="AB561" s="355">
        <f>IF(AB402="kw",SUMPRODUCT(N404:N559,O404:O559,AB404:AB559),SUMPRODUCT(D404:D559,AB404:AB559))</f>
        <v>0</v>
      </c>
      <c r="AC561" s="355">
        <f>IF(AC402="kw",SUMPRODUCT(N404:N559,O404:O559,AC404:AC559),SUMPRODUCT(D404:D559,AC404:AC559))</f>
        <v>0</v>
      </c>
      <c r="AD561" s="355">
        <f>IF(AD402="kw",SUMPRODUCT(N404:N559,O404:O559,AD404:AD559),SUMPRODUCT(D404:D559,AD404:AD559))</f>
        <v>0</v>
      </c>
      <c r="AE561" s="355">
        <f>IF(AE402="kw",SUMPRODUCT(N404:N559,O404:O559,AE404:AE559),SUMPRODUCT(D404:D559,AE404:AE559))</f>
        <v>0</v>
      </c>
      <c r="AF561" s="355">
        <f>IF(AF402="kw",SUMPRODUCT(N404:N559,O404:O559,AF404:AF559),SUMPRODUCT(D404:D559,AF404:AF559))</f>
        <v>0</v>
      </c>
      <c r="AG561" s="355">
        <f>IF(AG402="kw",SUMPRODUCT(N404:N559,O404:O559,AG404:AG559),SUMPRODUCT(D404:D559,AG404:AG559))</f>
        <v>0</v>
      </c>
      <c r="AH561" s="355">
        <f>IF(AH402="kw",SUMPRODUCT(N404:N559,O404:O559,AH404:AH559),SUMPRODUCT(D404:D559,AH404:AH559))</f>
        <v>0</v>
      </c>
      <c r="AI561" s="355">
        <f>IF(AI402="kw",SUMPRODUCT(N404:N559,O404:O559,AI404:AI559),SUMPRODUCT(D404:D559,AI404:AI559))</f>
        <v>0</v>
      </c>
      <c r="AJ561" s="355">
        <f>IF(AJ402="kw",SUMPRODUCT(N404:N559,O404:O559,AJ404:AJ559),SUMPRODUCT(D404:D559,AJ404:AJ559))</f>
        <v>0</v>
      </c>
      <c r="AK561" s="355">
        <f>IF(AK402="kw",SUMPRODUCT(N404:N559,O404:O559,AK404:AK559),SUMPRODUCT(D404:D559,AK404:AK559))</f>
        <v>0</v>
      </c>
      <c r="AL561" s="355">
        <f>IF(AL402="kw",SUMPRODUCT(N404:N559,O404:O559,AL404:AL559),SUMPRODUCT(D404:D559,AL404:AL559))</f>
        <v>0</v>
      </c>
      <c r="AM561" s="356"/>
    </row>
    <row r="562" spans="2:39" ht="15.6">
      <c r="B562" s="417" t="s">
        <v>296</v>
      </c>
      <c r="C562" s="418"/>
      <c r="D562" s="418"/>
      <c r="E562" s="418"/>
      <c r="F562" s="418"/>
      <c r="G562" s="418"/>
      <c r="H562" s="418"/>
      <c r="I562" s="418"/>
      <c r="J562" s="418"/>
      <c r="K562" s="418"/>
      <c r="L562" s="418"/>
      <c r="M562" s="418"/>
      <c r="N562" s="418"/>
      <c r="O562" s="418"/>
      <c r="P562" s="418"/>
      <c r="Q562" s="418"/>
      <c r="R562" s="418"/>
      <c r="S562" s="418"/>
      <c r="T562" s="418"/>
      <c r="U562" s="418"/>
      <c r="V562" s="418"/>
      <c r="W562" s="418"/>
      <c r="X562" s="418"/>
      <c r="Y562" s="418">
        <f>HLOOKUP(Y218,'2. LRAMVA Threshold'!$B$42:$Q$53,9,FALSE)</f>
        <v>0</v>
      </c>
      <c r="Z562" s="418">
        <f>HLOOKUP(Z218,'2. LRAMVA Threshold'!$B$42:$Q$53,9,FALSE)</f>
        <v>0</v>
      </c>
      <c r="AA562" s="418">
        <f>HLOOKUP(AA218,'2. LRAMVA Threshold'!$B$42:$Q$53,9,FALSE)</f>
        <v>0</v>
      </c>
      <c r="AB562" s="418">
        <f>HLOOKUP(AB218,'2. LRAMVA Threshold'!$B$42:$Q$53,9,FALSE)</f>
        <v>0</v>
      </c>
      <c r="AC562" s="418">
        <f>HLOOKUP(AC218,'2. LRAMVA Threshold'!$B$42:$Q$53,9,FALSE)</f>
        <v>0</v>
      </c>
      <c r="AD562" s="418">
        <f>HLOOKUP(AD218,'2. LRAMVA Threshold'!$B$42:$Q$53,9,FALSE)</f>
        <v>0</v>
      </c>
      <c r="AE562" s="418">
        <f>HLOOKUP(AE218,'2. LRAMVA Threshold'!$B$42:$Q$53,9,FALSE)</f>
        <v>0</v>
      </c>
      <c r="AF562" s="418">
        <f>HLOOKUP(AF218,'2. LRAMVA Threshold'!$B$42:$Q$53,9,FALSE)</f>
        <v>0</v>
      </c>
      <c r="AG562" s="418">
        <f>HLOOKUP(AG218,'2. LRAMVA Threshold'!$B$42:$Q$53,9,FALSE)</f>
        <v>0</v>
      </c>
      <c r="AH562" s="418">
        <f>HLOOKUP(AH218,'2. LRAMVA Threshold'!$B$42:$Q$53,9,FALSE)</f>
        <v>0</v>
      </c>
      <c r="AI562" s="418">
        <f>HLOOKUP(AI218,'2. LRAMVA Threshold'!$B$42:$Q$53,9,FALSE)</f>
        <v>0</v>
      </c>
      <c r="AJ562" s="418">
        <f>HLOOKUP(AJ218,'2. LRAMVA Threshold'!$B$42:$Q$53,9,FALSE)</f>
        <v>0</v>
      </c>
      <c r="AK562" s="418">
        <f>HLOOKUP(AK218,'2. LRAMVA Threshold'!$B$42:$Q$53,9,FALSE)</f>
        <v>0</v>
      </c>
      <c r="AL562" s="418">
        <f>HLOOKUP(AL218,'2. LRAMVA Threshold'!$B$42:$Q$53,9,FALSE)</f>
        <v>0</v>
      </c>
      <c r="AM562" s="419"/>
    </row>
    <row r="563" spans="2:39" ht="15">
      <c r="B563" s="420"/>
      <c r="C563" s="458"/>
      <c r="D563" s="459"/>
      <c r="E563" s="459"/>
      <c r="F563" s="459"/>
      <c r="G563" s="459"/>
      <c r="H563" s="459"/>
      <c r="I563" s="459"/>
      <c r="J563" s="459"/>
      <c r="K563" s="459"/>
      <c r="L563" s="459"/>
      <c r="M563" s="459"/>
      <c r="N563" s="459"/>
      <c r="O563" s="460"/>
      <c r="P563" s="459"/>
      <c r="Q563" s="459"/>
      <c r="R563" s="459"/>
      <c r="S563" s="461"/>
      <c r="T563" s="461"/>
      <c r="U563" s="461"/>
      <c r="V563" s="461"/>
      <c r="W563" s="459"/>
      <c r="X563" s="459"/>
      <c r="Y563" s="462"/>
      <c r="Z563" s="462"/>
      <c r="AA563" s="462"/>
      <c r="AB563" s="462"/>
      <c r="AC563" s="462"/>
      <c r="AD563" s="462"/>
      <c r="AE563" s="462"/>
      <c r="AF563" s="425"/>
      <c r="AG563" s="425"/>
      <c r="AH563" s="425"/>
      <c r="AI563" s="425"/>
      <c r="AJ563" s="425"/>
      <c r="AK563" s="425"/>
      <c r="AL563" s="425"/>
      <c r="AM563" s="426"/>
    </row>
    <row r="564" spans="2:39" ht="15">
      <c r="B564" s="350" t="s">
        <v>297</v>
      </c>
      <c r="C564" s="364"/>
      <c r="D564" s="364"/>
      <c r="E564" s="402"/>
      <c r="F564" s="402"/>
      <c r="G564" s="402"/>
      <c r="H564" s="402"/>
      <c r="I564" s="402"/>
      <c r="J564" s="402"/>
      <c r="K564" s="402"/>
      <c r="L564" s="402"/>
      <c r="M564" s="402"/>
      <c r="N564" s="402"/>
      <c r="O564" s="317"/>
      <c r="P564" s="366"/>
      <c r="Q564" s="366"/>
      <c r="R564" s="366"/>
      <c r="S564" s="365"/>
      <c r="T564" s="365"/>
      <c r="U564" s="365"/>
      <c r="V564" s="365"/>
      <c r="W564" s="366"/>
      <c r="X564" s="366"/>
      <c r="Y564" s="367">
        <f>HLOOKUP(Y$35,'3.  Distribution Rates'!$C$122:$P$133,9,FALSE)</f>
        <v>0</v>
      </c>
      <c r="Z564" s="367">
        <f>HLOOKUP(Z$35,'3.  Distribution Rates'!$C$122:$P$133,9,FALSE)</f>
        <v>0</v>
      </c>
      <c r="AA564" s="367">
        <f>HLOOKUP(AA$35,'3.  Distribution Rates'!$C$122:$P$133,9,FALSE)</f>
        <v>0</v>
      </c>
      <c r="AB564" s="367">
        <f>HLOOKUP(AB$35,'3.  Distribution Rates'!$C$122:$P$133,9,FALSE)</f>
        <v>0</v>
      </c>
      <c r="AC564" s="367">
        <f>HLOOKUP(AC$35,'3.  Distribution Rates'!$C$122:$P$133,9,FALSE)</f>
        <v>0</v>
      </c>
      <c r="AD564" s="367">
        <f>HLOOKUP(AD$35,'3.  Distribution Rates'!$C$122:$P$133,9,FALSE)</f>
        <v>0</v>
      </c>
      <c r="AE564" s="367">
        <f>HLOOKUP(AE$35,'3.  Distribution Rates'!$C$122:$P$133,9,FALSE)</f>
        <v>0</v>
      </c>
      <c r="AF564" s="367">
        <f>HLOOKUP(AF$35,'3.  Distribution Rates'!$C$122:$P$133,9,FALSE)</f>
        <v>0</v>
      </c>
      <c r="AG564" s="367">
        <f>HLOOKUP(AG$35,'3.  Distribution Rates'!$C$122:$P$133,9,FALSE)</f>
        <v>0</v>
      </c>
      <c r="AH564" s="367">
        <f>HLOOKUP(AH$35,'3.  Distribution Rates'!$C$122:$P$133,9,FALSE)</f>
        <v>0</v>
      </c>
      <c r="AI564" s="367">
        <f>HLOOKUP(AI$35,'3.  Distribution Rates'!$C$122:$P$133,9,FALSE)</f>
        <v>0</v>
      </c>
      <c r="AJ564" s="367">
        <f>HLOOKUP(AJ$35,'3.  Distribution Rates'!$C$122:$P$133,9,FALSE)</f>
        <v>0</v>
      </c>
      <c r="AK564" s="367">
        <f>HLOOKUP(AK$35,'3.  Distribution Rates'!$C$122:$P$133,9,FALSE)</f>
        <v>0</v>
      </c>
      <c r="AL564" s="367">
        <f>HLOOKUP(AL$35,'3.  Distribution Rates'!$C$122:$P$133,9,FALSE)</f>
        <v>0</v>
      </c>
      <c r="AM564" s="467"/>
    </row>
    <row r="565" spans="2:39" ht="15">
      <c r="B565" s="350" t="s">
        <v>298</v>
      </c>
      <c r="C565" s="371"/>
      <c r="D565" s="335"/>
      <c r="E565" s="305"/>
      <c r="F565" s="305"/>
      <c r="G565" s="305"/>
      <c r="H565" s="305"/>
      <c r="I565" s="305"/>
      <c r="J565" s="305"/>
      <c r="K565" s="305"/>
      <c r="L565" s="305"/>
      <c r="M565" s="305"/>
      <c r="N565" s="305"/>
      <c r="O565" s="317"/>
      <c r="P565" s="305"/>
      <c r="Q565" s="305"/>
      <c r="R565" s="305"/>
      <c r="S565" s="335"/>
      <c r="T565" s="335"/>
      <c r="U565" s="335"/>
      <c r="V565" s="335"/>
      <c r="W565" s="305"/>
      <c r="X565" s="305"/>
      <c r="Y565" s="404">
        <f>'4.  2011-2014 LRAM'!Y140*Y564</f>
        <v>0</v>
      </c>
      <c r="Z565" s="404">
        <f>'4.  2011-2014 LRAM'!Z140*Z564</f>
        <v>0</v>
      </c>
      <c r="AA565" s="404">
        <f>'4.  2011-2014 LRAM'!AA140*AA564</f>
        <v>0</v>
      </c>
      <c r="AB565" s="404">
        <f>'4.  2011-2014 LRAM'!AB140*AB564</f>
        <v>0</v>
      </c>
      <c r="AC565" s="404">
        <f>'4.  2011-2014 LRAM'!AC140*AC564</f>
        <v>0</v>
      </c>
      <c r="AD565" s="404">
        <f>'4.  2011-2014 LRAM'!AD140*AD564</f>
        <v>0</v>
      </c>
      <c r="AE565" s="404">
        <f>'4.  2011-2014 LRAM'!AE140*AE564</f>
        <v>0</v>
      </c>
      <c r="AF565" s="404">
        <f>'4.  2011-2014 LRAM'!AF140*AF564</f>
        <v>0</v>
      </c>
      <c r="AG565" s="404">
        <f>'4.  2011-2014 LRAM'!AG140*AG564</f>
        <v>0</v>
      </c>
      <c r="AH565" s="404">
        <f>'4.  2011-2014 LRAM'!AH140*AH564</f>
        <v>0</v>
      </c>
      <c r="AI565" s="404">
        <f>'4.  2011-2014 LRAM'!AI140*AI564</f>
        <v>0</v>
      </c>
      <c r="AJ565" s="404">
        <f>'4.  2011-2014 LRAM'!AJ140*AJ564</f>
        <v>0</v>
      </c>
      <c r="AK565" s="404">
        <f>'4.  2011-2014 LRAM'!AK140*AK564</f>
        <v>0</v>
      </c>
      <c r="AL565" s="404">
        <f>'4.  2011-2014 LRAM'!AL140*AL564</f>
        <v>0</v>
      </c>
      <c r="AM565" s="403">
        <f t="shared" ref="AM565:AM571" si="1704">SUM(Y565:AL565)</f>
        <v>0</v>
      </c>
    </row>
    <row r="566" spans="2:39" ht="15">
      <c r="B566" s="350" t="s">
        <v>299</v>
      </c>
      <c r="C566" s="371"/>
      <c r="D566" s="335"/>
      <c r="E566" s="305"/>
      <c r="F566" s="305"/>
      <c r="G566" s="305"/>
      <c r="H566" s="305"/>
      <c r="I566" s="305"/>
      <c r="J566" s="305"/>
      <c r="K566" s="305"/>
      <c r="L566" s="305"/>
      <c r="M566" s="305"/>
      <c r="N566" s="305"/>
      <c r="O566" s="317"/>
      <c r="P566" s="305"/>
      <c r="Q566" s="305"/>
      <c r="R566" s="305"/>
      <c r="S566" s="335"/>
      <c r="T566" s="335"/>
      <c r="U566" s="335"/>
      <c r="V566" s="335"/>
      <c r="W566" s="305"/>
      <c r="X566" s="305"/>
      <c r="Y566" s="404">
        <f>'4.  2011-2014 LRAM'!Y269*Y564</f>
        <v>0</v>
      </c>
      <c r="Z566" s="404">
        <f>'4.  2011-2014 LRAM'!Z269*Z564</f>
        <v>0</v>
      </c>
      <c r="AA566" s="404">
        <f>'4.  2011-2014 LRAM'!AA269*AA564</f>
        <v>0</v>
      </c>
      <c r="AB566" s="404">
        <f>'4.  2011-2014 LRAM'!AB269*AB564</f>
        <v>0</v>
      </c>
      <c r="AC566" s="404">
        <f>'4.  2011-2014 LRAM'!AC269*AC564</f>
        <v>0</v>
      </c>
      <c r="AD566" s="404">
        <f>'4.  2011-2014 LRAM'!AD269*AD564</f>
        <v>0</v>
      </c>
      <c r="AE566" s="404">
        <f>'4.  2011-2014 LRAM'!AE269*AE564</f>
        <v>0</v>
      </c>
      <c r="AF566" s="404">
        <f>'4.  2011-2014 LRAM'!AF269*AF564</f>
        <v>0</v>
      </c>
      <c r="AG566" s="404">
        <f>'4.  2011-2014 LRAM'!AG269*AG564</f>
        <v>0</v>
      </c>
      <c r="AH566" s="404">
        <f>'4.  2011-2014 LRAM'!AH269*AH564</f>
        <v>0</v>
      </c>
      <c r="AI566" s="404">
        <f>'4.  2011-2014 LRAM'!AI269*AI564</f>
        <v>0</v>
      </c>
      <c r="AJ566" s="404">
        <f>'4.  2011-2014 LRAM'!AJ269*AJ564</f>
        <v>0</v>
      </c>
      <c r="AK566" s="404">
        <f>'4.  2011-2014 LRAM'!AK269*AK564</f>
        <v>0</v>
      </c>
      <c r="AL566" s="404">
        <f>'4.  2011-2014 LRAM'!AL269*AL564</f>
        <v>0</v>
      </c>
      <c r="AM566" s="403">
        <f t="shared" si="1704"/>
        <v>0</v>
      </c>
    </row>
    <row r="567" spans="2:39" ht="15">
      <c r="B567" s="350" t="s">
        <v>300</v>
      </c>
      <c r="C567" s="371"/>
      <c r="D567" s="335"/>
      <c r="E567" s="305"/>
      <c r="F567" s="305"/>
      <c r="G567" s="305"/>
      <c r="H567" s="305"/>
      <c r="I567" s="305"/>
      <c r="J567" s="305"/>
      <c r="K567" s="305"/>
      <c r="L567" s="305"/>
      <c r="M567" s="305"/>
      <c r="N567" s="305"/>
      <c r="O567" s="317"/>
      <c r="P567" s="305"/>
      <c r="Q567" s="305"/>
      <c r="R567" s="305"/>
      <c r="S567" s="335"/>
      <c r="T567" s="335"/>
      <c r="U567" s="335"/>
      <c r="V567" s="335"/>
      <c r="W567" s="305"/>
      <c r="X567" s="305"/>
      <c r="Y567" s="404">
        <f>'4.  2011-2014 LRAM'!Y398*Y564</f>
        <v>0</v>
      </c>
      <c r="Z567" s="404">
        <f>'4.  2011-2014 LRAM'!Z398*Z564</f>
        <v>0</v>
      </c>
      <c r="AA567" s="404">
        <f>'4.  2011-2014 LRAM'!AA398*AA564</f>
        <v>0</v>
      </c>
      <c r="AB567" s="404">
        <f>'4.  2011-2014 LRAM'!AB398*AB564</f>
        <v>0</v>
      </c>
      <c r="AC567" s="404">
        <f>'4.  2011-2014 LRAM'!AC398*AC564</f>
        <v>0</v>
      </c>
      <c r="AD567" s="404">
        <f>'4.  2011-2014 LRAM'!AD398*AD564</f>
        <v>0</v>
      </c>
      <c r="AE567" s="404">
        <f>'4.  2011-2014 LRAM'!AE398*AE564</f>
        <v>0</v>
      </c>
      <c r="AF567" s="404">
        <f>'4.  2011-2014 LRAM'!AF398*AF564</f>
        <v>0</v>
      </c>
      <c r="AG567" s="404">
        <f>'4.  2011-2014 LRAM'!AG398*AG564</f>
        <v>0</v>
      </c>
      <c r="AH567" s="404">
        <f>'4.  2011-2014 LRAM'!AH398*AH564</f>
        <v>0</v>
      </c>
      <c r="AI567" s="404">
        <f>'4.  2011-2014 LRAM'!AI398*AI564</f>
        <v>0</v>
      </c>
      <c r="AJ567" s="404">
        <f>'4.  2011-2014 LRAM'!AJ398*AJ564</f>
        <v>0</v>
      </c>
      <c r="AK567" s="404">
        <f>'4.  2011-2014 LRAM'!AK398*AK564</f>
        <v>0</v>
      </c>
      <c r="AL567" s="404">
        <f>'4.  2011-2014 LRAM'!AL398*AL564</f>
        <v>0</v>
      </c>
      <c r="AM567" s="403">
        <f t="shared" si="1704"/>
        <v>0</v>
      </c>
    </row>
    <row r="568" spans="2:39" ht="15">
      <c r="B568" s="350" t="s">
        <v>301</v>
      </c>
      <c r="C568" s="371"/>
      <c r="D568" s="335"/>
      <c r="E568" s="305"/>
      <c r="F568" s="305"/>
      <c r="G568" s="305"/>
      <c r="H568" s="305"/>
      <c r="I568" s="305"/>
      <c r="J568" s="305"/>
      <c r="K568" s="305"/>
      <c r="L568" s="305"/>
      <c r="M568" s="305"/>
      <c r="N568" s="305"/>
      <c r="O568" s="317"/>
      <c r="P568" s="305"/>
      <c r="Q568" s="305"/>
      <c r="R568" s="305"/>
      <c r="S568" s="335"/>
      <c r="T568" s="335"/>
      <c r="U568" s="335"/>
      <c r="V568" s="335"/>
      <c r="W568" s="305"/>
      <c r="X568" s="305"/>
      <c r="Y568" s="404">
        <f>'4.  2011-2014 LRAM'!Y528*Y564</f>
        <v>0</v>
      </c>
      <c r="Z568" s="404">
        <f>'4.  2011-2014 LRAM'!Z528*Z564</f>
        <v>0</v>
      </c>
      <c r="AA568" s="404">
        <f>'4.  2011-2014 LRAM'!AA528*AA564</f>
        <v>0</v>
      </c>
      <c r="AB568" s="404">
        <f>'4.  2011-2014 LRAM'!AB528*AB564</f>
        <v>0</v>
      </c>
      <c r="AC568" s="404">
        <f>'4.  2011-2014 LRAM'!AC528*AC564</f>
        <v>0</v>
      </c>
      <c r="AD568" s="404">
        <f>'4.  2011-2014 LRAM'!AD528*AD564</f>
        <v>0</v>
      </c>
      <c r="AE568" s="404">
        <f>'4.  2011-2014 LRAM'!AE528*AE564</f>
        <v>0</v>
      </c>
      <c r="AF568" s="404">
        <f>'4.  2011-2014 LRAM'!AF528*AF564</f>
        <v>0</v>
      </c>
      <c r="AG568" s="404">
        <f>'4.  2011-2014 LRAM'!AG528*AG564</f>
        <v>0</v>
      </c>
      <c r="AH568" s="404">
        <f>'4.  2011-2014 LRAM'!AH528*AH564</f>
        <v>0</v>
      </c>
      <c r="AI568" s="404">
        <f>'4.  2011-2014 LRAM'!AI528*AI564</f>
        <v>0</v>
      </c>
      <c r="AJ568" s="404">
        <f>'4.  2011-2014 LRAM'!AJ528*AJ564</f>
        <v>0</v>
      </c>
      <c r="AK568" s="404">
        <f>'4.  2011-2014 LRAM'!AK528*AK564</f>
        <v>0</v>
      </c>
      <c r="AL568" s="404">
        <f>'4.  2011-2014 LRAM'!AL528*AL564</f>
        <v>0</v>
      </c>
      <c r="AM568" s="403">
        <f t="shared" si="1704"/>
        <v>0</v>
      </c>
    </row>
    <row r="569" spans="2:39" ht="15">
      <c r="B569" s="350" t="s">
        <v>302</v>
      </c>
      <c r="C569" s="371"/>
      <c r="D569" s="335"/>
      <c r="E569" s="305"/>
      <c r="F569" s="305"/>
      <c r="G569" s="305"/>
      <c r="H569" s="305"/>
      <c r="I569" s="305"/>
      <c r="J569" s="305"/>
      <c r="K569" s="305"/>
      <c r="L569" s="305"/>
      <c r="M569" s="305"/>
      <c r="N569" s="305"/>
      <c r="O569" s="317"/>
      <c r="P569" s="305"/>
      <c r="Q569" s="305"/>
      <c r="R569" s="305"/>
      <c r="S569" s="335"/>
      <c r="T569" s="335"/>
      <c r="U569" s="335"/>
      <c r="V569" s="335"/>
      <c r="W569" s="305"/>
      <c r="X569" s="305"/>
      <c r="Y569" s="404">
        <f t="shared" ref="Y569:AL569" si="1705">Y209*Y564</f>
        <v>0</v>
      </c>
      <c r="Z569" s="404">
        <f t="shared" si="1705"/>
        <v>0</v>
      </c>
      <c r="AA569" s="404">
        <f t="shared" si="1705"/>
        <v>0</v>
      </c>
      <c r="AB569" s="404">
        <f t="shared" si="1705"/>
        <v>0</v>
      </c>
      <c r="AC569" s="404">
        <f t="shared" si="1705"/>
        <v>0</v>
      </c>
      <c r="AD569" s="404">
        <f t="shared" si="1705"/>
        <v>0</v>
      </c>
      <c r="AE569" s="404">
        <f t="shared" si="1705"/>
        <v>0</v>
      </c>
      <c r="AF569" s="404">
        <f t="shared" si="1705"/>
        <v>0</v>
      </c>
      <c r="AG569" s="404">
        <f t="shared" si="1705"/>
        <v>0</v>
      </c>
      <c r="AH569" s="404">
        <f t="shared" si="1705"/>
        <v>0</v>
      </c>
      <c r="AI569" s="404">
        <f t="shared" si="1705"/>
        <v>0</v>
      </c>
      <c r="AJ569" s="404">
        <f t="shared" si="1705"/>
        <v>0</v>
      </c>
      <c r="AK569" s="404">
        <f t="shared" si="1705"/>
        <v>0</v>
      </c>
      <c r="AL569" s="404">
        <f t="shared" si="1705"/>
        <v>0</v>
      </c>
      <c r="AM569" s="403">
        <f t="shared" si="1704"/>
        <v>0</v>
      </c>
    </row>
    <row r="570" spans="2:39" ht="15">
      <c r="B570" s="350" t="s">
        <v>303</v>
      </c>
      <c r="C570" s="371"/>
      <c r="D570" s="335"/>
      <c r="E570" s="305"/>
      <c r="F570" s="305"/>
      <c r="G570" s="305"/>
      <c r="H570" s="305"/>
      <c r="I570" s="305"/>
      <c r="J570" s="305"/>
      <c r="K570" s="305"/>
      <c r="L570" s="305"/>
      <c r="M570" s="305"/>
      <c r="N570" s="305"/>
      <c r="O570" s="317"/>
      <c r="P570" s="305"/>
      <c r="Q570" s="305"/>
      <c r="R570" s="305"/>
      <c r="S570" s="335"/>
      <c r="T570" s="335"/>
      <c r="U570" s="335"/>
      <c r="V570" s="335"/>
      <c r="W570" s="305"/>
      <c r="X570" s="305"/>
      <c r="Y570" s="404">
        <f t="shared" ref="Y570:AL570" si="1706">Y392*Y564</f>
        <v>0</v>
      </c>
      <c r="Z570" s="404">
        <f t="shared" si="1706"/>
        <v>0</v>
      </c>
      <c r="AA570" s="404">
        <f t="shared" si="1706"/>
        <v>0</v>
      </c>
      <c r="AB570" s="404">
        <f t="shared" si="1706"/>
        <v>0</v>
      </c>
      <c r="AC570" s="404">
        <f t="shared" si="1706"/>
        <v>0</v>
      </c>
      <c r="AD570" s="404">
        <f t="shared" si="1706"/>
        <v>0</v>
      </c>
      <c r="AE570" s="404">
        <f t="shared" si="1706"/>
        <v>0</v>
      </c>
      <c r="AF570" s="404">
        <f t="shared" si="1706"/>
        <v>0</v>
      </c>
      <c r="AG570" s="404">
        <f t="shared" si="1706"/>
        <v>0</v>
      </c>
      <c r="AH570" s="404">
        <f t="shared" si="1706"/>
        <v>0</v>
      </c>
      <c r="AI570" s="404">
        <f t="shared" si="1706"/>
        <v>0</v>
      </c>
      <c r="AJ570" s="404">
        <f t="shared" si="1706"/>
        <v>0</v>
      </c>
      <c r="AK570" s="404">
        <f t="shared" si="1706"/>
        <v>0</v>
      </c>
      <c r="AL570" s="404">
        <f t="shared" si="1706"/>
        <v>0</v>
      </c>
      <c r="AM570" s="403">
        <f t="shared" si="1704"/>
        <v>0</v>
      </c>
    </row>
    <row r="571" spans="2:39" ht="15">
      <c r="B571" s="350" t="s">
        <v>304</v>
      </c>
      <c r="C571" s="371"/>
      <c r="D571" s="335"/>
      <c r="E571" s="305"/>
      <c r="F571" s="305"/>
      <c r="G571" s="305"/>
      <c r="H571" s="305"/>
      <c r="I571" s="305"/>
      <c r="J571" s="305"/>
      <c r="K571" s="305"/>
      <c r="L571" s="305"/>
      <c r="M571" s="305"/>
      <c r="N571" s="305"/>
      <c r="O571" s="317"/>
      <c r="P571" s="305"/>
      <c r="Q571" s="305"/>
      <c r="R571" s="305"/>
      <c r="S571" s="335"/>
      <c r="T571" s="335"/>
      <c r="U571" s="335"/>
      <c r="V571" s="335"/>
      <c r="W571" s="305"/>
      <c r="X571" s="305"/>
      <c r="Y571" s="404">
        <f>Y561*Y564</f>
        <v>0</v>
      </c>
      <c r="Z571" s="404">
        <f t="shared" ref="Z571:AL571" si="1707">Z561*Z564</f>
        <v>0</v>
      </c>
      <c r="AA571" s="404">
        <f t="shared" si="1707"/>
        <v>0</v>
      </c>
      <c r="AB571" s="404">
        <f t="shared" si="1707"/>
        <v>0</v>
      </c>
      <c r="AC571" s="404">
        <f t="shared" si="1707"/>
        <v>0</v>
      </c>
      <c r="AD571" s="404">
        <f t="shared" si="1707"/>
        <v>0</v>
      </c>
      <c r="AE571" s="404">
        <f t="shared" si="1707"/>
        <v>0</v>
      </c>
      <c r="AF571" s="404">
        <f t="shared" si="1707"/>
        <v>0</v>
      </c>
      <c r="AG571" s="404">
        <f t="shared" si="1707"/>
        <v>0</v>
      </c>
      <c r="AH571" s="404">
        <f t="shared" si="1707"/>
        <v>0</v>
      </c>
      <c r="AI571" s="404">
        <f t="shared" si="1707"/>
        <v>0</v>
      </c>
      <c r="AJ571" s="404">
        <f t="shared" si="1707"/>
        <v>0</v>
      </c>
      <c r="AK571" s="404">
        <f t="shared" si="1707"/>
        <v>0</v>
      </c>
      <c r="AL571" s="404">
        <f t="shared" si="1707"/>
        <v>0</v>
      </c>
      <c r="AM571" s="403">
        <f t="shared" si="1704"/>
        <v>0</v>
      </c>
    </row>
    <row r="572" spans="2:39" ht="15.6">
      <c r="B572" s="375" t="s">
        <v>305</v>
      </c>
      <c r="C572" s="371"/>
      <c r="D572" s="362"/>
      <c r="E572" s="360"/>
      <c r="F572" s="360"/>
      <c r="G572" s="360"/>
      <c r="H572" s="360"/>
      <c r="I572" s="360"/>
      <c r="J572" s="360"/>
      <c r="K572" s="360"/>
      <c r="L572" s="360"/>
      <c r="M572" s="360"/>
      <c r="N572" s="360"/>
      <c r="O572" s="326"/>
      <c r="P572" s="360"/>
      <c r="Q572" s="360"/>
      <c r="R572" s="360"/>
      <c r="S572" s="362"/>
      <c r="T572" s="362"/>
      <c r="U572" s="362"/>
      <c r="V572" s="362"/>
      <c r="W572" s="360"/>
      <c r="X572" s="360"/>
      <c r="Y572" s="372">
        <f>SUM(Y565:Y571)</f>
        <v>0</v>
      </c>
      <c r="Z572" s="372">
        <f>SUM(Z565:Z571)</f>
        <v>0</v>
      </c>
      <c r="AA572" s="372">
        <f t="shared" ref="AA572:AE572" si="1708">SUM(AA565:AA571)</f>
        <v>0</v>
      </c>
      <c r="AB572" s="372">
        <f t="shared" si="1708"/>
        <v>0</v>
      </c>
      <c r="AC572" s="372">
        <f t="shared" si="1708"/>
        <v>0</v>
      </c>
      <c r="AD572" s="372">
        <f t="shared" si="1708"/>
        <v>0</v>
      </c>
      <c r="AE572" s="372">
        <f t="shared" si="1708"/>
        <v>0</v>
      </c>
      <c r="AF572" s="372">
        <f>SUM(AF565:AF571)</f>
        <v>0</v>
      </c>
      <c r="AG572" s="372">
        <f>SUM(AG565:AG571)</f>
        <v>0</v>
      </c>
      <c r="AH572" s="372">
        <f t="shared" ref="AH572:AL572" si="1709">SUM(AH565:AH571)</f>
        <v>0</v>
      </c>
      <c r="AI572" s="372">
        <f t="shared" si="1709"/>
        <v>0</v>
      </c>
      <c r="AJ572" s="372">
        <f t="shared" si="1709"/>
        <v>0</v>
      </c>
      <c r="AK572" s="372">
        <f t="shared" si="1709"/>
        <v>0</v>
      </c>
      <c r="AL572" s="372">
        <f t="shared" si="1709"/>
        <v>0</v>
      </c>
      <c r="AM572" s="374">
        <f>SUM(AM565:AM571)</f>
        <v>0</v>
      </c>
    </row>
    <row r="573" spans="2:39" ht="15.6">
      <c r="B573" s="375" t="s">
        <v>306</v>
      </c>
      <c r="C573" s="371"/>
      <c r="D573" s="376"/>
      <c r="E573" s="360"/>
      <c r="F573" s="360"/>
      <c r="G573" s="360"/>
      <c r="H573" s="360"/>
      <c r="I573" s="360"/>
      <c r="J573" s="360"/>
      <c r="K573" s="360"/>
      <c r="L573" s="360"/>
      <c r="M573" s="360"/>
      <c r="N573" s="360"/>
      <c r="O573" s="326"/>
      <c r="P573" s="360"/>
      <c r="Q573" s="360"/>
      <c r="R573" s="360"/>
      <c r="S573" s="362"/>
      <c r="T573" s="362"/>
      <c r="U573" s="362"/>
      <c r="V573" s="362"/>
      <c r="W573" s="360"/>
      <c r="X573" s="360"/>
      <c r="Y573" s="373">
        <f>Y562*Y564</f>
        <v>0</v>
      </c>
      <c r="Z573" s="373">
        <f t="shared" ref="Z573:AE573" si="1710">Z562*Z564</f>
        <v>0</v>
      </c>
      <c r="AA573" s="373">
        <f t="shared" si="1710"/>
        <v>0</v>
      </c>
      <c r="AB573" s="373">
        <f t="shared" si="1710"/>
        <v>0</v>
      </c>
      <c r="AC573" s="373">
        <f t="shared" si="1710"/>
        <v>0</v>
      </c>
      <c r="AD573" s="373">
        <f t="shared" si="1710"/>
        <v>0</v>
      </c>
      <c r="AE573" s="373">
        <f t="shared" si="1710"/>
        <v>0</v>
      </c>
      <c r="AF573" s="373">
        <f>AF562*AF564</f>
        <v>0</v>
      </c>
      <c r="AG573" s="373">
        <f t="shared" ref="AG573:AL573" si="1711">AG562*AG564</f>
        <v>0</v>
      </c>
      <c r="AH573" s="373">
        <f t="shared" si="1711"/>
        <v>0</v>
      </c>
      <c r="AI573" s="373">
        <f t="shared" si="1711"/>
        <v>0</v>
      </c>
      <c r="AJ573" s="373">
        <f t="shared" si="1711"/>
        <v>0</v>
      </c>
      <c r="AK573" s="373">
        <f t="shared" si="1711"/>
        <v>0</v>
      </c>
      <c r="AL573" s="373">
        <f t="shared" si="1711"/>
        <v>0</v>
      </c>
      <c r="AM573" s="374">
        <f>SUM(Y573:AL573)</f>
        <v>0</v>
      </c>
    </row>
    <row r="574" spans="2:39" ht="15.6">
      <c r="B574" s="375" t="s">
        <v>307</v>
      </c>
      <c r="C574" s="371"/>
      <c r="D574" s="376"/>
      <c r="E574" s="360"/>
      <c r="F574" s="360"/>
      <c r="G574" s="360"/>
      <c r="H574" s="360"/>
      <c r="I574" s="360"/>
      <c r="J574" s="360"/>
      <c r="K574" s="360"/>
      <c r="L574" s="360"/>
      <c r="M574" s="360"/>
      <c r="N574" s="360"/>
      <c r="O574" s="326"/>
      <c r="P574" s="360"/>
      <c r="Q574" s="360"/>
      <c r="R574" s="360"/>
      <c r="S574" s="376"/>
      <c r="T574" s="376"/>
      <c r="U574" s="376"/>
      <c r="V574" s="376"/>
      <c r="W574" s="360"/>
      <c r="X574" s="360"/>
      <c r="Y574" s="377"/>
      <c r="Z574" s="377"/>
      <c r="AA574" s="377"/>
      <c r="AB574" s="377"/>
      <c r="AC574" s="377"/>
      <c r="AD574" s="377"/>
      <c r="AE574" s="377"/>
      <c r="AF574" s="377"/>
      <c r="AG574" s="377"/>
      <c r="AH574" s="377"/>
      <c r="AI574" s="377"/>
      <c r="AJ574" s="377"/>
      <c r="AK574" s="377"/>
      <c r="AL574" s="377"/>
      <c r="AM574" s="374">
        <f>AM572-AM573</f>
        <v>0</v>
      </c>
    </row>
    <row r="575" spans="2:39" ht="15">
      <c r="B575" s="350"/>
      <c r="C575" s="376"/>
      <c r="D575" s="376"/>
      <c r="E575" s="360"/>
      <c r="F575" s="360"/>
      <c r="G575" s="360"/>
      <c r="H575" s="360"/>
      <c r="I575" s="360"/>
      <c r="J575" s="360"/>
      <c r="K575" s="360"/>
      <c r="L575" s="360"/>
      <c r="M575" s="360"/>
      <c r="N575" s="360"/>
      <c r="O575" s="326"/>
      <c r="P575" s="360"/>
      <c r="Q575" s="360"/>
      <c r="R575" s="360"/>
      <c r="S575" s="376"/>
      <c r="T575" s="371"/>
      <c r="U575" s="376"/>
      <c r="V575" s="376"/>
      <c r="W575" s="360"/>
      <c r="X575" s="360"/>
      <c r="Y575" s="378"/>
      <c r="Z575" s="378"/>
      <c r="AA575" s="378"/>
      <c r="AB575" s="378"/>
      <c r="AC575" s="378"/>
      <c r="AD575" s="378"/>
      <c r="AE575" s="378"/>
      <c r="AF575" s="378"/>
      <c r="AG575" s="378"/>
      <c r="AH575" s="378"/>
      <c r="AI575" s="378"/>
      <c r="AJ575" s="378"/>
      <c r="AK575" s="378"/>
      <c r="AL575" s="378"/>
      <c r="AM575" s="374"/>
    </row>
    <row r="576" spans="2:39" ht="15">
      <c r="B576" s="465" t="s">
        <v>308</v>
      </c>
      <c r="C576" s="330"/>
      <c r="D576" s="305"/>
      <c r="E576" s="305"/>
      <c r="F576" s="305"/>
      <c r="G576" s="305"/>
      <c r="H576" s="305"/>
      <c r="I576" s="305"/>
      <c r="J576" s="305"/>
      <c r="K576" s="305"/>
      <c r="L576" s="305"/>
      <c r="M576" s="305"/>
      <c r="N576" s="305"/>
      <c r="O576" s="383"/>
      <c r="P576" s="305"/>
      <c r="Q576" s="305"/>
      <c r="R576" s="305"/>
      <c r="S576" s="330"/>
      <c r="T576" s="335"/>
      <c r="U576" s="335"/>
      <c r="V576" s="305"/>
      <c r="W576" s="305"/>
      <c r="X576" s="335"/>
      <c r="Y576" s="317">
        <f>SUMPRODUCT(E404:E559,Y404:Y559)</f>
        <v>0</v>
      </c>
      <c r="Z576" s="317">
        <f>SUMPRODUCT(E404:E559,Z404:Z559)</f>
        <v>0</v>
      </c>
      <c r="AA576" s="317">
        <f t="shared" ref="AA576:AL576" si="1712">IF(AA402="kw",SUMPRODUCT($N$404:$N$559,$P$404:$P$559,AA404:AA559),SUMPRODUCT($E$404:$E$559,AA404:AA559))</f>
        <v>0</v>
      </c>
      <c r="AB576" s="317">
        <f t="shared" si="1712"/>
        <v>0</v>
      </c>
      <c r="AC576" s="317">
        <f t="shared" si="1712"/>
        <v>0</v>
      </c>
      <c r="AD576" s="317">
        <f t="shared" si="1712"/>
        <v>0</v>
      </c>
      <c r="AE576" s="317">
        <f t="shared" si="1712"/>
        <v>0</v>
      </c>
      <c r="AF576" s="317">
        <f t="shared" si="1712"/>
        <v>0</v>
      </c>
      <c r="AG576" s="317">
        <f t="shared" si="1712"/>
        <v>0</v>
      </c>
      <c r="AH576" s="317">
        <f t="shared" si="1712"/>
        <v>0</v>
      </c>
      <c r="AI576" s="317">
        <f t="shared" si="1712"/>
        <v>0</v>
      </c>
      <c r="AJ576" s="317">
        <f t="shared" si="1712"/>
        <v>0</v>
      </c>
      <c r="AK576" s="317">
        <f t="shared" si="1712"/>
        <v>0</v>
      </c>
      <c r="AL576" s="317">
        <f t="shared" si="1712"/>
        <v>0</v>
      </c>
      <c r="AM576" s="363"/>
    </row>
    <row r="577" spans="1:39" ht="15">
      <c r="B577" s="465" t="s">
        <v>309</v>
      </c>
      <c r="C577" s="330"/>
      <c r="D577" s="305"/>
      <c r="E577" s="305"/>
      <c r="F577" s="305"/>
      <c r="G577" s="305"/>
      <c r="H577" s="305"/>
      <c r="I577" s="305"/>
      <c r="J577" s="305"/>
      <c r="K577" s="305"/>
      <c r="L577" s="305"/>
      <c r="M577" s="305"/>
      <c r="N577" s="305"/>
      <c r="O577" s="383"/>
      <c r="P577" s="305"/>
      <c r="Q577" s="305"/>
      <c r="R577" s="305"/>
      <c r="S577" s="330"/>
      <c r="T577" s="335"/>
      <c r="U577" s="335"/>
      <c r="V577" s="305"/>
      <c r="W577" s="305"/>
      <c r="X577" s="335"/>
      <c r="Y577" s="317">
        <f>SUMPRODUCT(F404:F559,Y404:Y559)</f>
        <v>0</v>
      </c>
      <c r="Z577" s="317">
        <f>SUMPRODUCT(F404:F559,Z404:Z559)</f>
        <v>0</v>
      </c>
      <c r="AA577" s="317">
        <f t="shared" ref="AA577:AL577" si="1713">IF(AA402="kw",SUMPRODUCT($N$404:$N$559,$Q$404:$Q$559,AA404:AA559),SUMPRODUCT($F$404:$F$559,AA404:AA559))</f>
        <v>0</v>
      </c>
      <c r="AB577" s="317">
        <f t="shared" si="1713"/>
        <v>0</v>
      </c>
      <c r="AC577" s="317">
        <f t="shared" si="1713"/>
        <v>0</v>
      </c>
      <c r="AD577" s="317">
        <f t="shared" si="1713"/>
        <v>0</v>
      </c>
      <c r="AE577" s="317">
        <f t="shared" si="1713"/>
        <v>0</v>
      </c>
      <c r="AF577" s="317">
        <f t="shared" si="1713"/>
        <v>0</v>
      </c>
      <c r="AG577" s="317">
        <f t="shared" si="1713"/>
        <v>0</v>
      </c>
      <c r="AH577" s="317">
        <f t="shared" si="1713"/>
        <v>0</v>
      </c>
      <c r="AI577" s="317">
        <f t="shared" si="1713"/>
        <v>0</v>
      </c>
      <c r="AJ577" s="317">
        <f t="shared" si="1713"/>
        <v>0</v>
      </c>
      <c r="AK577" s="317">
        <f t="shared" si="1713"/>
        <v>0</v>
      </c>
      <c r="AL577" s="317">
        <f t="shared" si="1713"/>
        <v>0</v>
      </c>
      <c r="AM577" s="363"/>
    </row>
    <row r="578" spans="1:39" ht="15">
      <c r="B578" s="466" t="s">
        <v>310</v>
      </c>
      <c r="C578" s="390"/>
      <c r="D578" s="410"/>
      <c r="E578" s="410"/>
      <c r="F578" s="410"/>
      <c r="G578" s="410"/>
      <c r="H578" s="410"/>
      <c r="I578" s="410"/>
      <c r="J578" s="410"/>
      <c r="K578" s="410"/>
      <c r="L578" s="410"/>
      <c r="M578" s="410"/>
      <c r="N578" s="410"/>
      <c r="O578" s="409"/>
      <c r="P578" s="410"/>
      <c r="Q578" s="410"/>
      <c r="R578" s="410"/>
      <c r="S578" s="390"/>
      <c r="T578" s="411"/>
      <c r="U578" s="411"/>
      <c r="V578" s="410"/>
      <c r="W578" s="410"/>
      <c r="X578" s="411"/>
      <c r="Y578" s="352">
        <f>SUMPRODUCT(G404:G559,Y404:Y559)</f>
        <v>0</v>
      </c>
      <c r="Z578" s="352">
        <f>SUMPRODUCT(G404:G559,Z404:Z559)</f>
        <v>0</v>
      </c>
      <c r="AA578" s="352">
        <f t="shared" ref="AA578:AL578" si="1714">IF(AA402="kw",SUMPRODUCT($N$404:$N$559,$R$404:$R$559,AA404:AA559),SUMPRODUCT($G$404:$G$559,AA404:AA559))</f>
        <v>0</v>
      </c>
      <c r="AB578" s="352">
        <f t="shared" si="1714"/>
        <v>0</v>
      </c>
      <c r="AC578" s="352">
        <f t="shared" si="1714"/>
        <v>0</v>
      </c>
      <c r="AD578" s="352">
        <f t="shared" si="1714"/>
        <v>0</v>
      </c>
      <c r="AE578" s="352">
        <f t="shared" si="1714"/>
        <v>0</v>
      </c>
      <c r="AF578" s="352">
        <f t="shared" si="1714"/>
        <v>0</v>
      </c>
      <c r="AG578" s="352">
        <f t="shared" si="1714"/>
        <v>0</v>
      </c>
      <c r="AH578" s="352">
        <f t="shared" si="1714"/>
        <v>0</v>
      </c>
      <c r="AI578" s="352">
        <f t="shared" si="1714"/>
        <v>0</v>
      </c>
      <c r="AJ578" s="352">
        <f t="shared" si="1714"/>
        <v>0</v>
      </c>
      <c r="AK578" s="352">
        <f t="shared" si="1714"/>
        <v>0</v>
      </c>
      <c r="AL578" s="352">
        <f t="shared" si="1714"/>
        <v>0</v>
      </c>
      <c r="AM578" s="412"/>
    </row>
    <row r="579" spans="1:39" ht="22.5" customHeight="1">
      <c r="B579" s="394" t="s">
        <v>226</v>
      </c>
      <c r="C579" s="413"/>
      <c r="D579" s="414"/>
      <c r="E579" s="414"/>
      <c r="F579" s="414"/>
      <c r="G579" s="414"/>
      <c r="H579" s="414"/>
      <c r="I579" s="414"/>
      <c r="J579" s="414"/>
      <c r="K579" s="414"/>
      <c r="L579" s="414"/>
      <c r="M579" s="414"/>
      <c r="N579" s="414"/>
      <c r="O579" s="414"/>
      <c r="P579" s="414"/>
      <c r="Q579" s="414"/>
      <c r="R579" s="414"/>
      <c r="S579" s="397"/>
      <c r="T579" s="398"/>
      <c r="U579" s="414"/>
      <c r="V579" s="414"/>
      <c r="W579" s="414"/>
      <c r="X579" s="414"/>
      <c r="Y579" s="435"/>
      <c r="Z579" s="435"/>
      <c r="AA579" s="435"/>
      <c r="AB579" s="435"/>
      <c r="AC579" s="435"/>
      <c r="AD579" s="435"/>
      <c r="AE579" s="435"/>
      <c r="AF579" s="435"/>
      <c r="AG579" s="435"/>
      <c r="AH579" s="435"/>
      <c r="AI579" s="435"/>
      <c r="AJ579" s="435"/>
      <c r="AK579" s="435"/>
      <c r="AL579" s="435"/>
      <c r="AM579" s="415"/>
    </row>
    <row r="582" spans="1:39" ht="15.6">
      <c r="B582" s="306" t="s">
        <v>312</v>
      </c>
      <c r="C582" s="307"/>
      <c r="D582" s="626" t="s">
        <v>588</v>
      </c>
      <c r="E582" s="279"/>
      <c r="F582" s="626" t="s">
        <v>599</v>
      </c>
      <c r="G582" s="279"/>
      <c r="H582" s="279"/>
      <c r="I582" s="279"/>
      <c r="J582" s="279"/>
      <c r="K582" s="279"/>
      <c r="L582" s="279"/>
      <c r="M582" s="279"/>
      <c r="N582" s="279"/>
      <c r="O582" s="307"/>
      <c r="P582" s="279"/>
      <c r="Q582" s="279"/>
      <c r="R582" s="279"/>
      <c r="S582" s="279"/>
      <c r="T582" s="279"/>
      <c r="U582" s="279"/>
      <c r="V582" s="279"/>
      <c r="W582" s="279"/>
      <c r="X582" s="279"/>
      <c r="Y582" s="296"/>
      <c r="Z582" s="293"/>
      <c r="AA582" s="293"/>
      <c r="AB582" s="293"/>
      <c r="AC582" s="293"/>
      <c r="AD582" s="293"/>
      <c r="AE582" s="293"/>
      <c r="AF582" s="293"/>
      <c r="AG582" s="293"/>
      <c r="AH582" s="293"/>
      <c r="AI582" s="293"/>
      <c r="AJ582" s="293"/>
      <c r="AK582" s="293"/>
      <c r="AL582" s="293"/>
    </row>
    <row r="583" spans="1:39" ht="33.75" customHeight="1">
      <c r="B583" s="794" t="s">
        <v>213</v>
      </c>
      <c r="C583" s="796" t="s">
        <v>33</v>
      </c>
      <c r="D583" s="310" t="s">
        <v>426</v>
      </c>
      <c r="E583" s="798" t="s">
        <v>211</v>
      </c>
      <c r="F583" s="799"/>
      <c r="G583" s="799"/>
      <c r="H583" s="799"/>
      <c r="I583" s="799"/>
      <c r="J583" s="799"/>
      <c r="K583" s="799"/>
      <c r="L583" s="799"/>
      <c r="M583" s="800"/>
      <c r="N583" s="801" t="s">
        <v>215</v>
      </c>
      <c r="O583" s="310" t="s">
        <v>427</v>
      </c>
      <c r="P583" s="798" t="s">
        <v>214</v>
      </c>
      <c r="Q583" s="799"/>
      <c r="R583" s="799"/>
      <c r="S583" s="799"/>
      <c r="T583" s="799"/>
      <c r="U583" s="799"/>
      <c r="V583" s="799"/>
      <c r="W583" s="799"/>
      <c r="X583" s="800"/>
      <c r="Y583" s="791" t="s">
        <v>246</v>
      </c>
      <c r="Z583" s="792"/>
      <c r="AA583" s="792"/>
      <c r="AB583" s="792"/>
      <c r="AC583" s="792"/>
      <c r="AD583" s="792"/>
      <c r="AE583" s="792"/>
      <c r="AF583" s="792"/>
      <c r="AG583" s="792"/>
      <c r="AH583" s="792"/>
      <c r="AI583" s="792"/>
      <c r="AJ583" s="792"/>
      <c r="AK583" s="792"/>
      <c r="AL583" s="792"/>
      <c r="AM583" s="793"/>
    </row>
    <row r="584" spans="1:39" ht="68.25" customHeight="1">
      <c r="B584" s="795"/>
      <c r="C584" s="797"/>
      <c r="D584" s="311">
        <v>2018</v>
      </c>
      <c r="E584" s="311">
        <v>2019</v>
      </c>
      <c r="F584" s="311">
        <v>2020</v>
      </c>
      <c r="G584" s="311">
        <v>2021</v>
      </c>
      <c r="H584" s="311">
        <v>2022</v>
      </c>
      <c r="I584" s="311">
        <v>2023</v>
      </c>
      <c r="J584" s="311">
        <v>2024</v>
      </c>
      <c r="K584" s="311">
        <v>2025</v>
      </c>
      <c r="L584" s="311">
        <v>2026</v>
      </c>
      <c r="M584" s="311">
        <v>2027</v>
      </c>
      <c r="N584" s="802"/>
      <c r="O584" s="311">
        <v>2018</v>
      </c>
      <c r="P584" s="311">
        <v>2019</v>
      </c>
      <c r="Q584" s="311">
        <v>2020</v>
      </c>
      <c r="R584" s="311">
        <v>2021</v>
      </c>
      <c r="S584" s="311">
        <v>2022</v>
      </c>
      <c r="T584" s="311">
        <v>2023</v>
      </c>
      <c r="U584" s="311">
        <v>2024</v>
      </c>
      <c r="V584" s="311">
        <v>2025</v>
      </c>
      <c r="W584" s="311">
        <v>2026</v>
      </c>
      <c r="X584" s="311">
        <v>2027</v>
      </c>
      <c r="Y584" s="311" t="str">
        <f>'1.  LRAMVA Summary'!D51</f>
        <v>Residential</v>
      </c>
      <c r="Z584" s="311" t="str">
        <f>'1.  LRAMVA Summary'!E51</f>
        <v>GS&lt;50 kW</v>
      </c>
      <c r="AA584" s="311" t="str">
        <f>'1.  LRAMVA Summary'!F51</f>
        <v>General Service 50 to 499 kW</v>
      </c>
      <c r="AB584" s="311" t="str">
        <f>'1.  LRAMVA Summary'!G51</f>
        <v>General Service 500 to 4,999 kW</v>
      </c>
      <c r="AC584" s="311" t="str">
        <f>'1.  LRAMVA Summary'!H51</f>
        <v>Large Use</v>
      </c>
      <c r="AD584" s="311" t="str">
        <f>'1.  LRAMVA Summary'!I51</f>
        <v>Street Lighting</v>
      </c>
      <c r="AE584" s="311" t="str">
        <f>'1.  LRAMVA Summary'!J51</f>
        <v/>
      </c>
      <c r="AF584" s="311" t="str">
        <f>'1.  LRAMVA Summary'!K51</f>
        <v/>
      </c>
      <c r="AG584" s="311" t="str">
        <f>'1.  LRAMVA Summary'!L51</f>
        <v/>
      </c>
      <c r="AH584" s="311" t="str">
        <f>'1.  LRAMVA Summary'!M51</f>
        <v/>
      </c>
      <c r="AI584" s="311" t="str">
        <f>'1.  LRAMVA Summary'!N51</f>
        <v/>
      </c>
      <c r="AJ584" s="311" t="str">
        <f>'1.  LRAMVA Summary'!O51</f>
        <v/>
      </c>
      <c r="AK584" s="311" t="str">
        <f>'1.  LRAMVA Summary'!P51</f>
        <v/>
      </c>
      <c r="AL584" s="311" t="str">
        <f>'1.  LRAMVA Summary'!Q51</f>
        <v/>
      </c>
      <c r="AM584" s="313" t="str">
        <f>'1.  LRAMVA Summary'!R51</f>
        <v>Total</v>
      </c>
    </row>
    <row r="585" spans="1:39" ht="15.75" customHeight="1">
      <c r="A585" s="567"/>
      <c r="B585" s="553" t="s">
        <v>517</v>
      </c>
      <c r="C585" s="315"/>
      <c r="D585" s="315"/>
      <c r="E585" s="315"/>
      <c r="F585" s="315"/>
      <c r="G585" s="315"/>
      <c r="H585" s="315"/>
      <c r="I585" s="315"/>
      <c r="J585" s="315"/>
      <c r="K585" s="315"/>
      <c r="L585" s="315"/>
      <c r="M585" s="315"/>
      <c r="N585" s="316"/>
      <c r="O585" s="315"/>
      <c r="P585" s="315"/>
      <c r="Q585" s="315"/>
      <c r="R585" s="315"/>
      <c r="S585" s="315"/>
      <c r="T585" s="315"/>
      <c r="U585" s="315"/>
      <c r="V585" s="315"/>
      <c r="W585" s="315"/>
      <c r="X585" s="315"/>
      <c r="Y585" s="317" t="str">
        <f>'1.  LRAMVA Summary'!D52</f>
        <v>kWh</v>
      </c>
      <c r="Z585" s="317" t="str">
        <f>'1.  LRAMVA Summary'!E52</f>
        <v>kWh</v>
      </c>
      <c r="AA585" s="317" t="str">
        <f>'1.  LRAMVA Summary'!F52</f>
        <v>kW</v>
      </c>
      <c r="AB585" s="317" t="str">
        <f>'1.  LRAMVA Summary'!G52</f>
        <v>kW</v>
      </c>
      <c r="AC585" s="317" t="str">
        <f>'1.  LRAMVA Summary'!H52</f>
        <v>kW</v>
      </c>
      <c r="AD585" s="317" t="str">
        <f>'1.  LRAMVA Summary'!I52</f>
        <v>kW</v>
      </c>
      <c r="AE585" s="317" t="str">
        <f>'1.  LRAMVA Summary'!J52</f>
        <v/>
      </c>
      <c r="AF585" s="317" t="str">
        <f>'1.  LRAMVA Summary'!K52</f>
        <v/>
      </c>
      <c r="AG585" s="317" t="str">
        <f>'1.  LRAMVA Summary'!L52</f>
        <v/>
      </c>
      <c r="AH585" s="317" t="str">
        <f>'1.  LRAMVA Summary'!M52</f>
        <v/>
      </c>
      <c r="AI585" s="317" t="str">
        <f>'1.  LRAMVA Summary'!N52</f>
        <v/>
      </c>
      <c r="AJ585" s="317" t="str">
        <f>'1.  LRAMVA Summary'!O52</f>
        <v/>
      </c>
      <c r="AK585" s="317" t="str">
        <f>'1.  LRAMVA Summary'!P52</f>
        <v/>
      </c>
      <c r="AL585" s="317" t="str">
        <f>'1.  LRAMVA Summary'!Q52</f>
        <v/>
      </c>
      <c r="AM585" s="318"/>
    </row>
    <row r="586" spans="1:39" ht="15.6" hidden="1" outlineLevel="1">
      <c r="A586" s="567"/>
      <c r="B586" s="539" t="s">
        <v>510</v>
      </c>
      <c r="C586" s="315"/>
      <c r="D586" s="315"/>
      <c r="E586" s="315"/>
      <c r="F586" s="315"/>
      <c r="G586" s="315"/>
      <c r="H586" s="315"/>
      <c r="I586" s="315"/>
      <c r="J586" s="315"/>
      <c r="K586" s="315"/>
      <c r="L586" s="315"/>
      <c r="M586" s="315"/>
      <c r="N586" s="316"/>
      <c r="O586" s="315"/>
      <c r="P586" s="315"/>
      <c r="Q586" s="315"/>
      <c r="R586" s="315"/>
      <c r="S586" s="315"/>
      <c r="T586" s="315"/>
      <c r="U586" s="315"/>
      <c r="V586" s="315"/>
      <c r="W586" s="315"/>
      <c r="X586" s="315"/>
      <c r="Y586" s="317"/>
      <c r="Z586" s="317"/>
      <c r="AA586" s="317"/>
      <c r="AB586" s="317"/>
      <c r="AC586" s="317"/>
      <c r="AD586" s="317"/>
      <c r="AE586" s="317"/>
      <c r="AF586" s="317"/>
      <c r="AG586" s="317"/>
      <c r="AH586" s="317"/>
      <c r="AI586" s="317"/>
      <c r="AJ586" s="317"/>
      <c r="AK586" s="317"/>
      <c r="AL586" s="317"/>
      <c r="AM586" s="318"/>
    </row>
    <row r="587" spans="1:39" ht="15" hidden="1" outlineLevel="1">
      <c r="A587" s="567">
        <v>1</v>
      </c>
      <c r="B587" s="454" t="s">
        <v>95</v>
      </c>
      <c r="C587" s="317" t="s">
        <v>25</v>
      </c>
      <c r="D587" s="321"/>
      <c r="E587" s="321"/>
      <c r="F587" s="321"/>
      <c r="G587" s="321"/>
      <c r="H587" s="321"/>
      <c r="I587" s="321"/>
      <c r="J587" s="321"/>
      <c r="K587" s="321"/>
      <c r="L587" s="321"/>
      <c r="M587" s="321"/>
      <c r="N587" s="317"/>
      <c r="O587" s="321"/>
      <c r="P587" s="321"/>
      <c r="Q587" s="321"/>
      <c r="R587" s="321"/>
      <c r="S587" s="321"/>
      <c r="T587" s="321"/>
      <c r="U587" s="321"/>
      <c r="V587" s="321"/>
      <c r="W587" s="321"/>
      <c r="X587" s="321"/>
      <c r="Y587" s="436"/>
      <c r="Z587" s="436"/>
      <c r="AA587" s="436"/>
      <c r="AB587" s="436"/>
      <c r="AC587" s="436"/>
      <c r="AD587" s="436"/>
      <c r="AE587" s="436"/>
      <c r="AF587" s="436"/>
      <c r="AG587" s="436"/>
      <c r="AH587" s="436"/>
      <c r="AI587" s="436"/>
      <c r="AJ587" s="436"/>
      <c r="AK587" s="436"/>
      <c r="AL587" s="436"/>
      <c r="AM587" s="322">
        <f>SUM(Y587:AL587)</f>
        <v>0</v>
      </c>
    </row>
    <row r="588" spans="1:39" ht="15" hidden="1" outlineLevel="1">
      <c r="A588" s="567"/>
      <c r="B588" s="320" t="s">
        <v>313</v>
      </c>
      <c r="C588" s="317" t="s">
        <v>164</v>
      </c>
      <c r="D588" s="321"/>
      <c r="E588" s="321"/>
      <c r="F588" s="321"/>
      <c r="G588" s="321"/>
      <c r="H588" s="321"/>
      <c r="I588" s="321"/>
      <c r="J588" s="321"/>
      <c r="K588" s="321"/>
      <c r="L588" s="321"/>
      <c r="M588" s="321"/>
      <c r="N588" s="494"/>
      <c r="O588" s="321"/>
      <c r="P588" s="321"/>
      <c r="Q588" s="321"/>
      <c r="R588" s="321"/>
      <c r="S588" s="321"/>
      <c r="T588" s="321"/>
      <c r="U588" s="321"/>
      <c r="V588" s="321"/>
      <c r="W588" s="321"/>
      <c r="X588" s="321"/>
      <c r="Y588" s="437">
        <f>Y587</f>
        <v>0</v>
      </c>
      <c r="Z588" s="437">
        <f t="shared" ref="Z588" si="1715">Z587</f>
        <v>0</v>
      </c>
      <c r="AA588" s="437">
        <f t="shared" ref="AA588" si="1716">AA587</f>
        <v>0</v>
      </c>
      <c r="AB588" s="437">
        <f t="shared" ref="AB588" si="1717">AB587</f>
        <v>0</v>
      </c>
      <c r="AC588" s="437">
        <f t="shared" ref="AC588" si="1718">AC587</f>
        <v>0</v>
      </c>
      <c r="AD588" s="437">
        <f t="shared" ref="AD588" si="1719">AD587</f>
        <v>0</v>
      </c>
      <c r="AE588" s="437">
        <f t="shared" ref="AE588" si="1720">AE587</f>
        <v>0</v>
      </c>
      <c r="AF588" s="437">
        <f t="shared" ref="AF588" si="1721">AF587</f>
        <v>0</v>
      </c>
      <c r="AG588" s="437">
        <f t="shared" ref="AG588" si="1722">AG587</f>
        <v>0</v>
      </c>
      <c r="AH588" s="437">
        <f t="shared" ref="AH588" si="1723">AH587</f>
        <v>0</v>
      </c>
      <c r="AI588" s="437">
        <f t="shared" ref="AI588" si="1724">AI587</f>
        <v>0</v>
      </c>
      <c r="AJ588" s="437">
        <f t="shared" ref="AJ588" si="1725">AJ587</f>
        <v>0</v>
      </c>
      <c r="AK588" s="437">
        <f t="shared" ref="AK588" si="1726">AK587</f>
        <v>0</v>
      </c>
      <c r="AL588" s="437">
        <f t="shared" ref="AL588" si="1727">AL587</f>
        <v>0</v>
      </c>
      <c r="AM588" s="323"/>
    </row>
    <row r="589" spans="1:39" ht="15.6" hidden="1" outlineLevel="1">
      <c r="A589" s="567"/>
      <c r="B589" s="324"/>
      <c r="C589" s="325"/>
      <c r="D589" s="325"/>
      <c r="E589" s="325"/>
      <c r="F589" s="325"/>
      <c r="G589" s="325"/>
      <c r="H589" s="325"/>
      <c r="I589" s="325"/>
      <c r="J589" s="325"/>
      <c r="K589" s="325"/>
      <c r="L589" s="325"/>
      <c r="M589" s="325"/>
      <c r="N589" s="326"/>
      <c r="O589" s="325"/>
      <c r="P589" s="325"/>
      <c r="Q589" s="325"/>
      <c r="R589" s="325"/>
      <c r="S589" s="325"/>
      <c r="T589" s="325"/>
      <c r="U589" s="325"/>
      <c r="V589" s="325"/>
      <c r="W589" s="325"/>
      <c r="X589" s="325"/>
      <c r="Y589" s="438"/>
      <c r="Z589" s="439"/>
      <c r="AA589" s="439"/>
      <c r="AB589" s="439"/>
      <c r="AC589" s="439"/>
      <c r="AD589" s="439"/>
      <c r="AE589" s="439"/>
      <c r="AF589" s="439"/>
      <c r="AG589" s="439"/>
      <c r="AH589" s="439"/>
      <c r="AI589" s="439"/>
      <c r="AJ589" s="439"/>
      <c r="AK589" s="439"/>
      <c r="AL589" s="439"/>
      <c r="AM589" s="328"/>
    </row>
    <row r="590" spans="1:39" ht="15" hidden="1" outlineLevel="1">
      <c r="A590" s="567">
        <v>2</v>
      </c>
      <c r="B590" s="454" t="s">
        <v>96</v>
      </c>
      <c r="C590" s="317" t="s">
        <v>25</v>
      </c>
      <c r="D590" s="321"/>
      <c r="E590" s="321"/>
      <c r="F590" s="321"/>
      <c r="G590" s="321"/>
      <c r="H590" s="321"/>
      <c r="I590" s="321"/>
      <c r="J590" s="321"/>
      <c r="K590" s="321"/>
      <c r="L590" s="321"/>
      <c r="M590" s="321"/>
      <c r="N590" s="317"/>
      <c r="O590" s="321"/>
      <c r="P590" s="321"/>
      <c r="Q590" s="321"/>
      <c r="R590" s="321"/>
      <c r="S590" s="321"/>
      <c r="T590" s="321"/>
      <c r="U590" s="321"/>
      <c r="V590" s="321"/>
      <c r="W590" s="321"/>
      <c r="X590" s="321"/>
      <c r="Y590" s="436"/>
      <c r="Z590" s="436"/>
      <c r="AA590" s="436"/>
      <c r="AB590" s="436"/>
      <c r="AC590" s="436"/>
      <c r="AD590" s="436"/>
      <c r="AE590" s="436"/>
      <c r="AF590" s="436"/>
      <c r="AG590" s="436"/>
      <c r="AH590" s="436"/>
      <c r="AI590" s="436"/>
      <c r="AJ590" s="436"/>
      <c r="AK590" s="436"/>
      <c r="AL590" s="436"/>
      <c r="AM590" s="322">
        <f>SUM(Y590:AL590)</f>
        <v>0</v>
      </c>
    </row>
    <row r="591" spans="1:39" ht="15" hidden="1" outlineLevel="1">
      <c r="A591" s="567"/>
      <c r="B591" s="320" t="s">
        <v>313</v>
      </c>
      <c r="C591" s="317" t="s">
        <v>164</v>
      </c>
      <c r="D591" s="321"/>
      <c r="E591" s="321"/>
      <c r="F591" s="321"/>
      <c r="G591" s="321"/>
      <c r="H591" s="321"/>
      <c r="I591" s="321"/>
      <c r="J591" s="321"/>
      <c r="K591" s="321"/>
      <c r="L591" s="321"/>
      <c r="M591" s="321"/>
      <c r="N591" s="494"/>
      <c r="O591" s="321"/>
      <c r="P591" s="321"/>
      <c r="Q591" s="321"/>
      <c r="R591" s="321"/>
      <c r="S591" s="321"/>
      <c r="T591" s="321"/>
      <c r="U591" s="321"/>
      <c r="V591" s="321"/>
      <c r="W591" s="321"/>
      <c r="X591" s="321"/>
      <c r="Y591" s="437">
        <f>Y590</f>
        <v>0</v>
      </c>
      <c r="Z591" s="437">
        <f t="shared" ref="Z591" si="1728">Z590</f>
        <v>0</v>
      </c>
      <c r="AA591" s="437">
        <f t="shared" ref="AA591" si="1729">AA590</f>
        <v>0</v>
      </c>
      <c r="AB591" s="437">
        <f t="shared" ref="AB591" si="1730">AB590</f>
        <v>0</v>
      </c>
      <c r="AC591" s="437">
        <f t="shared" ref="AC591" si="1731">AC590</f>
        <v>0</v>
      </c>
      <c r="AD591" s="437">
        <f t="shared" ref="AD591" si="1732">AD590</f>
        <v>0</v>
      </c>
      <c r="AE591" s="437">
        <f t="shared" ref="AE591" si="1733">AE590</f>
        <v>0</v>
      </c>
      <c r="AF591" s="437">
        <f t="shared" ref="AF591" si="1734">AF590</f>
        <v>0</v>
      </c>
      <c r="AG591" s="437">
        <f t="shared" ref="AG591" si="1735">AG590</f>
        <v>0</v>
      </c>
      <c r="AH591" s="437">
        <f t="shared" ref="AH591" si="1736">AH590</f>
        <v>0</v>
      </c>
      <c r="AI591" s="437">
        <f t="shared" ref="AI591" si="1737">AI590</f>
        <v>0</v>
      </c>
      <c r="AJ591" s="437">
        <f t="shared" ref="AJ591" si="1738">AJ590</f>
        <v>0</v>
      </c>
      <c r="AK591" s="437">
        <f t="shared" ref="AK591" si="1739">AK590</f>
        <v>0</v>
      </c>
      <c r="AL591" s="437">
        <f t="shared" ref="AL591" si="1740">AL590</f>
        <v>0</v>
      </c>
      <c r="AM591" s="323"/>
    </row>
    <row r="592" spans="1:39" ht="15.6" hidden="1" outlineLevel="1">
      <c r="A592" s="567"/>
      <c r="B592" s="324"/>
      <c r="C592" s="325"/>
      <c r="D592" s="330"/>
      <c r="E592" s="330"/>
      <c r="F592" s="330"/>
      <c r="G592" s="330"/>
      <c r="H592" s="330"/>
      <c r="I592" s="330"/>
      <c r="J592" s="330"/>
      <c r="K592" s="330"/>
      <c r="L592" s="330"/>
      <c r="M592" s="330"/>
      <c r="N592" s="326"/>
      <c r="O592" s="330"/>
      <c r="P592" s="330"/>
      <c r="Q592" s="330"/>
      <c r="R592" s="330"/>
      <c r="S592" s="330"/>
      <c r="T592" s="330"/>
      <c r="U592" s="330"/>
      <c r="V592" s="330"/>
      <c r="W592" s="330"/>
      <c r="X592" s="330"/>
      <c r="Y592" s="438"/>
      <c r="Z592" s="439"/>
      <c r="AA592" s="439"/>
      <c r="AB592" s="439"/>
      <c r="AC592" s="439"/>
      <c r="AD592" s="439"/>
      <c r="AE592" s="439"/>
      <c r="AF592" s="439"/>
      <c r="AG592" s="439"/>
      <c r="AH592" s="439"/>
      <c r="AI592" s="439"/>
      <c r="AJ592" s="439"/>
      <c r="AK592" s="439"/>
      <c r="AL592" s="439"/>
      <c r="AM592" s="328"/>
    </row>
    <row r="593" spans="1:39" ht="15" hidden="1" outlineLevel="1">
      <c r="A593" s="567">
        <v>3</v>
      </c>
      <c r="B593" s="454" t="s">
        <v>97</v>
      </c>
      <c r="C593" s="317" t="s">
        <v>25</v>
      </c>
      <c r="D593" s="321"/>
      <c r="E593" s="321"/>
      <c r="F593" s="321"/>
      <c r="G593" s="321"/>
      <c r="H593" s="321"/>
      <c r="I593" s="321"/>
      <c r="J593" s="321"/>
      <c r="K593" s="321"/>
      <c r="L593" s="321"/>
      <c r="M593" s="321"/>
      <c r="N593" s="317"/>
      <c r="O593" s="321"/>
      <c r="P593" s="321"/>
      <c r="Q593" s="321"/>
      <c r="R593" s="321"/>
      <c r="S593" s="321"/>
      <c r="T593" s="321"/>
      <c r="U593" s="321"/>
      <c r="V593" s="321"/>
      <c r="W593" s="321"/>
      <c r="X593" s="321"/>
      <c r="Y593" s="436"/>
      <c r="Z593" s="436"/>
      <c r="AA593" s="436"/>
      <c r="AB593" s="436"/>
      <c r="AC593" s="436"/>
      <c r="AD593" s="436"/>
      <c r="AE593" s="436"/>
      <c r="AF593" s="436"/>
      <c r="AG593" s="436"/>
      <c r="AH593" s="436"/>
      <c r="AI593" s="436"/>
      <c r="AJ593" s="436"/>
      <c r="AK593" s="436"/>
      <c r="AL593" s="436"/>
      <c r="AM593" s="322">
        <f>SUM(Y593:AL593)</f>
        <v>0</v>
      </c>
    </row>
    <row r="594" spans="1:39" ht="15" hidden="1" outlineLevel="1">
      <c r="A594" s="567"/>
      <c r="B594" s="320" t="s">
        <v>313</v>
      </c>
      <c r="C594" s="317" t="s">
        <v>164</v>
      </c>
      <c r="D594" s="321"/>
      <c r="E594" s="321"/>
      <c r="F594" s="321"/>
      <c r="G594" s="321"/>
      <c r="H594" s="321"/>
      <c r="I594" s="321"/>
      <c r="J594" s="321"/>
      <c r="K594" s="321"/>
      <c r="L594" s="321"/>
      <c r="M594" s="321"/>
      <c r="N594" s="494"/>
      <c r="O594" s="321"/>
      <c r="P594" s="321"/>
      <c r="Q594" s="321"/>
      <c r="R594" s="321"/>
      <c r="S594" s="321"/>
      <c r="T594" s="321"/>
      <c r="U594" s="321"/>
      <c r="V594" s="321"/>
      <c r="W594" s="321"/>
      <c r="X594" s="321"/>
      <c r="Y594" s="437">
        <f>Y593</f>
        <v>0</v>
      </c>
      <c r="Z594" s="437">
        <f t="shared" ref="Z594" si="1741">Z593</f>
        <v>0</v>
      </c>
      <c r="AA594" s="437">
        <f t="shared" ref="AA594" si="1742">AA593</f>
        <v>0</v>
      </c>
      <c r="AB594" s="437">
        <f t="shared" ref="AB594" si="1743">AB593</f>
        <v>0</v>
      </c>
      <c r="AC594" s="437">
        <f t="shared" ref="AC594" si="1744">AC593</f>
        <v>0</v>
      </c>
      <c r="AD594" s="437">
        <f t="shared" ref="AD594" si="1745">AD593</f>
        <v>0</v>
      </c>
      <c r="AE594" s="437">
        <f t="shared" ref="AE594" si="1746">AE593</f>
        <v>0</v>
      </c>
      <c r="AF594" s="437">
        <f t="shared" ref="AF594" si="1747">AF593</f>
        <v>0</v>
      </c>
      <c r="AG594" s="437">
        <f t="shared" ref="AG594" si="1748">AG593</f>
        <v>0</v>
      </c>
      <c r="AH594" s="437">
        <f t="shared" ref="AH594" si="1749">AH593</f>
        <v>0</v>
      </c>
      <c r="AI594" s="437">
        <f t="shared" ref="AI594" si="1750">AI593</f>
        <v>0</v>
      </c>
      <c r="AJ594" s="437">
        <f t="shared" ref="AJ594" si="1751">AJ593</f>
        <v>0</v>
      </c>
      <c r="AK594" s="437">
        <f t="shared" ref="AK594" si="1752">AK593</f>
        <v>0</v>
      </c>
      <c r="AL594" s="437">
        <f t="shared" ref="AL594" si="1753">AL593</f>
        <v>0</v>
      </c>
      <c r="AM594" s="323"/>
    </row>
    <row r="595" spans="1:39" ht="15" hidden="1" outlineLevel="1">
      <c r="A595" s="567"/>
      <c r="B595" s="320"/>
      <c r="C595" s="331"/>
      <c r="D595" s="317"/>
      <c r="E595" s="317"/>
      <c r="F595" s="317"/>
      <c r="G595" s="317"/>
      <c r="H595" s="317"/>
      <c r="I595" s="317"/>
      <c r="J595" s="317"/>
      <c r="K595" s="317"/>
      <c r="L595" s="317"/>
      <c r="M595" s="317"/>
      <c r="N595" s="317"/>
      <c r="O595" s="317"/>
      <c r="P595" s="317"/>
      <c r="Q595" s="317"/>
      <c r="R595" s="317"/>
      <c r="S595" s="317"/>
      <c r="T595" s="317"/>
      <c r="U595" s="317"/>
      <c r="V595" s="317"/>
      <c r="W595" s="317"/>
      <c r="X595" s="317"/>
      <c r="Y595" s="438"/>
      <c r="Z595" s="438"/>
      <c r="AA595" s="438"/>
      <c r="AB595" s="438"/>
      <c r="AC595" s="438"/>
      <c r="AD595" s="438"/>
      <c r="AE595" s="438"/>
      <c r="AF595" s="438"/>
      <c r="AG595" s="438"/>
      <c r="AH595" s="438"/>
      <c r="AI595" s="438"/>
      <c r="AJ595" s="438"/>
      <c r="AK595" s="438"/>
      <c r="AL595" s="438"/>
      <c r="AM595" s="332"/>
    </row>
    <row r="596" spans="1:39" ht="15" hidden="1" outlineLevel="1">
      <c r="A596" s="567">
        <v>4</v>
      </c>
      <c r="B596" s="454" t="s">
        <v>98</v>
      </c>
      <c r="C596" s="317" t="s">
        <v>25</v>
      </c>
      <c r="D596" s="321"/>
      <c r="E596" s="321"/>
      <c r="F596" s="321"/>
      <c r="G596" s="321"/>
      <c r="H596" s="321"/>
      <c r="I596" s="321"/>
      <c r="J596" s="321"/>
      <c r="K596" s="321"/>
      <c r="L596" s="321"/>
      <c r="M596" s="321"/>
      <c r="N596" s="317"/>
      <c r="O596" s="321"/>
      <c r="P596" s="321"/>
      <c r="Q596" s="321"/>
      <c r="R596" s="321"/>
      <c r="S596" s="321"/>
      <c r="T596" s="321"/>
      <c r="U596" s="321"/>
      <c r="V596" s="321"/>
      <c r="W596" s="321"/>
      <c r="X596" s="321"/>
      <c r="Y596" s="436"/>
      <c r="Z596" s="436"/>
      <c r="AA596" s="436"/>
      <c r="AB596" s="436"/>
      <c r="AC596" s="436"/>
      <c r="AD596" s="436"/>
      <c r="AE596" s="436"/>
      <c r="AF596" s="436"/>
      <c r="AG596" s="436"/>
      <c r="AH596" s="436"/>
      <c r="AI596" s="436"/>
      <c r="AJ596" s="436"/>
      <c r="AK596" s="436"/>
      <c r="AL596" s="436"/>
      <c r="AM596" s="322">
        <f>SUM(Y596:AL596)</f>
        <v>0</v>
      </c>
    </row>
    <row r="597" spans="1:39" ht="15" hidden="1" outlineLevel="1">
      <c r="A597" s="567"/>
      <c r="B597" s="320" t="s">
        <v>313</v>
      </c>
      <c r="C597" s="317" t="s">
        <v>164</v>
      </c>
      <c r="D597" s="321"/>
      <c r="E597" s="321"/>
      <c r="F597" s="321"/>
      <c r="G597" s="321"/>
      <c r="H597" s="321"/>
      <c r="I597" s="321"/>
      <c r="J597" s="321"/>
      <c r="K597" s="321"/>
      <c r="L597" s="321"/>
      <c r="M597" s="321"/>
      <c r="N597" s="494"/>
      <c r="O597" s="321"/>
      <c r="P597" s="321"/>
      <c r="Q597" s="321"/>
      <c r="R597" s="321"/>
      <c r="S597" s="321"/>
      <c r="T597" s="321"/>
      <c r="U597" s="321"/>
      <c r="V597" s="321"/>
      <c r="W597" s="321"/>
      <c r="X597" s="321"/>
      <c r="Y597" s="437">
        <f>Y596</f>
        <v>0</v>
      </c>
      <c r="Z597" s="437">
        <f t="shared" ref="Z597" si="1754">Z596</f>
        <v>0</v>
      </c>
      <c r="AA597" s="437">
        <f t="shared" ref="AA597" si="1755">AA596</f>
        <v>0</v>
      </c>
      <c r="AB597" s="437">
        <f t="shared" ref="AB597" si="1756">AB596</f>
        <v>0</v>
      </c>
      <c r="AC597" s="437">
        <f t="shared" ref="AC597" si="1757">AC596</f>
        <v>0</v>
      </c>
      <c r="AD597" s="437">
        <f t="shared" ref="AD597" si="1758">AD596</f>
        <v>0</v>
      </c>
      <c r="AE597" s="437">
        <f t="shared" ref="AE597" si="1759">AE596</f>
        <v>0</v>
      </c>
      <c r="AF597" s="437">
        <f t="shared" ref="AF597" si="1760">AF596</f>
        <v>0</v>
      </c>
      <c r="AG597" s="437">
        <f t="shared" ref="AG597" si="1761">AG596</f>
        <v>0</v>
      </c>
      <c r="AH597" s="437">
        <f t="shared" ref="AH597" si="1762">AH596</f>
        <v>0</v>
      </c>
      <c r="AI597" s="437">
        <f t="shared" ref="AI597" si="1763">AI596</f>
        <v>0</v>
      </c>
      <c r="AJ597" s="437">
        <f t="shared" ref="AJ597" si="1764">AJ596</f>
        <v>0</v>
      </c>
      <c r="AK597" s="437">
        <f t="shared" ref="AK597" si="1765">AK596</f>
        <v>0</v>
      </c>
      <c r="AL597" s="437">
        <f t="shared" ref="AL597" si="1766">AL596</f>
        <v>0</v>
      </c>
      <c r="AM597" s="323"/>
    </row>
    <row r="598" spans="1:39" ht="15" hidden="1" outlineLevel="1">
      <c r="A598" s="567"/>
      <c r="B598" s="320"/>
      <c r="C598" s="331"/>
      <c r="D598" s="330"/>
      <c r="E598" s="330"/>
      <c r="F598" s="330"/>
      <c r="G598" s="330"/>
      <c r="H598" s="330"/>
      <c r="I598" s="330"/>
      <c r="J598" s="330"/>
      <c r="K598" s="330"/>
      <c r="L598" s="330"/>
      <c r="M598" s="330"/>
      <c r="N598" s="317"/>
      <c r="O598" s="330"/>
      <c r="P598" s="330"/>
      <c r="Q598" s="330"/>
      <c r="R598" s="330"/>
      <c r="S598" s="330"/>
      <c r="T598" s="330"/>
      <c r="U598" s="330"/>
      <c r="V598" s="330"/>
      <c r="W598" s="330"/>
      <c r="X598" s="330"/>
      <c r="Y598" s="438"/>
      <c r="Z598" s="438"/>
      <c r="AA598" s="438"/>
      <c r="AB598" s="438"/>
      <c r="AC598" s="438"/>
      <c r="AD598" s="438"/>
      <c r="AE598" s="438"/>
      <c r="AF598" s="438"/>
      <c r="AG598" s="438"/>
      <c r="AH598" s="438"/>
      <c r="AI598" s="438"/>
      <c r="AJ598" s="438"/>
      <c r="AK598" s="438"/>
      <c r="AL598" s="438"/>
      <c r="AM598" s="332"/>
    </row>
    <row r="599" spans="1:39" ht="15.75" hidden="1" customHeight="1" outlineLevel="1">
      <c r="A599" s="567">
        <v>5</v>
      </c>
      <c r="B599" s="454" t="s">
        <v>99</v>
      </c>
      <c r="C599" s="317" t="s">
        <v>25</v>
      </c>
      <c r="D599" s="321"/>
      <c r="E599" s="321"/>
      <c r="F599" s="321"/>
      <c r="G599" s="321"/>
      <c r="H599" s="321"/>
      <c r="I599" s="321"/>
      <c r="J599" s="321"/>
      <c r="K599" s="321"/>
      <c r="L599" s="321"/>
      <c r="M599" s="321"/>
      <c r="N599" s="317"/>
      <c r="O599" s="321"/>
      <c r="P599" s="321"/>
      <c r="Q599" s="321"/>
      <c r="R599" s="321"/>
      <c r="S599" s="321"/>
      <c r="T599" s="321"/>
      <c r="U599" s="321"/>
      <c r="V599" s="321"/>
      <c r="W599" s="321"/>
      <c r="X599" s="321"/>
      <c r="Y599" s="436"/>
      <c r="Z599" s="436"/>
      <c r="AA599" s="436"/>
      <c r="AB599" s="436"/>
      <c r="AC599" s="436"/>
      <c r="AD599" s="436"/>
      <c r="AE599" s="436"/>
      <c r="AF599" s="436"/>
      <c r="AG599" s="436"/>
      <c r="AH599" s="436"/>
      <c r="AI599" s="436"/>
      <c r="AJ599" s="436"/>
      <c r="AK599" s="436"/>
      <c r="AL599" s="436"/>
      <c r="AM599" s="322">
        <f>SUM(Y599:AL599)</f>
        <v>0</v>
      </c>
    </row>
    <row r="600" spans="1:39" ht="15" hidden="1" outlineLevel="1">
      <c r="A600" s="567"/>
      <c r="B600" s="320" t="s">
        <v>313</v>
      </c>
      <c r="C600" s="317" t="s">
        <v>164</v>
      </c>
      <c r="D600" s="321"/>
      <c r="E600" s="321"/>
      <c r="F600" s="321"/>
      <c r="G600" s="321"/>
      <c r="H600" s="321"/>
      <c r="I600" s="321"/>
      <c r="J600" s="321"/>
      <c r="K600" s="321"/>
      <c r="L600" s="321"/>
      <c r="M600" s="321"/>
      <c r="N600" s="494"/>
      <c r="O600" s="321"/>
      <c r="P600" s="321"/>
      <c r="Q600" s="321"/>
      <c r="R600" s="321"/>
      <c r="S600" s="321"/>
      <c r="T600" s="321"/>
      <c r="U600" s="321"/>
      <c r="V600" s="321"/>
      <c r="W600" s="321"/>
      <c r="X600" s="321"/>
      <c r="Y600" s="437">
        <f>Y599</f>
        <v>0</v>
      </c>
      <c r="Z600" s="437">
        <f t="shared" ref="Z600" si="1767">Z599</f>
        <v>0</v>
      </c>
      <c r="AA600" s="437">
        <f t="shared" ref="AA600" si="1768">AA599</f>
        <v>0</v>
      </c>
      <c r="AB600" s="437">
        <f t="shared" ref="AB600" si="1769">AB599</f>
        <v>0</v>
      </c>
      <c r="AC600" s="437">
        <f t="shared" ref="AC600" si="1770">AC599</f>
        <v>0</v>
      </c>
      <c r="AD600" s="437">
        <f t="shared" ref="AD600" si="1771">AD599</f>
        <v>0</v>
      </c>
      <c r="AE600" s="437">
        <f t="shared" ref="AE600" si="1772">AE599</f>
        <v>0</v>
      </c>
      <c r="AF600" s="437">
        <f t="shared" ref="AF600" si="1773">AF599</f>
        <v>0</v>
      </c>
      <c r="AG600" s="437">
        <f t="shared" ref="AG600" si="1774">AG599</f>
        <v>0</v>
      </c>
      <c r="AH600" s="437">
        <f t="shared" ref="AH600" si="1775">AH599</f>
        <v>0</v>
      </c>
      <c r="AI600" s="437">
        <f t="shared" ref="AI600" si="1776">AI599</f>
        <v>0</v>
      </c>
      <c r="AJ600" s="437">
        <f t="shared" ref="AJ600" si="1777">AJ599</f>
        <v>0</v>
      </c>
      <c r="AK600" s="437">
        <f t="shared" ref="AK600" si="1778">AK599</f>
        <v>0</v>
      </c>
      <c r="AL600" s="437">
        <f t="shared" ref="AL600" si="1779">AL599</f>
        <v>0</v>
      </c>
      <c r="AM600" s="323"/>
    </row>
    <row r="601" spans="1:39" ht="15" hidden="1" outlineLevel="1">
      <c r="A601" s="567"/>
      <c r="B601" s="320"/>
      <c r="C601" s="317"/>
      <c r="D601" s="317"/>
      <c r="E601" s="317"/>
      <c r="F601" s="317"/>
      <c r="G601" s="317"/>
      <c r="H601" s="317"/>
      <c r="I601" s="317"/>
      <c r="J601" s="317"/>
      <c r="K601" s="317"/>
      <c r="L601" s="317"/>
      <c r="M601" s="317"/>
      <c r="N601" s="317"/>
      <c r="O601" s="317"/>
      <c r="P601" s="317"/>
      <c r="Q601" s="317"/>
      <c r="R601" s="317"/>
      <c r="S601" s="317"/>
      <c r="T601" s="317"/>
      <c r="U601" s="317"/>
      <c r="V601" s="317"/>
      <c r="W601" s="317"/>
      <c r="X601" s="317"/>
      <c r="Y601" s="448"/>
      <c r="Z601" s="449"/>
      <c r="AA601" s="449"/>
      <c r="AB601" s="449"/>
      <c r="AC601" s="449"/>
      <c r="AD601" s="449"/>
      <c r="AE601" s="449"/>
      <c r="AF601" s="449"/>
      <c r="AG601" s="449"/>
      <c r="AH601" s="449"/>
      <c r="AI601" s="449"/>
      <c r="AJ601" s="449"/>
      <c r="AK601" s="449"/>
      <c r="AL601" s="449"/>
      <c r="AM601" s="323"/>
    </row>
    <row r="602" spans="1:39" ht="15.6" hidden="1" outlineLevel="1">
      <c r="A602" s="567"/>
      <c r="B602" s="345" t="s">
        <v>511</v>
      </c>
      <c r="C602" s="315"/>
      <c r="D602" s="315"/>
      <c r="E602" s="315"/>
      <c r="F602" s="315"/>
      <c r="G602" s="315"/>
      <c r="H602" s="315"/>
      <c r="I602" s="315"/>
      <c r="J602" s="315"/>
      <c r="K602" s="315"/>
      <c r="L602" s="315"/>
      <c r="M602" s="315"/>
      <c r="N602" s="316"/>
      <c r="O602" s="315"/>
      <c r="P602" s="315"/>
      <c r="Q602" s="315"/>
      <c r="R602" s="315"/>
      <c r="S602" s="315"/>
      <c r="T602" s="315"/>
      <c r="U602" s="315"/>
      <c r="V602" s="315"/>
      <c r="W602" s="315"/>
      <c r="X602" s="315"/>
      <c r="Y602" s="440"/>
      <c r="Z602" s="440"/>
      <c r="AA602" s="440"/>
      <c r="AB602" s="440"/>
      <c r="AC602" s="440"/>
      <c r="AD602" s="440"/>
      <c r="AE602" s="440"/>
      <c r="AF602" s="440"/>
      <c r="AG602" s="440"/>
      <c r="AH602" s="440"/>
      <c r="AI602" s="440"/>
      <c r="AJ602" s="440"/>
      <c r="AK602" s="440"/>
      <c r="AL602" s="440"/>
      <c r="AM602" s="318"/>
    </row>
    <row r="603" spans="1:39" ht="15" hidden="1" outlineLevel="1">
      <c r="A603" s="567">
        <v>6</v>
      </c>
      <c r="B603" s="454" t="s">
        <v>100</v>
      </c>
      <c r="C603" s="317" t="s">
        <v>25</v>
      </c>
      <c r="D603" s="321"/>
      <c r="E603" s="321"/>
      <c r="F603" s="321"/>
      <c r="G603" s="321"/>
      <c r="H603" s="321"/>
      <c r="I603" s="321"/>
      <c r="J603" s="321"/>
      <c r="K603" s="321"/>
      <c r="L603" s="321"/>
      <c r="M603" s="321"/>
      <c r="N603" s="321">
        <v>12</v>
      </c>
      <c r="O603" s="321"/>
      <c r="P603" s="321"/>
      <c r="Q603" s="321"/>
      <c r="R603" s="321"/>
      <c r="S603" s="321"/>
      <c r="T603" s="321"/>
      <c r="U603" s="321"/>
      <c r="V603" s="321"/>
      <c r="W603" s="321"/>
      <c r="X603" s="321"/>
      <c r="Y603" s="441"/>
      <c r="Z603" s="436"/>
      <c r="AA603" s="436"/>
      <c r="AB603" s="436"/>
      <c r="AC603" s="436"/>
      <c r="AD603" s="436"/>
      <c r="AE603" s="436"/>
      <c r="AF603" s="441"/>
      <c r="AG603" s="441"/>
      <c r="AH603" s="441"/>
      <c r="AI603" s="441"/>
      <c r="AJ603" s="441"/>
      <c r="AK603" s="441"/>
      <c r="AL603" s="441"/>
      <c r="AM603" s="322">
        <f>SUM(Y603:AL603)</f>
        <v>0</v>
      </c>
    </row>
    <row r="604" spans="1:39" ht="15" hidden="1" outlineLevel="1">
      <c r="A604" s="567"/>
      <c r="B604" s="320" t="s">
        <v>313</v>
      </c>
      <c r="C604" s="317" t="s">
        <v>164</v>
      </c>
      <c r="D604" s="321"/>
      <c r="E604" s="321"/>
      <c r="F604" s="321"/>
      <c r="G604" s="321"/>
      <c r="H604" s="321"/>
      <c r="I604" s="321"/>
      <c r="J604" s="321"/>
      <c r="K604" s="321"/>
      <c r="L604" s="321"/>
      <c r="M604" s="321"/>
      <c r="N604" s="321">
        <f>N603</f>
        <v>12</v>
      </c>
      <c r="O604" s="321"/>
      <c r="P604" s="321"/>
      <c r="Q604" s="321"/>
      <c r="R604" s="321"/>
      <c r="S604" s="321"/>
      <c r="T604" s="321"/>
      <c r="U604" s="321"/>
      <c r="V604" s="321"/>
      <c r="W604" s="321"/>
      <c r="X604" s="321"/>
      <c r="Y604" s="437">
        <f>Y603</f>
        <v>0</v>
      </c>
      <c r="Z604" s="437">
        <f t="shared" ref="Z604" si="1780">Z603</f>
        <v>0</v>
      </c>
      <c r="AA604" s="437">
        <f t="shared" ref="AA604" si="1781">AA603</f>
        <v>0</v>
      </c>
      <c r="AB604" s="437">
        <f t="shared" ref="AB604" si="1782">AB603</f>
        <v>0</v>
      </c>
      <c r="AC604" s="437">
        <f t="shared" ref="AC604" si="1783">AC603</f>
        <v>0</v>
      </c>
      <c r="AD604" s="437">
        <f t="shared" ref="AD604" si="1784">AD603</f>
        <v>0</v>
      </c>
      <c r="AE604" s="437">
        <f t="shared" ref="AE604" si="1785">AE603</f>
        <v>0</v>
      </c>
      <c r="AF604" s="437">
        <f t="shared" ref="AF604" si="1786">AF603</f>
        <v>0</v>
      </c>
      <c r="AG604" s="437">
        <f t="shared" ref="AG604" si="1787">AG603</f>
        <v>0</v>
      </c>
      <c r="AH604" s="437">
        <f t="shared" ref="AH604" si="1788">AH603</f>
        <v>0</v>
      </c>
      <c r="AI604" s="437">
        <f t="shared" ref="AI604" si="1789">AI603</f>
        <v>0</v>
      </c>
      <c r="AJ604" s="437">
        <f t="shared" ref="AJ604" si="1790">AJ603</f>
        <v>0</v>
      </c>
      <c r="AK604" s="437">
        <f t="shared" ref="AK604" si="1791">AK603</f>
        <v>0</v>
      </c>
      <c r="AL604" s="437">
        <f t="shared" ref="AL604" si="1792">AL603</f>
        <v>0</v>
      </c>
      <c r="AM604" s="337"/>
    </row>
    <row r="605" spans="1:39" ht="15" hidden="1" outlineLevel="1">
      <c r="A605" s="567"/>
      <c r="B605" s="336"/>
      <c r="C605" s="338"/>
      <c r="D605" s="317"/>
      <c r="E605" s="317"/>
      <c r="F605" s="317"/>
      <c r="G605" s="317"/>
      <c r="H605" s="317"/>
      <c r="I605" s="317"/>
      <c r="J605" s="317"/>
      <c r="K605" s="317"/>
      <c r="L605" s="317"/>
      <c r="M605" s="317"/>
      <c r="N605" s="317"/>
      <c r="O605" s="317"/>
      <c r="P605" s="317"/>
      <c r="Q605" s="317"/>
      <c r="R605" s="317"/>
      <c r="S605" s="317"/>
      <c r="T605" s="317"/>
      <c r="U605" s="317"/>
      <c r="V605" s="317"/>
      <c r="W605" s="317"/>
      <c r="X605" s="317"/>
      <c r="Y605" s="442"/>
      <c r="Z605" s="442"/>
      <c r="AA605" s="442"/>
      <c r="AB605" s="442"/>
      <c r="AC605" s="442"/>
      <c r="AD605" s="442"/>
      <c r="AE605" s="442"/>
      <c r="AF605" s="442"/>
      <c r="AG605" s="442"/>
      <c r="AH605" s="442"/>
      <c r="AI605" s="442"/>
      <c r="AJ605" s="442"/>
      <c r="AK605" s="442"/>
      <c r="AL605" s="442"/>
      <c r="AM605" s="339"/>
    </row>
    <row r="606" spans="1:39" ht="30" hidden="1" outlineLevel="1">
      <c r="A606" s="567">
        <v>7</v>
      </c>
      <c r="B606" s="454" t="s">
        <v>101</v>
      </c>
      <c r="C606" s="317" t="s">
        <v>25</v>
      </c>
      <c r="D606" s="321"/>
      <c r="E606" s="321"/>
      <c r="F606" s="321"/>
      <c r="G606" s="321"/>
      <c r="H606" s="321"/>
      <c r="I606" s="321"/>
      <c r="J606" s="321"/>
      <c r="K606" s="321"/>
      <c r="L606" s="321"/>
      <c r="M606" s="321"/>
      <c r="N606" s="321">
        <v>12</v>
      </c>
      <c r="O606" s="321"/>
      <c r="P606" s="321"/>
      <c r="Q606" s="321"/>
      <c r="R606" s="321"/>
      <c r="S606" s="321"/>
      <c r="T606" s="321"/>
      <c r="U606" s="321"/>
      <c r="V606" s="321"/>
      <c r="W606" s="321"/>
      <c r="X606" s="321"/>
      <c r="Y606" s="441"/>
      <c r="Z606" s="436"/>
      <c r="AA606" s="436"/>
      <c r="AB606" s="436"/>
      <c r="AC606" s="436"/>
      <c r="AD606" s="436"/>
      <c r="AE606" s="436"/>
      <c r="AF606" s="441"/>
      <c r="AG606" s="441"/>
      <c r="AH606" s="441"/>
      <c r="AI606" s="441"/>
      <c r="AJ606" s="441"/>
      <c r="AK606" s="441"/>
      <c r="AL606" s="441"/>
      <c r="AM606" s="322">
        <f>SUM(Y606:AL606)</f>
        <v>0</v>
      </c>
    </row>
    <row r="607" spans="1:39" ht="15" hidden="1" outlineLevel="1">
      <c r="A607" s="567"/>
      <c r="B607" s="320" t="s">
        <v>313</v>
      </c>
      <c r="C607" s="317" t="s">
        <v>164</v>
      </c>
      <c r="D607" s="321"/>
      <c r="E607" s="321"/>
      <c r="F607" s="321"/>
      <c r="G607" s="321"/>
      <c r="H607" s="321"/>
      <c r="I607" s="321"/>
      <c r="J607" s="321"/>
      <c r="K607" s="321"/>
      <c r="L607" s="321"/>
      <c r="M607" s="321"/>
      <c r="N607" s="321">
        <f>N606</f>
        <v>12</v>
      </c>
      <c r="O607" s="321"/>
      <c r="P607" s="321"/>
      <c r="Q607" s="321"/>
      <c r="R607" s="321"/>
      <c r="S607" s="321"/>
      <c r="T607" s="321"/>
      <c r="U607" s="321"/>
      <c r="V607" s="321"/>
      <c r="W607" s="321"/>
      <c r="X607" s="321"/>
      <c r="Y607" s="437">
        <f>Y606</f>
        <v>0</v>
      </c>
      <c r="Z607" s="437">
        <f t="shared" ref="Z607" si="1793">Z606</f>
        <v>0</v>
      </c>
      <c r="AA607" s="437">
        <f t="shared" ref="AA607" si="1794">AA606</f>
        <v>0</v>
      </c>
      <c r="AB607" s="437">
        <f t="shared" ref="AB607" si="1795">AB606</f>
        <v>0</v>
      </c>
      <c r="AC607" s="437">
        <f t="shared" ref="AC607" si="1796">AC606</f>
        <v>0</v>
      </c>
      <c r="AD607" s="437">
        <f t="shared" ref="AD607" si="1797">AD606</f>
        <v>0</v>
      </c>
      <c r="AE607" s="437">
        <f t="shared" ref="AE607" si="1798">AE606</f>
        <v>0</v>
      </c>
      <c r="AF607" s="437">
        <f t="shared" ref="AF607" si="1799">AF606</f>
        <v>0</v>
      </c>
      <c r="AG607" s="437">
        <f t="shared" ref="AG607" si="1800">AG606</f>
        <v>0</v>
      </c>
      <c r="AH607" s="437">
        <f t="shared" ref="AH607" si="1801">AH606</f>
        <v>0</v>
      </c>
      <c r="AI607" s="437">
        <f t="shared" ref="AI607" si="1802">AI606</f>
        <v>0</v>
      </c>
      <c r="AJ607" s="437">
        <f t="shared" ref="AJ607" si="1803">AJ606</f>
        <v>0</v>
      </c>
      <c r="AK607" s="437">
        <f t="shared" ref="AK607" si="1804">AK606</f>
        <v>0</v>
      </c>
      <c r="AL607" s="437">
        <f t="shared" ref="AL607" si="1805">AL606</f>
        <v>0</v>
      </c>
      <c r="AM607" s="337"/>
    </row>
    <row r="608" spans="1:39" ht="15" hidden="1" outlineLevel="1">
      <c r="A608" s="567"/>
      <c r="B608" s="340"/>
      <c r="C608" s="338"/>
      <c r="D608" s="317"/>
      <c r="E608" s="317"/>
      <c r="F608" s="317"/>
      <c r="G608" s="317"/>
      <c r="H608" s="317"/>
      <c r="I608" s="317"/>
      <c r="J608" s="317"/>
      <c r="K608" s="317"/>
      <c r="L608" s="317"/>
      <c r="M608" s="317"/>
      <c r="N608" s="317"/>
      <c r="O608" s="317"/>
      <c r="P608" s="317"/>
      <c r="Q608" s="317"/>
      <c r="R608" s="317"/>
      <c r="S608" s="317"/>
      <c r="T608" s="317"/>
      <c r="U608" s="317"/>
      <c r="V608" s="317"/>
      <c r="W608" s="317"/>
      <c r="X608" s="317"/>
      <c r="Y608" s="442"/>
      <c r="Z608" s="443"/>
      <c r="AA608" s="442"/>
      <c r="AB608" s="442"/>
      <c r="AC608" s="442"/>
      <c r="AD608" s="442"/>
      <c r="AE608" s="442"/>
      <c r="AF608" s="442"/>
      <c r="AG608" s="442"/>
      <c r="AH608" s="442"/>
      <c r="AI608" s="442"/>
      <c r="AJ608" s="442"/>
      <c r="AK608" s="442"/>
      <c r="AL608" s="442"/>
      <c r="AM608" s="339"/>
    </row>
    <row r="609" spans="1:39" ht="30" hidden="1" outlineLevel="1">
      <c r="A609" s="567">
        <v>8</v>
      </c>
      <c r="B609" s="454" t="s">
        <v>102</v>
      </c>
      <c r="C609" s="317" t="s">
        <v>25</v>
      </c>
      <c r="D609" s="321"/>
      <c r="E609" s="321"/>
      <c r="F609" s="321"/>
      <c r="G609" s="321"/>
      <c r="H609" s="321"/>
      <c r="I609" s="321"/>
      <c r="J609" s="321"/>
      <c r="K609" s="321"/>
      <c r="L609" s="321"/>
      <c r="M609" s="321"/>
      <c r="N609" s="321">
        <v>12</v>
      </c>
      <c r="O609" s="321"/>
      <c r="P609" s="321"/>
      <c r="Q609" s="321"/>
      <c r="R609" s="321"/>
      <c r="S609" s="321"/>
      <c r="T609" s="321"/>
      <c r="U609" s="321"/>
      <c r="V609" s="321"/>
      <c r="W609" s="321"/>
      <c r="X609" s="321"/>
      <c r="Y609" s="441"/>
      <c r="Z609" s="436"/>
      <c r="AA609" s="436"/>
      <c r="AB609" s="436"/>
      <c r="AC609" s="436"/>
      <c r="AD609" s="436"/>
      <c r="AE609" s="436"/>
      <c r="AF609" s="441"/>
      <c r="AG609" s="441"/>
      <c r="AH609" s="441"/>
      <c r="AI609" s="441"/>
      <c r="AJ609" s="441"/>
      <c r="AK609" s="441"/>
      <c r="AL609" s="441"/>
      <c r="AM609" s="322">
        <f>SUM(Y609:AL609)</f>
        <v>0</v>
      </c>
    </row>
    <row r="610" spans="1:39" ht="15" hidden="1" outlineLevel="1">
      <c r="A610" s="567"/>
      <c r="B610" s="320" t="s">
        <v>313</v>
      </c>
      <c r="C610" s="317" t="s">
        <v>164</v>
      </c>
      <c r="D610" s="321"/>
      <c r="E610" s="321"/>
      <c r="F610" s="321"/>
      <c r="G610" s="321"/>
      <c r="H610" s="321"/>
      <c r="I610" s="321"/>
      <c r="J610" s="321"/>
      <c r="K610" s="321"/>
      <c r="L610" s="321"/>
      <c r="M610" s="321"/>
      <c r="N610" s="321">
        <f>N609</f>
        <v>12</v>
      </c>
      <c r="O610" s="321"/>
      <c r="P610" s="321"/>
      <c r="Q610" s="321"/>
      <c r="R610" s="321"/>
      <c r="S610" s="321"/>
      <c r="T610" s="321"/>
      <c r="U610" s="321"/>
      <c r="V610" s="321"/>
      <c r="W610" s="321"/>
      <c r="X610" s="321"/>
      <c r="Y610" s="437">
        <f>Y609</f>
        <v>0</v>
      </c>
      <c r="Z610" s="437">
        <f t="shared" ref="Z610" si="1806">Z609</f>
        <v>0</v>
      </c>
      <c r="AA610" s="437">
        <f t="shared" ref="AA610" si="1807">AA609</f>
        <v>0</v>
      </c>
      <c r="AB610" s="437">
        <f t="shared" ref="AB610" si="1808">AB609</f>
        <v>0</v>
      </c>
      <c r="AC610" s="437">
        <f t="shared" ref="AC610" si="1809">AC609</f>
        <v>0</v>
      </c>
      <c r="AD610" s="437">
        <f t="shared" ref="AD610" si="1810">AD609</f>
        <v>0</v>
      </c>
      <c r="AE610" s="437">
        <f t="shared" ref="AE610" si="1811">AE609</f>
        <v>0</v>
      </c>
      <c r="AF610" s="437">
        <f t="shared" ref="AF610" si="1812">AF609</f>
        <v>0</v>
      </c>
      <c r="AG610" s="437">
        <f t="shared" ref="AG610" si="1813">AG609</f>
        <v>0</v>
      </c>
      <c r="AH610" s="437">
        <f t="shared" ref="AH610" si="1814">AH609</f>
        <v>0</v>
      </c>
      <c r="AI610" s="437">
        <f t="shared" ref="AI610" si="1815">AI609</f>
        <v>0</v>
      </c>
      <c r="AJ610" s="437">
        <f t="shared" ref="AJ610" si="1816">AJ609</f>
        <v>0</v>
      </c>
      <c r="AK610" s="437">
        <f t="shared" ref="AK610" si="1817">AK609</f>
        <v>0</v>
      </c>
      <c r="AL610" s="437">
        <f t="shared" ref="AL610" si="1818">AL609</f>
        <v>0</v>
      </c>
      <c r="AM610" s="337"/>
    </row>
    <row r="611" spans="1:39" ht="15" hidden="1" outlineLevel="1">
      <c r="A611" s="567"/>
      <c r="B611" s="340"/>
      <c r="C611" s="338"/>
      <c r="D611" s="342"/>
      <c r="E611" s="342"/>
      <c r="F611" s="342"/>
      <c r="G611" s="342"/>
      <c r="H611" s="342"/>
      <c r="I611" s="342"/>
      <c r="J611" s="342"/>
      <c r="K611" s="342"/>
      <c r="L611" s="342"/>
      <c r="M611" s="342"/>
      <c r="N611" s="317"/>
      <c r="O611" s="342"/>
      <c r="P611" s="342"/>
      <c r="Q611" s="342"/>
      <c r="R611" s="342"/>
      <c r="S611" s="342"/>
      <c r="T611" s="342"/>
      <c r="U611" s="342"/>
      <c r="V611" s="342"/>
      <c r="W611" s="342"/>
      <c r="X611" s="342"/>
      <c r="Y611" s="442"/>
      <c r="Z611" s="443"/>
      <c r="AA611" s="442"/>
      <c r="AB611" s="442"/>
      <c r="AC611" s="442"/>
      <c r="AD611" s="442"/>
      <c r="AE611" s="442"/>
      <c r="AF611" s="442"/>
      <c r="AG611" s="442"/>
      <c r="AH611" s="442"/>
      <c r="AI611" s="442"/>
      <c r="AJ611" s="442"/>
      <c r="AK611" s="442"/>
      <c r="AL611" s="442"/>
      <c r="AM611" s="339"/>
    </row>
    <row r="612" spans="1:39" ht="30" hidden="1" outlineLevel="1">
      <c r="A612" s="567">
        <v>9</v>
      </c>
      <c r="B612" s="454" t="s">
        <v>103</v>
      </c>
      <c r="C612" s="317" t="s">
        <v>25</v>
      </c>
      <c r="D612" s="321"/>
      <c r="E612" s="321"/>
      <c r="F612" s="321"/>
      <c r="G612" s="321"/>
      <c r="H612" s="321"/>
      <c r="I612" s="321"/>
      <c r="J612" s="321"/>
      <c r="K612" s="321"/>
      <c r="L612" s="321"/>
      <c r="M612" s="321"/>
      <c r="N612" s="321">
        <v>12</v>
      </c>
      <c r="O612" s="321"/>
      <c r="P612" s="321"/>
      <c r="Q612" s="321"/>
      <c r="R612" s="321"/>
      <c r="S612" s="321"/>
      <c r="T612" s="321"/>
      <c r="U612" s="321"/>
      <c r="V612" s="321"/>
      <c r="W612" s="321"/>
      <c r="X612" s="321"/>
      <c r="Y612" s="441"/>
      <c r="Z612" s="436"/>
      <c r="AA612" s="436"/>
      <c r="AB612" s="436"/>
      <c r="AC612" s="436"/>
      <c r="AD612" s="436"/>
      <c r="AE612" s="436"/>
      <c r="AF612" s="441"/>
      <c r="AG612" s="441"/>
      <c r="AH612" s="441"/>
      <c r="AI612" s="441"/>
      <c r="AJ612" s="441"/>
      <c r="AK612" s="441"/>
      <c r="AL612" s="441"/>
      <c r="AM612" s="322">
        <f>SUM(Y612:AL612)</f>
        <v>0</v>
      </c>
    </row>
    <row r="613" spans="1:39" ht="15" hidden="1" outlineLevel="1">
      <c r="A613" s="567"/>
      <c r="B613" s="320" t="s">
        <v>313</v>
      </c>
      <c r="C613" s="317" t="s">
        <v>164</v>
      </c>
      <c r="D613" s="321"/>
      <c r="E613" s="321"/>
      <c r="F613" s="321"/>
      <c r="G613" s="321"/>
      <c r="H613" s="321"/>
      <c r="I613" s="321"/>
      <c r="J613" s="321"/>
      <c r="K613" s="321"/>
      <c r="L613" s="321"/>
      <c r="M613" s="321"/>
      <c r="N613" s="321">
        <f>N612</f>
        <v>12</v>
      </c>
      <c r="O613" s="321"/>
      <c r="P613" s="321"/>
      <c r="Q613" s="321"/>
      <c r="R613" s="321"/>
      <c r="S613" s="321"/>
      <c r="T613" s="321"/>
      <c r="U613" s="321"/>
      <c r="V613" s="321"/>
      <c r="W613" s="321"/>
      <c r="X613" s="321"/>
      <c r="Y613" s="437">
        <f>Y612</f>
        <v>0</v>
      </c>
      <c r="Z613" s="437">
        <f t="shared" ref="Z613" si="1819">Z612</f>
        <v>0</v>
      </c>
      <c r="AA613" s="437">
        <f t="shared" ref="AA613" si="1820">AA612</f>
        <v>0</v>
      </c>
      <c r="AB613" s="437">
        <f t="shared" ref="AB613" si="1821">AB612</f>
        <v>0</v>
      </c>
      <c r="AC613" s="437">
        <f t="shared" ref="AC613" si="1822">AC612</f>
        <v>0</v>
      </c>
      <c r="AD613" s="437">
        <f t="shared" ref="AD613" si="1823">AD612</f>
        <v>0</v>
      </c>
      <c r="AE613" s="437">
        <f t="shared" ref="AE613" si="1824">AE612</f>
        <v>0</v>
      </c>
      <c r="AF613" s="437">
        <f t="shared" ref="AF613" si="1825">AF612</f>
        <v>0</v>
      </c>
      <c r="AG613" s="437">
        <f t="shared" ref="AG613" si="1826">AG612</f>
        <v>0</v>
      </c>
      <c r="AH613" s="437">
        <f t="shared" ref="AH613" si="1827">AH612</f>
        <v>0</v>
      </c>
      <c r="AI613" s="437">
        <f t="shared" ref="AI613" si="1828">AI612</f>
        <v>0</v>
      </c>
      <c r="AJ613" s="437">
        <f t="shared" ref="AJ613" si="1829">AJ612</f>
        <v>0</v>
      </c>
      <c r="AK613" s="437">
        <f t="shared" ref="AK613" si="1830">AK612</f>
        <v>0</v>
      </c>
      <c r="AL613" s="437">
        <f t="shared" ref="AL613" si="1831">AL612</f>
        <v>0</v>
      </c>
      <c r="AM613" s="337"/>
    </row>
    <row r="614" spans="1:39" ht="15" hidden="1" outlineLevel="1">
      <c r="A614" s="567"/>
      <c r="B614" s="340"/>
      <c r="C614" s="338"/>
      <c r="D614" s="342"/>
      <c r="E614" s="342"/>
      <c r="F614" s="342"/>
      <c r="G614" s="342"/>
      <c r="H614" s="342"/>
      <c r="I614" s="342"/>
      <c r="J614" s="342"/>
      <c r="K614" s="342"/>
      <c r="L614" s="342"/>
      <c r="M614" s="342"/>
      <c r="N614" s="317"/>
      <c r="O614" s="342"/>
      <c r="P614" s="342"/>
      <c r="Q614" s="342"/>
      <c r="R614" s="342"/>
      <c r="S614" s="342"/>
      <c r="T614" s="342"/>
      <c r="U614" s="342"/>
      <c r="V614" s="342"/>
      <c r="W614" s="342"/>
      <c r="X614" s="342"/>
      <c r="Y614" s="442"/>
      <c r="Z614" s="442"/>
      <c r="AA614" s="442"/>
      <c r="AB614" s="442"/>
      <c r="AC614" s="442"/>
      <c r="AD614" s="442"/>
      <c r="AE614" s="442"/>
      <c r="AF614" s="442"/>
      <c r="AG614" s="442"/>
      <c r="AH614" s="442"/>
      <c r="AI614" s="442"/>
      <c r="AJ614" s="442"/>
      <c r="AK614" s="442"/>
      <c r="AL614" s="442"/>
      <c r="AM614" s="339"/>
    </row>
    <row r="615" spans="1:39" ht="30" hidden="1" outlineLevel="1">
      <c r="A615" s="567">
        <v>10</v>
      </c>
      <c r="B615" s="454" t="s">
        <v>104</v>
      </c>
      <c r="C615" s="317" t="s">
        <v>25</v>
      </c>
      <c r="D615" s="321"/>
      <c r="E615" s="321"/>
      <c r="F615" s="321"/>
      <c r="G615" s="321"/>
      <c r="H615" s="321"/>
      <c r="I615" s="321"/>
      <c r="J615" s="321"/>
      <c r="K615" s="321"/>
      <c r="L615" s="321"/>
      <c r="M615" s="321"/>
      <c r="N615" s="321">
        <v>3</v>
      </c>
      <c r="O615" s="321"/>
      <c r="P615" s="321"/>
      <c r="Q615" s="321"/>
      <c r="R615" s="321"/>
      <c r="S615" s="321"/>
      <c r="T615" s="321"/>
      <c r="U615" s="321"/>
      <c r="V615" s="321"/>
      <c r="W615" s="321"/>
      <c r="X615" s="321"/>
      <c r="Y615" s="441"/>
      <c r="Z615" s="436"/>
      <c r="AA615" s="436"/>
      <c r="AB615" s="436"/>
      <c r="AC615" s="436"/>
      <c r="AD615" s="436"/>
      <c r="AE615" s="436"/>
      <c r="AF615" s="441"/>
      <c r="AG615" s="441"/>
      <c r="AH615" s="441"/>
      <c r="AI615" s="441"/>
      <c r="AJ615" s="441"/>
      <c r="AK615" s="441"/>
      <c r="AL615" s="441"/>
      <c r="AM615" s="322">
        <f>SUM(Y615:AL615)</f>
        <v>0</v>
      </c>
    </row>
    <row r="616" spans="1:39" ht="15" hidden="1" outlineLevel="1">
      <c r="A616" s="567"/>
      <c r="B616" s="320" t="s">
        <v>313</v>
      </c>
      <c r="C616" s="317" t="s">
        <v>164</v>
      </c>
      <c r="D616" s="321"/>
      <c r="E616" s="321"/>
      <c r="F616" s="321"/>
      <c r="G616" s="321"/>
      <c r="H616" s="321"/>
      <c r="I616" s="321"/>
      <c r="J616" s="321"/>
      <c r="K616" s="321"/>
      <c r="L616" s="321"/>
      <c r="M616" s="321"/>
      <c r="N616" s="321">
        <f>N615</f>
        <v>3</v>
      </c>
      <c r="O616" s="321"/>
      <c r="P616" s="321"/>
      <c r="Q616" s="321"/>
      <c r="R616" s="321"/>
      <c r="S616" s="321"/>
      <c r="T616" s="321"/>
      <c r="U616" s="321"/>
      <c r="V616" s="321"/>
      <c r="W616" s="321"/>
      <c r="X616" s="321"/>
      <c r="Y616" s="437">
        <f>Y615</f>
        <v>0</v>
      </c>
      <c r="Z616" s="437">
        <f t="shared" ref="Z616" si="1832">Z615</f>
        <v>0</v>
      </c>
      <c r="AA616" s="437">
        <f t="shared" ref="AA616" si="1833">AA615</f>
        <v>0</v>
      </c>
      <c r="AB616" s="437">
        <f t="shared" ref="AB616" si="1834">AB615</f>
        <v>0</v>
      </c>
      <c r="AC616" s="437">
        <f t="shared" ref="AC616" si="1835">AC615</f>
        <v>0</v>
      </c>
      <c r="AD616" s="437">
        <f t="shared" ref="AD616" si="1836">AD615</f>
        <v>0</v>
      </c>
      <c r="AE616" s="437">
        <f t="shared" ref="AE616" si="1837">AE615</f>
        <v>0</v>
      </c>
      <c r="AF616" s="437">
        <f t="shared" ref="AF616" si="1838">AF615</f>
        <v>0</v>
      </c>
      <c r="AG616" s="437">
        <f t="shared" ref="AG616" si="1839">AG615</f>
        <v>0</v>
      </c>
      <c r="AH616" s="437">
        <f t="shared" ref="AH616" si="1840">AH615</f>
        <v>0</v>
      </c>
      <c r="AI616" s="437">
        <f t="shared" ref="AI616" si="1841">AI615</f>
        <v>0</v>
      </c>
      <c r="AJ616" s="437">
        <f t="shared" ref="AJ616" si="1842">AJ615</f>
        <v>0</v>
      </c>
      <c r="AK616" s="437">
        <f t="shared" ref="AK616" si="1843">AK615</f>
        <v>0</v>
      </c>
      <c r="AL616" s="437">
        <f t="shared" ref="AL616" si="1844">AL615</f>
        <v>0</v>
      </c>
      <c r="AM616" s="337"/>
    </row>
    <row r="617" spans="1:39" ht="15" hidden="1" outlineLevel="1">
      <c r="A617" s="567"/>
      <c r="B617" s="340"/>
      <c r="C617" s="338"/>
      <c r="D617" s="342"/>
      <c r="E617" s="342"/>
      <c r="F617" s="342"/>
      <c r="G617" s="342"/>
      <c r="H617" s="342"/>
      <c r="I617" s="342"/>
      <c r="J617" s="342"/>
      <c r="K617" s="342"/>
      <c r="L617" s="342"/>
      <c r="M617" s="342"/>
      <c r="N617" s="317"/>
      <c r="O617" s="342"/>
      <c r="P617" s="342"/>
      <c r="Q617" s="342"/>
      <c r="R617" s="342"/>
      <c r="S617" s="342"/>
      <c r="T617" s="342"/>
      <c r="U617" s="342"/>
      <c r="V617" s="342"/>
      <c r="W617" s="342"/>
      <c r="X617" s="342"/>
      <c r="Y617" s="442"/>
      <c r="Z617" s="443"/>
      <c r="AA617" s="442"/>
      <c r="AB617" s="442"/>
      <c r="AC617" s="442"/>
      <c r="AD617" s="442"/>
      <c r="AE617" s="442"/>
      <c r="AF617" s="442"/>
      <c r="AG617" s="442"/>
      <c r="AH617" s="442"/>
      <c r="AI617" s="442"/>
      <c r="AJ617" s="442"/>
      <c r="AK617" s="442"/>
      <c r="AL617" s="442"/>
      <c r="AM617" s="339"/>
    </row>
    <row r="618" spans="1:39" ht="15.6" hidden="1" outlineLevel="1">
      <c r="A618" s="567"/>
      <c r="B618" s="314" t="s">
        <v>10</v>
      </c>
      <c r="C618" s="315"/>
      <c r="D618" s="315"/>
      <c r="E618" s="315"/>
      <c r="F618" s="315"/>
      <c r="G618" s="315"/>
      <c r="H618" s="315"/>
      <c r="I618" s="315"/>
      <c r="J618" s="315"/>
      <c r="K618" s="315"/>
      <c r="L618" s="315"/>
      <c r="M618" s="315"/>
      <c r="N618" s="316"/>
      <c r="O618" s="315"/>
      <c r="P618" s="315"/>
      <c r="Q618" s="315"/>
      <c r="R618" s="315"/>
      <c r="S618" s="315"/>
      <c r="T618" s="315"/>
      <c r="U618" s="315"/>
      <c r="V618" s="315"/>
      <c r="W618" s="315"/>
      <c r="X618" s="315"/>
      <c r="Y618" s="440"/>
      <c r="Z618" s="440"/>
      <c r="AA618" s="440"/>
      <c r="AB618" s="440"/>
      <c r="AC618" s="440"/>
      <c r="AD618" s="440"/>
      <c r="AE618" s="440"/>
      <c r="AF618" s="440"/>
      <c r="AG618" s="440"/>
      <c r="AH618" s="440"/>
      <c r="AI618" s="440"/>
      <c r="AJ618" s="440"/>
      <c r="AK618" s="440"/>
      <c r="AL618" s="440"/>
      <c r="AM618" s="318"/>
    </row>
    <row r="619" spans="1:39" ht="30" hidden="1" outlineLevel="1">
      <c r="A619" s="567">
        <v>11</v>
      </c>
      <c r="B619" s="454" t="s">
        <v>105</v>
      </c>
      <c r="C619" s="317" t="s">
        <v>25</v>
      </c>
      <c r="D619" s="321"/>
      <c r="E619" s="321"/>
      <c r="F619" s="321"/>
      <c r="G619" s="321"/>
      <c r="H619" s="321"/>
      <c r="I619" s="321"/>
      <c r="J619" s="321"/>
      <c r="K619" s="321"/>
      <c r="L619" s="321"/>
      <c r="M619" s="321"/>
      <c r="N619" s="321">
        <v>12</v>
      </c>
      <c r="O619" s="321"/>
      <c r="P619" s="321"/>
      <c r="Q619" s="321"/>
      <c r="R619" s="321"/>
      <c r="S619" s="321"/>
      <c r="T619" s="321"/>
      <c r="U619" s="321"/>
      <c r="V619" s="321"/>
      <c r="W619" s="321"/>
      <c r="X619" s="321"/>
      <c r="Y619" s="452"/>
      <c r="Z619" s="436"/>
      <c r="AA619" s="436"/>
      <c r="AB619" s="436"/>
      <c r="AC619" s="436"/>
      <c r="AD619" s="436"/>
      <c r="AE619" s="436"/>
      <c r="AF619" s="441"/>
      <c r="AG619" s="441"/>
      <c r="AH619" s="441"/>
      <c r="AI619" s="441"/>
      <c r="AJ619" s="441"/>
      <c r="AK619" s="441"/>
      <c r="AL619" s="441"/>
      <c r="AM619" s="322">
        <f>SUM(Y619:AL619)</f>
        <v>0</v>
      </c>
    </row>
    <row r="620" spans="1:39" ht="15" hidden="1" outlineLevel="1">
      <c r="A620" s="567"/>
      <c r="B620" s="320" t="s">
        <v>313</v>
      </c>
      <c r="C620" s="317" t="s">
        <v>164</v>
      </c>
      <c r="D620" s="321"/>
      <c r="E620" s="321"/>
      <c r="F620" s="321"/>
      <c r="G620" s="321"/>
      <c r="H620" s="321"/>
      <c r="I620" s="321"/>
      <c r="J620" s="321"/>
      <c r="K620" s="321"/>
      <c r="L620" s="321"/>
      <c r="M620" s="321"/>
      <c r="N620" s="321">
        <f>N619</f>
        <v>12</v>
      </c>
      <c r="O620" s="321"/>
      <c r="P620" s="321"/>
      <c r="Q620" s="321"/>
      <c r="R620" s="321"/>
      <c r="S620" s="321"/>
      <c r="T620" s="321"/>
      <c r="U620" s="321"/>
      <c r="V620" s="321"/>
      <c r="W620" s="321"/>
      <c r="X620" s="321"/>
      <c r="Y620" s="437">
        <f>Y619</f>
        <v>0</v>
      </c>
      <c r="Z620" s="437">
        <f t="shared" ref="Z620" si="1845">Z619</f>
        <v>0</v>
      </c>
      <c r="AA620" s="437">
        <f t="shared" ref="AA620" si="1846">AA619</f>
        <v>0</v>
      </c>
      <c r="AB620" s="437">
        <f t="shared" ref="AB620" si="1847">AB619</f>
        <v>0</v>
      </c>
      <c r="AC620" s="437">
        <f t="shared" ref="AC620" si="1848">AC619</f>
        <v>0</v>
      </c>
      <c r="AD620" s="437">
        <f t="shared" ref="AD620" si="1849">AD619</f>
        <v>0</v>
      </c>
      <c r="AE620" s="437">
        <f t="shared" ref="AE620" si="1850">AE619</f>
        <v>0</v>
      </c>
      <c r="AF620" s="437">
        <f t="shared" ref="AF620" si="1851">AF619</f>
        <v>0</v>
      </c>
      <c r="AG620" s="437">
        <f t="shared" ref="AG620" si="1852">AG619</f>
        <v>0</v>
      </c>
      <c r="AH620" s="437">
        <f t="shared" ref="AH620" si="1853">AH619</f>
        <v>0</v>
      </c>
      <c r="AI620" s="437">
        <f t="shared" ref="AI620" si="1854">AI619</f>
        <v>0</v>
      </c>
      <c r="AJ620" s="437">
        <f t="shared" ref="AJ620" si="1855">AJ619</f>
        <v>0</v>
      </c>
      <c r="AK620" s="437">
        <f t="shared" ref="AK620" si="1856">AK619</f>
        <v>0</v>
      </c>
      <c r="AL620" s="437">
        <f t="shared" ref="AL620" si="1857">AL619</f>
        <v>0</v>
      </c>
      <c r="AM620" s="323"/>
    </row>
    <row r="621" spans="1:39" ht="15" hidden="1" outlineLevel="1">
      <c r="A621" s="567"/>
      <c r="B621" s="341"/>
      <c r="C621" s="331"/>
      <c r="D621" s="317"/>
      <c r="E621" s="317"/>
      <c r="F621" s="317"/>
      <c r="G621" s="317"/>
      <c r="H621" s="317"/>
      <c r="I621" s="317"/>
      <c r="J621" s="317"/>
      <c r="K621" s="317"/>
      <c r="L621" s="317"/>
      <c r="M621" s="317"/>
      <c r="N621" s="317"/>
      <c r="O621" s="317"/>
      <c r="P621" s="317"/>
      <c r="Q621" s="317"/>
      <c r="R621" s="317"/>
      <c r="S621" s="317"/>
      <c r="T621" s="317"/>
      <c r="U621" s="317"/>
      <c r="V621" s="317"/>
      <c r="W621" s="317"/>
      <c r="X621" s="317"/>
      <c r="Y621" s="438"/>
      <c r="Z621" s="447"/>
      <c r="AA621" s="447"/>
      <c r="AB621" s="447"/>
      <c r="AC621" s="447"/>
      <c r="AD621" s="447"/>
      <c r="AE621" s="447"/>
      <c r="AF621" s="447"/>
      <c r="AG621" s="447"/>
      <c r="AH621" s="447"/>
      <c r="AI621" s="447"/>
      <c r="AJ621" s="447"/>
      <c r="AK621" s="447"/>
      <c r="AL621" s="447"/>
      <c r="AM621" s="332"/>
    </row>
    <row r="622" spans="1:39" ht="30" hidden="1" outlineLevel="1">
      <c r="A622" s="567">
        <v>12</v>
      </c>
      <c r="B622" s="454" t="s">
        <v>106</v>
      </c>
      <c r="C622" s="317" t="s">
        <v>25</v>
      </c>
      <c r="D622" s="321"/>
      <c r="E622" s="321"/>
      <c r="F622" s="321"/>
      <c r="G622" s="321"/>
      <c r="H622" s="321"/>
      <c r="I622" s="321"/>
      <c r="J622" s="321"/>
      <c r="K622" s="321"/>
      <c r="L622" s="321"/>
      <c r="M622" s="321"/>
      <c r="N622" s="321">
        <v>12</v>
      </c>
      <c r="O622" s="321"/>
      <c r="P622" s="321"/>
      <c r="Q622" s="321"/>
      <c r="R622" s="321"/>
      <c r="S622" s="321"/>
      <c r="T622" s="321"/>
      <c r="U622" s="321"/>
      <c r="V622" s="321"/>
      <c r="W622" s="321"/>
      <c r="X622" s="321"/>
      <c r="Y622" s="436"/>
      <c r="Z622" s="436"/>
      <c r="AA622" s="436"/>
      <c r="AB622" s="436"/>
      <c r="AC622" s="436"/>
      <c r="AD622" s="436"/>
      <c r="AE622" s="436"/>
      <c r="AF622" s="441"/>
      <c r="AG622" s="441"/>
      <c r="AH622" s="441"/>
      <c r="AI622" s="441"/>
      <c r="AJ622" s="441"/>
      <c r="AK622" s="441"/>
      <c r="AL622" s="441"/>
      <c r="AM622" s="322">
        <f>SUM(Y622:AL622)</f>
        <v>0</v>
      </c>
    </row>
    <row r="623" spans="1:39" ht="15" hidden="1" outlineLevel="1">
      <c r="A623" s="567"/>
      <c r="B623" s="320" t="s">
        <v>313</v>
      </c>
      <c r="C623" s="317" t="s">
        <v>164</v>
      </c>
      <c r="D623" s="321"/>
      <c r="E623" s="321"/>
      <c r="F623" s="321"/>
      <c r="G623" s="321"/>
      <c r="H623" s="321"/>
      <c r="I623" s="321"/>
      <c r="J623" s="321"/>
      <c r="K623" s="321"/>
      <c r="L623" s="321"/>
      <c r="M623" s="321"/>
      <c r="N623" s="321">
        <f>N622</f>
        <v>12</v>
      </c>
      <c r="O623" s="321"/>
      <c r="P623" s="321"/>
      <c r="Q623" s="321"/>
      <c r="R623" s="321"/>
      <c r="S623" s="321"/>
      <c r="T623" s="321"/>
      <c r="U623" s="321"/>
      <c r="V623" s="321"/>
      <c r="W623" s="321"/>
      <c r="X623" s="321"/>
      <c r="Y623" s="437">
        <f>Y622</f>
        <v>0</v>
      </c>
      <c r="Z623" s="437">
        <f t="shared" ref="Z623" si="1858">Z622</f>
        <v>0</v>
      </c>
      <c r="AA623" s="437">
        <f t="shared" ref="AA623" si="1859">AA622</f>
        <v>0</v>
      </c>
      <c r="AB623" s="437">
        <f t="shared" ref="AB623" si="1860">AB622</f>
        <v>0</v>
      </c>
      <c r="AC623" s="437">
        <f t="shared" ref="AC623" si="1861">AC622</f>
        <v>0</v>
      </c>
      <c r="AD623" s="437">
        <f t="shared" ref="AD623" si="1862">AD622</f>
        <v>0</v>
      </c>
      <c r="AE623" s="437">
        <f t="shared" ref="AE623" si="1863">AE622</f>
        <v>0</v>
      </c>
      <c r="AF623" s="437">
        <f t="shared" ref="AF623" si="1864">AF622</f>
        <v>0</v>
      </c>
      <c r="AG623" s="437">
        <f t="shared" ref="AG623" si="1865">AG622</f>
        <v>0</v>
      </c>
      <c r="AH623" s="437">
        <f t="shared" ref="AH623" si="1866">AH622</f>
        <v>0</v>
      </c>
      <c r="AI623" s="437">
        <f t="shared" ref="AI623" si="1867">AI622</f>
        <v>0</v>
      </c>
      <c r="AJ623" s="437">
        <f t="shared" ref="AJ623" si="1868">AJ622</f>
        <v>0</v>
      </c>
      <c r="AK623" s="437">
        <f t="shared" ref="AK623" si="1869">AK622</f>
        <v>0</v>
      </c>
      <c r="AL623" s="437">
        <f t="shared" ref="AL623" si="1870">AL622</f>
        <v>0</v>
      </c>
      <c r="AM623" s="323"/>
    </row>
    <row r="624" spans="1:39" ht="15" hidden="1" outlineLevel="1">
      <c r="A624" s="567"/>
      <c r="B624" s="341"/>
      <c r="C624" s="331"/>
      <c r="D624" s="317"/>
      <c r="E624" s="317"/>
      <c r="F624" s="317"/>
      <c r="G624" s="317"/>
      <c r="H624" s="317"/>
      <c r="I624" s="317"/>
      <c r="J624" s="317"/>
      <c r="K624" s="317"/>
      <c r="L624" s="317"/>
      <c r="M624" s="317"/>
      <c r="N624" s="317"/>
      <c r="O624" s="317"/>
      <c r="P624" s="317"/>
      <c r="Q624" s="317"/>
      <c r="R624" s="317"/>
      <c r="S624" s="317"/>
      <c r="T624" s="317"/>
      <c r="U624" s="317"/>
      <c r="V624" s="317"/>
      <c r="W624" s="317"/>
      <c r="X624" s="317"/>
      <c r="Y624" s="448"/>
      <c r="Z624" s="448"/>
      <c r="AA624" s="438"/>
      <c r="AB624" s="438"/>
      <c r="AC624" s="438"/>
      <c r="AD624" s="438"/>
      <c r="AE624" s="438"/>
      <c r="AF624" s="438"/>
      <c r="AG624" s="438"/>
      <c r="AH624" s="438"/>
      <c r="AI624" s="438"/>
      <c r="AJ624" s="438"/>
      <c r="AK624" s="438"/>
      <c r="AL624" s="438"/>
      <c r="AM624" s="332"/>
    </row>
    <row r="625" spans="1:39" ht="30" hidden="1" outlineLevel="1">
      <c r="A625" s="567">
        <v>13</v>
      </c>
      <c r="B625" s="454" t="s">
        <v>107</v>
      </c>
      <c r="C625" s="317" t="s">
        <v>25</v>
      </c>
      <c r="D625" s="321"/>
      <c r="E625" s="321"/>
      <c r="F625" s="321"/>
      <c r="G625" s="321"/>
      <c r="H625" s="321"/>
      <c r="I625" s="321"/>
      <c r="J625" s="321"/>
      <c r="K625" s="321"/>
      <c r="L625" s="321"/>
      <c r="M625" s="321"/>
      <c r="N625" s="321">
        <v>12</v>
      </c>
      <c r="O625" s="321"/>
      <c r="P625" s="321"/>
      <c r="Q625" s="321"/>
      <c r="R625" s="321"/>
      <c r="S625" s="321"/>
      <c r="T625" s="321"/>
      <c r="U625" s="321"/>
      <c r="V625" s="321"/>
      <c r="W625" s="321"/>
      <c r="X625" s="321"/>
      <c r="Y625" s="436"/>
      <c r="Z625" s="436"/>
      <c r="AA625" s="436"/>
      <c r="AB625" s="436"/>
      <c r="AC625" s="436"/>
      <c r="AD625" s="436"/>
      <c r="AE625" s="436"/>
      <c r="AF625" s="441"/>
      <c r="AG625" s="441"/>
      <c r="AH625" s="441"/>
      <c r="AI625" s="441"/>
      <c r="AJ625" s="441"/>
      <c r="AK625" s="441"/>
      <c r="AL625" s="441"/>
      <c r="AM625" s="322">
        <f>SUM(Y625:AL625)</f>
        <v>0</v>
      </c>
    </row>
    <row r="626" spans="1:39" ht="15" hidden="1" outlineLevel="1">
      <c r="A626" s="567"/>
      <c r="B626" s="320" t="s">
        <v>313</v>
      </c>
      <c r="C626" s="317" t="s">
        <v>164</v>
      </c>
      <c r="D626" s="321"/>
      <c r="E626" s="321"/>
      <c r="F626" s="321"/>
      <c r="G626" s="321"/>
      <c r="H626" s="321"/>
      <c r="I626" s="321"/>
      <c r="J626" s="321"/>
      <c r="K626" s="321"/>
      <c r="L626" s="321"/>
      <c r="M626" s="321"/>
      <c r="N626" s="321">
        <f>N625</f>
        <v>12</v>
      </c>
      <c r="O626" s="321"/>
      <c r="P626" s="321"/>
      <c r="Q626" s="321"/>
      <c r="R626" s="321"/>
      <c r="S626" s="321"/>
      <c r="T626" s="321"/>
      <c r="U626" s="321"/>
      <c r="V626" s="321"/>
      <c r="W626" s="321"/>
      <c r="X626" s="321"/>
      <c r="Y626" s="437">
        <f>Y625</f>
        <v>0</v>
      </c>
      <c r="Z626" s="437">
        <f t="shared" ref="Z626" si="1871">Z625</f>
        <v>0</v>
      </c>
      <c r="AA626" s="437">
        <f t="shared" ref="AA626" si="1872">AA625</f>
        <v>0</v>
      </c>
      <c r="AB626" s="437">
        <f t="shared" ref="AB626" si="1873">AB625</f>
        <v>0</v>
      </c>
      <c r="AC626" s="437">
        <f t="shared" ref="AC626" si="1874">AC625</f>
        <v>0</v>
      </c>
      <c r="AD626" s="437">
        <f t="shared" ref="AD626" si="1875">AD625</f>
        <v>0</v>
      </c>
      <c r="AE626" s="437">
        <f t="shared" ref="AE626" si="1876">AE625</f>
        <v>0</v>
      </c>
      <c r="AF626" s="437">
        <f t="shared" ref="AF626" si="1877">AF625</f>
        <v>0</v>
      </c>
      <c r="AG626" s="437">
        <f t="shared" ref="AG626" si="1878">AG625</f>
        <v>0</v>
      </c>
      <c r="AH626" s="437">
        <f t="shared" ref="AH626" si="1879">AH625</f>
        <v>0</v>
      </c>
      <c r="AI626" s="437">
        <f t="shared" ref="AI626" si="1880">AI625</f>
        <v>0</v>
      </c>
      <c r="AJ626" s="437">
        <f t="shared" ref="AJ626" si="1881">AJ625</f>
        <v>0</v>
      </c>
      <c r="AK626" s="437">
        <f t="shared" ref="AK626" si="1882">AK625</f>
        <v>0</v>
      </c>
      <c r="AL626" s="437">
        <f t="shared" ref="AL626" si="1883">AL625</f>
        <v>0</v>
      </c>
      <c r="AM626" s="332"/>
    </row>
    <row r="627" spans="1:39" ht="15" hidden="1" outlineLevel="1">
      <c r="A627" s="567"/>
      <c r="B627" s="341"/>
      <c r="C627" s="331"/>
      <c r="D627" s="317"/>
      <c r="E627" s="317"/>
      <c r="F627" s="317"/>
      <c r="G627" s="317"/>
      <c r="H627" s="317"/>
      <c r="I627" s="317"/>
      <c r="J627" s="317"/>
      <c r="K627" s="317"/>
      <c r="L627" s="317"/>
      <c r="M627" s="317"/>
      <c r="N627" s="317"/>
      <c r="O627" s="317"/>
      <c r="P627" s="317"/>
      <c r="Q627" s="317"/>
      <c r="R627" s="317"/>
      <c r="S627" s="317"/>
      <c r="T627" s="317"/>
      <c r="U627" s="317"/>
      <c r="V627" s="317"/>
      <c r="W627" s="317"/>
      <c r="X627" s="317"/>
      <c r="Y627" s="438"/>
      <c r="Z627" s="438"/>
      <c r="AA627" s="438"/>
      <c r="AB627" s="438"/>
      <c r="AC627" s="438"/>
      <c r="AD627" s="438"/>
      <c r="AE627" s="438"/>
      <c r="AF627" s="438"/>
      <c r="AG627" s="438"/>
      <c r="AH627" s="438"/>
      <c r="AI627" s="438"/>
      <c r="AJ627" s="438"/>
      <c r="AK627" s="438"/>
      <c r="AL627" s="438"/>
      <c r="AM627" s="332"/>
    </row>
    <row r="628" spans="1:39" ht="15.6" hidden="1" outlineLevel="1">
      <c r="A628" s="567"/>
      <c r="B628" s="314" t="s">
        <v>108</v>
      </c>
      <c r="C628" s="315"/>
      <c r="D628" s="316"/>
      <c r="E628" s="316"/>
      <c r="F628" s="316"/>
      <c r="G628" s="316"/>
      <c r="H628" s="316"/>
      <c r="I628" s="316"/>
      <c r="J628" s="316"/>
      <c r="K628" s="316"/>
      <c r="L628" s="316"/>
      <c r="M628" s="316"/>
      <c r="N628" s="316"/>
      <c r="O628" s="316"/>
      <c r="P628" s="315"/>
      <c r="Q628" s="315"/>
      <c r="R628" s="315"/>
      <c r="S628" s="315"/>
      <c r="T628" s="315"/>
      <c r="U628" s="315"/>
      <c r="V628" s="315"/>
      <c r="W628" s="315"/>
      <c r="X628" s="315"/>
      <c r="Y628" s="440"/>
      <c r="Z628" s="440"/>
      <c r="AA628" s="440"/>
      <c r="AB628" s="440"/>
      <c r="AC628" s="440"/>
      <c r="AD628" s="440"/>
      <c r="AE628" s="440"/>
      <c r="AF628" s="440"/>
      <c r="AG628" s="440"/>
      <c r="AH628" s="440"/>
      <c r="AI628" s="440"/>
      <c r="AJ628" s="440"/>
      <c r="AK628" s="440"/>
      <c r="AL628" s="440"/>
      <c r="AM628" s="318"/>
    </row>
    <row r="629" spans="1:39" ht="15" hidden="1" outlineLevel="1">
      <c r="A629" s="567">
        <v>14</v>
      </c>
      <c r="B629" s="341" t="s">
        <v>109</v>
      </c>
      <c r="C629" s="317" t="s">
        <v>25</v>
      </c>
      <c r="D629" s="321"/>
      <c r="E629" s="321"/>
      <c r="F629" s="321"/>
      <c r="G629" s="321"/>
      <c r="H629" s="321"/>
      <c r="I629" s="321"/>
      <c r="J629" s="321"/>
      <c r="K629" s="321"/>
      <c r="L629" s="321"/>
      <c r="M629" s="321"/>
      <c r="N629" s="321">
        <v>12</v>
      </c>
      <c r="O629" s="321"/>
      <c r="P629" s="321"/>
      <c r="Q629" s="321"/>
      <c r="R629" s="321"/>
      <c r="S629" s="321"/>
      <c r="T629" s="321"/>
      <c r="U629" s="321"/>
      <c r="V629" s="321"/>
      <c r="W629" s="321"/>
      <c r="X629" s="321"/>
      <c r="Y629" s="436"/>
      <c r="Z629" s="436"/>
      <c r="AA629" s="436"/>
      <c r="AB629" s="436"/>
      <c r="AC629" s="436"/>
      <c r="AD629" s="436"/>
      <c r="AE629" s="436"/>
      <c r="AF629" s="436"/>
      <c r="AG629" s="436"/>
      <c r="AH629" s="436"/>
      <c r="AI629" s="436"/>
      <c r="AJ629" s="436"/>
      <c r="AK629" s="436"/>
      <c r="AL629" s="436"/>
      <c r="AM629" s="322">
        <f>SUM(Y629:AL629)</f>
        <v>0</v>
      </c>
    </row>
    <row r="630" spans="1:39" ht="15" hidden="1" outlineLevel="1">
      <c r="A630" s="567"/>
      <c r="B630" s="320" t="s">
        <v>313</v>
      </c>
      <c r="C630" s="317" t="s">
        <v>164</v>
      </c>
      <c r="D630" s="321"/>
      <c r="E630" s="321"/>
      <c r="F630" s="321"/>
      <c r="G630" s="321"/>
      <c r="H630" s="321"/>
      <c r="I630" s="321"/>
      <c r="J630" s="321"/>
      <c r="K630" s="321"/>
      <c r="L630" s="321"/>
      <c r="M630" s="321"/>
      <c r="N630" s="321">
        <f>N629</f>
        <v>12</v>
      </c>
      <c r="O630" s="321"/>
      <c r="P630" s="321"/>
      <c r="Q630" s="321"/>
      <c r="R630" s="321"/>
      <c r="S630" s="321"/>
      <c r="T630" s="321"/>
      <c r="U630" s="321"/>
      <c r="V630" s="321"/>
      <c r="W630" s="321"/>
      <c r="X630" s="321"/>
      <c r="Y630" s="437">
        <f>Y629</f>
        <v>0</v>
      </c>
      <c r="Z630" s="437">
        <f t="shared" ref="Z630" si="1884">Z629</f>
        <v>0</v>
      </c>
      <c r="AA630" s="437">
        <f t="shared" ref="AA630" si="1885">AA629</f>
        <v>0</v>
      </c>
      <c r="AB630" s="437">
        <f t="shared" ref="AB630" si="1886">AB629</f>
        <v>0</v>
      </c>
      <c r="AC630" s="437">
        <f t="shared" ref="AC630" si="1887">AC629</f>
        <v>0</v>
      </c>
      <c r="AD630" s="437">
        <f t="shared" ref="AD630" si="1888">AD629</f>
        <v>0</v>
      </c>
      <c r="AE630" s="437">
        <f t="shared" ref="AE630" si="1889">AE629</f>
        <v>0</v>
      </c>
      <c r="AF630" s="437">
        <f t="shared" ref="AF630" si="1890">AF629</f>
        <v>0</v>
      </c>
      <c r="AG630" s="437">
        <f t="shared" ref="AG630" si="1891">AG629</f>
        <v>0</v>
      </c>
      <c r="AH630" s="437">
        <f t="shared" ref="AH630" si="1892">AH629</f>
        <v>0</v>
      </c>
      <c r="AI630" s="437">
        <f t="shared" ref="AI630" si="1893">AI629</f>
        <v>0</v>
      </c>
      <c r="AJ630" s="437">
        <f t="shared" ref="AJ630" si="1894">AJ629</f>
        <v>0</v>
      </c>
      <c r="AK630" s="437">
        <f t="shared" ref="AK630" si="1895">AK629</f>
        <v>0</v>
      </c>
      <c r="AL630" s="437">
        <f t="shared" ref="AL630" si="1896">AL629</f>
        <v>0</v>
      </c>
      <c r="AM630" s="323"/>
    </row>
    <row r="631" spans="1:39" ht="15" hidden="1" outlineLevel="1">
      <c r="A631" s="567"/>
      <c r="B631" s="341"/>
      <c r="C631" s="331"/>
      <c r="D631" s="317"/>
      <c r="E631" s="317"/>
      <c r="F631" s="317"/>
      <c r="G631" s="317"/>
      <c r="H631" s="317"/>
      <c r="I631" s="317"/>
      <c r="J631" s="317"/>
      <c r="K631" s="317"/>
      <c r="L631" s="317"/>
      <c r="M631" s="317"/>
      <c r="N631" s="494"/>
      <c r="O631" s="317"/>
      <c r="P631" s="317"/>
      <c r="Q631" s="317"/>
      <c r="R631" s="317"/>
      <c r="S631" s="317"/>
      <c r="T631" s="317"/>
      <c r="U631" s="317"/>
      <c r="V631" s="317"/>
      <c r="W631" s="317"/>
      <c r="X631" s="317"/>
      <c r="Y631" s="438"/>
      <c r="Z631" s="438"/>
      <c r="AA631" s="438"/>
      <c r="AB631" s="438"/>
      <c r="AC631" s="438"/>
      <c r="AD631" s="438"/>
      <c r="AE631" s="438"/>
      <c r="AF631" s="438"/>
      <c r="AG631" s="438"/>
      <c r="AH631" s="438"/>
      <c r="AI631" s="438"/>
      <c r="AJ631" s="438"/>
      <c r="AK631" s="438"/>
      <c r="AL631" s="438"/>
      <c r="AM631" s="332"/>
    </row>
    <row r="632" spans="1:39" s="335" customFormat="1" ht="15.6" hidden="1" outlineLevel="1">
      <c r="A632" s="567"/>
      <c r="B632" s="314" t="s">
        <v>503</v>
      </c>
      <c r="C632" s="317"/>
      <c r="D632" s="317"/>
      <c r="E632" s="317"/>
      <c r="F632" s="317"/>
      <c r="G632" s="317"/>
      <c r="H632" s="317"/>
      <c r="I632" s="317"/>
      <c r="J632" s="317"/>
      <c r="K632" s="317"/>
      <c r="L632" s="317"/>
      <c r="M632" s="317"/>
      <c r="N632" s="317"/>
      <c r="O632" s="317"/>
      <c r="P632" s="317"/>
      <c r="Q632" s="317"/>
      <c r="R632" s="317"/>
      <c r="S632" s="317"/>
      <c r="T632" s="317"/>
      <c r="U632" s="317"/>
      <c r="V632" s="317"/>
      <c r="W632" s="317"/>
      <c r="X632" s="317"/>
      <c r="Y632" s="438"/>
      <c r="Z632" s="438"/>
      <c r="AA632" s="438"/>
      <c r="AB632" s="438"/>
      <c r="AC632" s="438"/>
      <c r="AD632" s="438"/>
      <c r="AE632" s="442"/>
      <c r="AF632" s="442"/>
      <c r="AG632" s="442"/>
      <c r="AH632" s="442"/>
      <c r="AI632" s="442"/>
      <c r="AJ632" s="442"/>
      <c r="AK632" s="442"/>
      <c r="AL632" s="442"/>
      <c r="AM632" s="552"/>
    </row>
    <row r="633" spans="1:39" ht="15" hidden="1" outlineLevel="1">
      <c r="A633" s="567">
        <v>15</v>
      </c>
      <c r="B633" s="320" t="s">
        <v>508</v>
      </c>
      <c r="C633" s="317" t="s">
        <v>25</v>
      </c>
      <c r="D633" s="321"/>
      <c r="E633" s="321"/>
      <c r="F633" s="321"/>
      <c r="G633" s="321"/>
      <c r="H633" s="321"/>
      <c r="I633" s="321"/>
      <c r="J633" s="321"/>
      <c r="K633" s="321"/>
      <c r="L633" s="321"/>
      <c r="M633" s="321"/>
      <c r="N633" s="321">
        <v>0</v>
      </c>
      <c r="O633" s="321"/>
      <c r="P633" s="321"/>
      <c r="Q633" s="321"/>
      <c r="R633" s="321"/>
      <c r="S633" s="321"/>
      <c r="T633" s="321"/>
      <c r="U633" s="321"/>
      <c r="V633" s="321"/>
      <c r="W633" s="321"/>
      <c r="X633" s="321"/>
      <c r="Y633" s="436"/>
      <c r="Z633" s="436"/>
      <c r="AA633" s="436"/>
      <c r="AB633" s="436"/>
      <c r="AC633" s="436"/>
      <c r="AD633" s="436"/>
      <c r="AE633" s="436"/>
      <c r="AF633" s="436"/>
      <c r="AG633" s="436"/>
      <c r="AH633" s="436"/>
      <c r="AI633" s="436"/>
      <c r="AJ633" s="436"/>
      <c r="AK633" s="436"/>
      <c r="AL633" s="436"/>
      <c r="AM633" s="322">
        <f>SUM(Y633:AL633)</f>
        <v>0</v>
      </c>
    </row>
    <row r="634" spans="1:39" ht="15" hidden="1" outlineLevel="1">
      <c r="A634" s="567"/>
      <c r="B634" s="320" t="s">
        <v>313</v>
      </c>
      <c r="C634" s="317" t="s">
        <v>164</v>
      </c>
      <c r="D634" s="321"/>
      <c r="E634" s="321"/>
      <c r="F634" s="321"/>
      <c r="G634" s="321"/>
      <c r="H634" s="321"/>
      <c r="I634" s="321"/>
      <c r="J634" s="321"/>
      <c r="K634" s="321"/>
      <c r="L634" s="321"/>
      <c r="M634" s="321"/>
      <c r="N634" s="321">
        <f>N633</f>
        <v>0</v>
      </c>
      <c r="O634" s="321"/>
      <c r="P634" s="321"/>
      <c r="Q634" s="321"/>
      <c r="R634" s="321"/>
      <c r="S634" s="321"/>
      <c r="T634" s="321"/>
      <c r="U634" s="321"/>
      <c r="V634" s="321"/>
      <c r="W634" s="321"/>
      <c r="X634" s="321"/>
      <c r="Y634" s="437">
        <f>Y633</f>
        <v>0</v>
      </c>
      <c r="Z634" s="437">
        <f t="shared" ref="Z634:AL634" si="1897">Z633</f>
        <v>0</v>
      </c>
      <c r="AA634" s="437">
        <f t="shared" si="1897"/>
        <v>0</v>
      </c>
      <c r="AB634" s="437">
        <f t="shared" si="1897"/>
        <v>0</v>
      </c>
      <c r="AC634" s="437">
        <f t="shared" si="1897"/>
        <v>0</v>
      </c>
      <c r="AD634" s="437">
        <f t="shared" si="1897"/>
        <v>0</v>
      </c>
      <c r="AE634" s="437">
        <f t="shared" si="1897"/>
        <v>0</v>
      </c>
      <c r="AF634" s="437">
        <f t="shared" si="1897"/>
        <v>0</v>
      </c>
      <c r="AG634" s="437">
        <f t="shared" si="1897"/>
        <v>0</v>
      </c>
      <c r="AH634" s="437">
        <f t="shared" si="1897"/>
        <v>0</v>
      </c>
      <c r="AI634" s="437">
        <f t="shared" si="1897"/>
        <v>0</v>
      </c>
      <c r="AJ634" s="437">
        <f t="shared" si="1897"/>
        <v>0</v>
      </c>
      <c r="AK634" s="437">
        <f t="shared" si="1897"/>
        <v>0</v>
      </c>
      <c r="AL634" s="437">
        <f t="shared" si="1897"/>
        <v>0</v>
      </c>
      <c r="AM634" s="323"/>
    </row>
    <row r="635" spans="1:39" ht="15" hidden="1" outlineLevel="1">
      <c r="A635" s="567"/>
      <c r="B635" s="341"/>
      <c r="C635" s="331"/>
      <c r="D635" s="317"/>
      <c r="E635" s="317"/>
      <c r="F635" s="317"/>
      <c r="G635" s="317"/>
      <c r="H635" s="317"/>
      <c r="I635" s="317"/>
      <c r="J635" s="317"/>
      <c r="K635" s="317"/>
      <c r="L635" s="317"/>
      <c r="M635" s="317"/>
      <c r="N635" s="317"/>
      <c r="O635" s="317"/>
      <c r="P635" s="317"/>
      <c r="Q635" s="317"/>
      <c r="R635" s="317"/>
      <c r="S635" s="317"/>
      <c r="T635" s="317"/>
      <c r="U635" s="317"/>
      <c r="V635" s="317"/>
      <c r="W635" s="317"/>
      <c r="X635" s="317"/>
      <c r="Y635" s="438"/>
      <c r="Z635" s="438"/>
      <c r="AA635" s="438"/>
      <c r="AB635" s="438"/>
      <c r="AC635" s="438"/>
      <c r="AD635" s="438"/>
      <c r="AE635" s="438"/>
      <c r="AF635" s="438"/>
      <c r="AG635" s="438"/>
      <c r="AH635" s="438"/>
      <c r="AI635" s="438"/>
      <c r="AJ635" s="438"/>
      <c r="AK635" s="438"/>
      <c r="AL635" s="438"/>
      <c r="AM635" s="332"/>
    </row>
    <row r="636" spans="1:39" s="309" customFormat="1" ht="15" hidden="1" outlineLevel="1">
      <c r="A636" s="567">
        <v>16</v>
      </c>
      <c r="B636" s="350" t="s">
        <v>504</v>
      </c>
      <c r="C636" s="317" t="s">
        <v>25</v>
      </c>
      <c r="D636" s="321"/>
      <c r="E636" s="321"/>
      <c r="F636" s="321"/>
      <c r="G636" s="321"/>
      <c r="H636" s="321"/>
      <c r="I636" s="321"/>
      <c r="J636" s="321"/>
      <c r="K636" s="321"/>
      <c r="L636" s="321"/>
      <c r="M636" s="321"/>
      <c r="N636" s="321">
        <v>0</v>
      </c>
      <c r="O636" s="321"/>
      <c r="P636" s="321"/>
      <c r="Q636" s="321"/>
      <c r="R636" s="321"/>
      <c r="S636" s="321"/>
      <c r="T636" s="321"/>
      <c r="U636" s="321"/>
      <c r="V636" s="321"/>
      <c r="W636" s="321"/>
      <c r="X636" s="321"/>
      <c r="Y636" s="436"/>
      <c r="Z636" s="436"/>
      <c r="AA636" s="436"/>
      <c r="AB636" s="436"/>
      <c r="AC636" s="436"/>
      <c r="AD636" s="436"/>
      <c r="AE636" s="436"/>
      <c r="AF636" s="436"/>
      <c r="AG636" s="436"/>
      <c r="AH636" s="436"/>
      <c r="AI636" s="436"/>
      <c r="AJ636" s="436"/>
      <c r="AK636" s="436"/>
      <c r="AL636" s="436"/>
      <c r="AM636" s="322">
        <f>SUM(Y636:AL636)</f>
        <v>0</v>
      </c>
    </row>
    <row r="637" spans="1:39" s="309" customFormat="1" ht="15" hidden="1" outlineLevel="1">
      <c r="A637" s="567"/>
      <c r="B637" s="320" t="s">
        <v>313</v>
      </c>
      <c r="C637" s="317" t="s">
        <v>164</v>
      </c>
      <c r="D637" s="321"/>
      <c r="E637" s="321"/>
      <c r="F637" s="321"/>
      <c r="G637" s="321"/>
      <c r="H637" s="321"/>
      <c r="I637" s="321"/>
      <c r="J637" s="321"/>
      <c r="K637" s="321"/>
      <c r="L637" s="321"/>
      <c r="M637" s="321"/>
      <c r="N637" s="321">
        <f>N636</f>
        <v>0</v>
      </c>
      <c r="O637" s="321"/>
      <c r="P637" s="321"/>
      <c r="Q637" s="321"/>
      <c r="R637" s="321"/>
      <c r="S637" s="321"/>
      <c r="T637" s="321"/>
      <c r="U637" s="321"/>
      <c r="V637" s="321"/>
      <c r="W637" s="321"/>
      <c r="X637" s="321"/>
      <c r="Y637" s="437">
        <f>Y636</f>
        <v>0</v>
      </c>
      <c r="Z637" s="437">
        <f t="shared" ref="Z637:AL637" si="1898">Z636</f>
        <v>0</v>
      </c>
      <c r="AA637" s="437">
        <f t="shared" si="1898"/>
        <v>0</v>
      </c>
      <c r="AB637" s="437">
        <f t="shared" si="1898"/>
        <v>0</v>
      </c>
      <c r="AC637" s="437">
        <f t="shared" si="1898"/>
        <v>0</v>
      </c>
      <c r="AD637" s="437">
        <f t="shared" si="1898"/>
        <v>0</v>
      </c>
      <c r="AE637" s="437">
        <f t="shared" si="1898"/>
        <v>0</v>
      </c>
      <c r="AF637" s="437">
        <f t="shared" si="1898"/>
        <v>0</v>
      </c>
      <c r="AG637" s="437">
        <f t="shared" si="1898"/>
        <v>0</v>
      </c>
      <c r="AH637" s="437">
        <f t="shared" si="1898"/>
        <v>0</v>
      </c>
      <c r="AI637" s="437">
        <f t="shared" si="1898"/>
        <v>0</v>
      </c>
      <c r="AJ637" s="437">
        <f t="shared" si="1898"/>
        <v>0</v>
      </c>
      <c r="AK637" s="437">
        <f t="shared" si="1898"/>
        <v>0</v>
      </c>
      <c r="AL637" s="437">
        <f t="shared" si="1898"/>
        <v>0</v>
      </c>
      <c r="AM637" s="323"/>
    </row>
    <row r="638" spans="1:39" s="309" customFormat="1" ht="15" hidden="1" outlineLevel="1">
      <c r="A638" s="567"/>
      <c r="B638" s="350"/>
      <c r="C638" s="317"/>
      <c r="D638" s="317"/>
      <c r="E638" s="317"/>
      <c r="F638" s="317"/>
      <c r="G638" s="317"/>
      <c r="H638" s="317"/>
      <c r="I638" s="317"/>
      <c r="J638" s="317"/>
      <c r="K638" s="317"/>
      <c r="L638" s="317"/>
      <c r="M638" s="317"/>
      <c r="N638" s="317"/>
      <c r="O638" s="317"/>
      <c r="P638" s="317"/>
      <c r="Q638" s="317"/>
      <c r="R638" s="317"/>
      <c r="S638" s="317"/>
      <c r="T638" s="317"/>
      <c r="U638" s="317"/>
      <c r="V638" s="317"/>
      <c r="W638" s="317"/>
      <c r="X638" s="317"/>
      <c r="Y638" s="438"/>
      <c r="Z638" s="438"/>
      <c r="AA638" s="438"/>
      <c r="AB638" s="438"/>
      <c r="AC638" s="438"/>
      <c r="AD638" s="438"/>
      <c r="AE638" s="442"/>
      <c r="AF638" s="442"/>
      <c r="AG638" s="442"/>
      <c r="AH638" s="442"/>
      <c r="AI638" s="442"/>
      <c r="AJ638" s="442"/>
      <c r="AK638" s="442"/>
      <c r="AL638" s="442"/>
      <c r="AM638" s="339"/>
    </row>
    <row r="639" spans="1:39" ht="15.6" hidden="1" outlineLevel="1">
      <c r="A639" s="567"/>
      <c r="B639" s="554" t="s">
        <v>509</v>
      </c>
      <c r="C639" s="346"/>
      <c r="D639" s="316"/>
      <c r="E639" s="315"/>
      <c r="F639" s="315"/>
      <c r="G639" s="315"/>
      <c r="H639" s="315"/>
      <c r="I639" s="315"/>
      <c r="J639" s="315"/>
      <c r="K639" s="315"/>
      <c r="L639" s="315"/>
      <c r="M639" s="315"/>
      <c r="N639" s="316"/>
      <c r="O639" s="315"/>
      <c r="P639" s="315"/>
      <c r="Q639" s="315"/>
      <c r="R639" s="315"/>
      <c r="S639" s="315"/>
      <c r="T639" s="315"/>
      <c r="U639" s="315"/>
      <c r="V639" s="315"/>
      <c r="W639" s="315"/>
      <c r="X639" s="315"/>
      <c r="Y639" s="440"/>
      <c r="Z639" s="440"/>
      <c r="AA639" s="440"/>
      <c r="AB639" s="440"/>
      <c r="AC639" s="440"/>
      <c r="AD639" s="440"/>
      <c r="AE639" s="440"/>
      <c r="AF639" s="440"/>
      <c r="AG639" s="440"/>
      <c r="AH639" s="440"/>
      <c r="AI639" s="440"/>
      <c r="AJ639" s="440"/>
      <c r="AK639" s="440"/>
      <c r="AL639" s="440"/>
      <c r="AM639" s="318"/>
    </row>
    <row r="640" spans="1:39" ht="15" hidden="1" outlineLevel="1">
      <c r="A640" s="567">
        <v>17</v>
      </c>
      <c r="B640" s="454" t="s">
        <v>113</v>
      </c>
      <c r="C640" s="317" t="s">
        <v>25</v>
      </c>
      <c r="D640" s="321"/>
      <c r="E640" s="321"/>
      <c r="F640" s="321"/>
      <c r="G640" s="321"/>
      <c r="H640" s="321"/>
      <c r="I640" s="321"/>
      <c r="J640" s="321"/>
      <c r="K640" s="321"/>
      <c r="L640" s="321"/>
      <c r="M640" s="321"/>
      <c r="N640" s="321">
        <v>0</v>
      </c>
      <c r="O640" s="321"/>
      <c r="P640" s="321"/>
      <c r="Q640" s="321"/>
      <c r="R640" s="321"/>
      <c r="S640" s="321"/>
      <c r="T640" s="321"/>
      <c r="U640" s="321"/>
      <c r="V640" s="321"/>
      <c r="W640" s="321"/>
      <c r="X640" s="321"/>
      <c r="Y640" s="452"/>
      <c r="Z640" s="436"/>
      <c r="AA640" s="436"/>
      <c r="AB640" s="436"/>
      <c r="AC640" s="436"/>
      <c r="AD640" s="436"/>
      <c r="AE640" s="436"/>
      <c r="AF640" s="441"/>
      <c r="AG640" s="441"/>
      <c r="AH640" s="441"/>
      <c r="AI640" s="441"/>
      <c r="AJ640" s="441"/>
      <c r="AK640" s="441"/>
      <c r="AL640" s="441"/>
      <c r="AM640" s="322">
        <f>SUM(Y640:AL640)</f>
        <v>0</v>
      </c>
    </row>
    <row r="641" spans="1:39" ht="15" hidden="1" outlineLevel="1">
      <c r="A641" s="567"/>
      <c r="B641" s="320" t="s">
        <v>313</v>
      </c>
      <c r="C641" s="317" t="s">
        <v>164</v>
      </c>
      <c r="D641" s="321"/>
      <c r="E641" s="321"/>
      <c r="F641" s="321"/>
      <c r="G641" s="321"/>
      <c r="H641" s="321"/>
      <c r="I641" s="321"/>
      <c r="J641" s="321"/>
      <c r="K641" s="321"/>
      <c r="L641" s="321"/>
      <c r="M641" s="321"/>
      <c r="N641" s="321">
        <f>N640</f>
        <v>0</v>
      </c>
      <c r="O641" s="321"/>
      <c r="P641" s="321"/>
      <c r="Q641" s="321"/>
      <c r="R641" s="321"/>
      <c r="S641" s="321"/>
      <c r="T641" s="321"/>
      <c r="U641" s="321"/>
      <c r="V641" s="321"/>
      <c r="W641" s="321"/>
      <c r="X641" s="321"/>
      <c r="Y641" s="437">
        <f>Y640</f>
        <v>0</v>
      </c>
      <c r="Z641" s="437">
        <f t="shared" ref="Z641:AL641" si="1899">Z640</f>
        <v>0</v>
      </c>
      <c r="AA641" s="437">
        <f t="shared" si="1899"/>
        <v>0</v>
      </c>
      <c r="AB641" s="437">
        <f t="shared" si="1899"/>
        <v>0</v>
      </c>
      <c r="AC641" s="437">
        <f t="shared" si="1899"/>
        <v>0</v>
      </c>
      <c r="AD641" s="437">
        <f t="shared" si="1899"/>
        <v>0</v>
      </c>
      <c r="AE641" s="437">
        <f t="shared" si="1899"/>
        <v>0</v>
      </c>
      <c r="AF641" s="437">
        <f t="shared" si="1899"/>
        <v>0</v>
      </c>
      <c r="AG641" s="437">
        <f t="shared" si="1899"/>
        <v>0</v>
      </c>
      <c r="AH641" s="437">
        <f t="shared" si="1899"/>
        <v>0</v>
      </c>
      <c r="AI641" s="437">
        <f t="shared" si="1899"/>
        <v>0</v>
      </c>
      <c r="AJ641" s="437">
        <f t="shared" si="1899"/>
        <v>0</v>
      </c>
      <c r="AK641" s="437">
        <f t="shared" si="1899"/>
        <v>0</v>
      </c>
      <c r="AL641" s="437">
        <f t="shared" si="1899"/>
        <v>0</v>
      </c>
      <c r="AM641" s="332"/>
    </row>
    <row r="642" spans="1:39" ht="15" hidden="1" outlineLevel="1">
      <c r="A642" s="567"/>
      <c r="B642" s="320"/>
      <c r="C642" s="317"/>
      <c r="D642" s="317"/>
      <c r="E642" s="317"/>
      <c r="F642" s="317"/>
      <c r="G642" s="317"/>
      <c r="H642" s="317"/>
      <c r="I642" s="317"/>
      <c r="J642" s="317"/>
      <c r="K642" s="317"/>
      <c r="L642" s="317"/>
      <c r="M642" s="317"/>
      <c r="N642" s="317"/>
      <c r="O642" s="317"/>
      <c r="P642" s="317"/>
      <c r="Q642" s="317"/>
      <c r="R642" s="317"/>
      <c r="S642" s="317"/>
      <c r="T642" s="317"/>
      <c r="U642" s="317"/>
      <c r="V642" s="317"/>
      <c r="W642" s="317"/>
      <c r="X642" s="317"/>
      <c r="Y642" s="448"/>
      <c r="Z642" s="451"/>
      <c r="AA642" s="451"/>
      <c r="AB642" s="451"/>
      <c r="AC642" s="451"/>
      <c r="AD642" s="451"/>
      <c r="AE642" s="451"/>
      <c r="AF642" s="451"/>
      <c r="AG642" s="451"/>
      <c r="AH642" s="451"/>
      <c r="AI642" s="451"/>
      <c r="AJ642" s="451"/>
      <c r="AK642" s="451"/>
      <c r="AL642" s="451"/>
      <c r="AM642" s="332"/>
    </row>
    <row r="643" spans="1:39" ht="15" hidden="1" outlineLevel="1">
      <c r="A643" s="567">
        <v>18</v>
      </c>
      <c r="B643" s="454" t="s">
        <v>110</v>
      </c>
      <c r="C643" s="317" t="s">
        <v>25</v>
      </c>
      <c r="D643" s="321"/>
      <c r="E643" s="321"/>
      <c r="F643" s="321"/>
      <c r="G643" s="321"/>
      <c r="H643" s="321"/>
      <c r="I643" s="321"/>
      <c r="J643" s="321"/>
      <c r="K643" s="321"/>
      <c r="L643" s="321"/>
      <c r="M643" s="321"/>
      <c r="N643" s="321">
        <v>0</v>
      </c>
      <c r="O643" s="321"/>
      <c r="P643" s="321"/>
      <c r="Q643" s="321"/>
      <c r="R643" s="321"/>
      <c r="S643" s="321"/>
      <c r="T643" s="321"/>
      <c r="U643" s="321"/>
      <c r="V643" s="321"/>
      <c r="W643" s="321"/>
      <c r="X643" s="321"/>
      <c r="Y643" s="452"/>
      <c r="Z643" s="436"/>
      <c r="AA643" s="436"/>
      <c r="AB643" s="436"/>
      <c r="AC643" s="436"/>
      <c r="AD643" s="436"/>
      <c r="AE643" s="436"/>
      <c r="AF643" s="441"/>
      <c r="AG643" s="441"/>
      <c r="AH643" s="441"/>
      <c r="AI643" s="441"/>
      <c r="AJ643" s="441"/>
      <c r="AK643" s="441"/>
      <c r="AL643" s="441"/>
      <c r="AM643" s="322">
        <f>SUM(Y643:AL643)</f>
        <v>0</v>
      </c>
    </row>
    <row r="644" spans="1:39" ht="15" hidden="1" outlineLevel="1">
      <c r="A644" s="567"/>
      <c r="B644" s="320" t="s">
        <v>313</v>
      </c>
      <c r="C644" s="317" t="s">
        <v>164</v>
      </c>
      <c r="D644" s="321"/>
      <c r="E644" s="321"/>
      <c r="F644" s="321"/>
      <c r="G644" s="321"/>
      <c r="H644" s="321"/>
      <c r="I644" s="321"/>
      <c r="J644" s="321"/>
      <c r="K644" s="321"/>
      <c r="L644" s="321"/>
      <c r="M644" s="321"/>
      <c r="N644" s="321">
        <f>N643</f>
        <v>0</v>
      </c>
      <c r="O644" s="321"/>
      <c r="P644" s="321"/>
      <c r="Q644" s="321"/>
      <c r="R644" s="321"/>
      <c r="S644" s="321"/>
      <c r="T644" s="321"/>
      <c r="U644" s="321"/>
      <c r="V644" s="321"/>
      <c r="W644" s="321"/>
      <c r="X644" s="321"/>
      <c r="Y644" s="437">
        <f>Y643</f>
        <v>0</v>
      </c>
      <c r="Z644" s="437">
        <f t="shared" ref="Z644:AL644" si="1900">Z643</f>
        <v>0</v>
      </c>
      <c r="AA644" s="437">
        <f t="shared" si="1900"/>
        <v>0</v>
      </c>
      <c r="AB644" s="437">
        <f t="shared" si="1900"/>
        <v>0</v>
      </c>
      <c r="AC644" s="437">
        <f t="shared" si="1900"/>
        <v>0</v>
      </c>
      <c r="AD644" s="437">
        <f t="shared" si="1900"/>
        <v>0</v>
      </c>
      <c r="AE644" s="437">
        <f t="shared" si="1900"/>
        <v>0</v>
      </c>
      <c r="AF644" s="437">
        <f t="shared" si="1900"/>
        <v>0</v>
      </c>
      <c r="AG644" s="437">
        <f t="shared" si="1900"/>
        <v>0</v>
      </c>
      <c r="AH644" s="437">
        <f t="shared" si="1900"/>
        <v>0</v>
      </c>
      <c r="AI644" s="437">
        <f t="shared" si="1900"/>
        <v>0</v>
      </c>
      <c r="AJ644" s="437">
        <f t="shared" si="1900"/>
        <v>0</v>
      </c>
      <c r="AK644" s="437">
        <f t="shared" si="1900"/>
        <v>0</v>
      </c>
      <c r="AL644" s="437">
        <f t="shared" si="1900"/>
        <v>0</v>
      </c>
      <c r="AM644" s="332"/>
    </row>
    <row r="645" spans="1:39" ht="15" hidden="1" outlineLevel="1">
      <c r="A645" s="567"/>
      <c r="B645" s="348"/>
      <c r="C645" s="317"/>
      <c r="D645" s="317"/>
      <c r="E645" s="317"/>
      <c r="F645" s="317"/>
      <c r="G645" s="317"/>
      <c r="H645" s="317"/>
      <c r="I645" s="317"/>
      <c r="J645" s="317"/>
      <c r="K645" s="317"/>
      <c r="L645" s="317"/>
      <c r="M645" s="317"/>
      <c r="N645" s="317"/>
      <c r="O645" s="317"/>
      <c r="P645" s="317"/>
      <c r="Q645" s="317"/>
      <c r="R645" s="317"/>
      <c r="S645" s="317"/>
      <c r="T645" s="317"/>
      <c r="U645" s="317"/>
      <c r="V645" s="317"/>
      <c r="W645" s="317"/>
      <c r="X645" s="317"/>
      <c r="Y645" s="449"/>
      <c r="Z645" s="450"/>
      <c r="AA645" s="450"/>
      <c r="AB645" s="450"/>
      <c r="AC645" s="450"/>
      <c r="AD645" s="450"/>
      <c r="AE645" s="450"/>
      <c r="AF645" s="450"/>
      <c r="AG645" s="450"/>
      <c r="AH645" s="450"/>
      <c r="AI645" s="450"/>
      <c r="AJ645" s="450"/>
      <c r="AK645" s="450"/>
      <c r="AL645" s="450"/>
      <c r="AM645" s="323"/>
    </row>
    <row r="646" spans="1:39" ht="15" hidden="1" outlineLevel="1">
      <c r="A646" s="567">
        <v>19</v>
      </c>
      <c r="B646" s="454" t="s">
        <v>112</v>
      </c>
      <c r="C646" s="317" t="s">
        <v>25</v>
      </c>
      <c r="D646" s="321"/>
      <c r="E646" s="321"/>
      <c r="F646" s="321"/>
      <c r="G646" s="321"/>
      <c r="H646" s="321"/>
      <c r="I646" s="321"/>
      <c r="J646" s="321"/>
      <c r="K646" s="321"/>
      <c r="L646" s="321"/>
      <c r="M646" s="321"/>
      <c r="N646" s="321">
        <v>0</v>
      </c>
      <c r="O646" s="321"/>
      <c r="P646" s="321"/>
      <c r="Q646" s="321"/>
      <c r="R646" s="321"/>
      <c r="S646" s="321"/>
      <c r="T646" s="321"/>
      <c r="U646" s="321"/>
      <c r="V646" s="321"/>
      <c r="W646" s="321"/>
      <c r="X646" s="321"/>
      <c r="Y646" s="452"/>
      <c r="Z646" s="436"/>
      <c r="AA646" s="436"/>
      <c r="AB646" s="436"/>
      <c r="AC646" s="436"/>
      <c r="AD646" s="436"/>
      <c r="AE646" s="436"/>
      <c r="AF646" s="441"/>
      <c r="AG646" s="441"/>
      <c r="AH646" s="441"/>
      <c r="AI646" s="441"/>
      <c r="AJ646" s="441"/>
      <c r="AK646" s="441"/>
      <c r="AL646" s="441"/>
      <c r="AM646" s="322">
        <f>SUM(Y646:AL646)</f>
        <v>0</v>
      </c>
    </row>
    <row r="647" spans="1:39" ht="15" hidden="1" outlineLevel="1">
      <c r="A647" s="567"/>
      <c r="B647" s="320" t="s">
        <v>313</v>
      </c>
      <c r="C647" s="317" t="s">
        <v>164</v>
      </c>
      <c r="D647" s="321"/>
      <c r="E647" s="321"/>
      <c r="F647" s="321"/>
      <c r="G647" s="321"/>
      <c r="H647" s="321"/>
      <c r="I647" s="321"/>
      <c r="J647" s="321"/>
      <c r="K647" s="321"/>
      <c r="L647" s="321"/>
      <c r="M647" s="321"/>
      <c r="N647" s="321">
        <f>N646</f>
        <v>0</v>
      </c>
      <c r="O647" s="321"/>
      <c r="P647" s="321"/>
      <c r="Q647" s="321"/>
      <c r="R647" s="321"/>
      <c r="S647" s="321"/>
      <c r="T647" s="321"/>
      <c r="U647" s="321"/>
      <c r="V647" s="321"/>
      <c r="W647" s="321"/>
      <c r="X647" s="321"/>
      <c r="Y647" s="437">
        <f>Y646</f>
        <v>0</v>
      </c>
      <c r="Z647" s="437">
        <f t="shared" ref="Z647:AL647" si="1901">Z646</f>
        <v>0</v>
      </c>
      <c r="AA647" s="437">
        <f t="shared" si="1901"/>
        <v>0</v>
      </c>
      <c r="AB647" s="437">
        <f t="shared" si="1901"/>
        <v>0</v>
      </c>
      <c r="AC647" s="437">
        <f t="shared" si="1901"/>
        <v>0</v>
      </c>
      <c r="AD647" s="437">
        <f t="shared" si="1901"/>
        <v>0</v>
      </c>
      <c r="AE647" s="437">
        <f t="shared" si="1901"/>
        <v>0</v>
      </c>
      <c r="AF647" s="437">
        <f t="shared" si="1901"/>
        <v>0</v>
      </c>
      <c r="AG647" s="437">
        <f t="shared" si="1901"/>
        <v>0</v>
      </c>
      <c r="AH647" s="437">
        <f t="shared" si="1901"/>
        <v>0</v>
      </c>
      <c r="AI647" s="437">
        <f t="shared" si="1901"/>
        <v>0</v>
      </c>
      <c r="AJ647" s="437">
        <f t="shared" si="1901"/>
        <v>0</v>
      </c>
      <c r="AK647" s="437">
        <f t="shared" si="1901"/>
        <v>0</v>
      </c>
      <c r="AL647" s="437">
        <f t="shared" si="1901"/>
        <v>0</v>
      </c>
      <c r="AM647" s="323"/>
    </row>
    <row r="648" spans="1:39" ht="15" hidden="1" outlineLevel="1">
      <c r="A648" s="567"/>
      <c r="B648" s="348"/>
      <c r="C648" s="317"/>
      <c r="D648" s="317"/>
      <c r="E648" s="317"/>
      <c r="F648" s="317"/>
      <c r="G648" s="317"/>
      <c r="H648" s="317"/>
      <c r="I648" s="317"/>
      <c r="J648" s="317"/>
      <c r="K648" s="317"/>
      <c r="L648" s="317"/>
      <c r="M648" s="317"/>
      <c r="N648" s="317"/>
      <c r="O648" s="317"/>
      <c r="P648" s="317"/>
      <c r="Q648" s="317"/>
      <c r="R648" s="317"/>
      <c r="S648" s="317"/>
      <c r="T648" s="317"/>
      <c r="U648" s="317"/>
      <c r="V648" s="317"/>
      <c r="W648" s="317"/>
      <c r="X648" s="317"/>
      <c r="Y648" s="438"/>
      <c r="Z648" s="438"/>
      <c r="AA648" s="438"/>
      <c r="AB648" s="438"/>
      <c r="AC648" s="438"/>
      <c r="AD648" s="438"/>
      <c r="AE648" s="438"/>
      <c r="AF648" s="438"/>
      <c r="AG648" s="438"/>
      <c r="AH648" s="438"/>
      <c r="AI648" s="438"/>
      <c r="AJ648" s="438"/>
      <c r="AK648" s="438"/>
      <c r="AL648" s="438"/>
      <c r="AM648" s="332"/>
    </row>
    <row r="649" spans="1:39" ht="15" hidden="1" outlineLevel="1">
      <c r="A649" s="567">
        <v>20</v>
      </c>
      <c r="B649" s="454" t="s">
        <v>111</v>
      </c>
      <c r="C649" s="317" t="s">
        <v>25</v>
      </c>
      <c r="D649" s="321"/>
      <c r="E649" s="321"/>
      <c r="F649" s="321"/>
      <c r="G649" s="321"/>
      <c r="H649" s="321"/>
      <c r="I649" s="321"/>
      <c r="J649" s="321"/>
      <c r="K649" s="321"/>
      <c r="L649" s="321"/>
      <c r="M649" s="321"/>
      <c r="N649" s="321">
        <v>0</v>
      </c>
      <c r="O649" s="321"/>
      <c r="P649" s="321"/>
      <c r="Q649" s="321"/>
      <c r="R649" s="321"/>
      <c r="S649" s="321"/>
      <c r="T649" s="321"/>
      <c r="U649" s="321"/>
      <c r="V649" s="321"/>
      <c r="W649" s="321"/>
      <c r="X649" s="321"/>
      <c r="Y649" s="452"/>
      <c r="Z649" s="436"/>
      <c r="AA649" s="436"/>
      <c r="AB649" s="436"/>
      <c r="AC649" s="436"/>
      <c r="AD649" s="436"/>
      <c r="AE649" s="436"/>
      <c r="AF649" s="441"/>
      <c r="AG649" s="441"/>
      <c r="AH649" s="441"/>
      <c r="AI649" s="441"/>
      <c r="AJ649" s="441"/>
      <c r="AK649" s="441"/>
      <c r="AL649" s="441"/>
      <c r="AM649" s="322">
        <f>SUM(Y649:AL649)</f>
        <v>0</v>
      </c>
    </row>
    <row r="650" spans="1:39" ht="15" hidden="1" outlineLevel="1">
      <c r="A650" s="567"/>
      <c r="B650" s="320" t="s">
        <v>313</v>
      </c>
      <c r="C650" s="317" t="s">
        <v>164</v>
      </c>
      <c r="D650" s="321"/>
      <c r="E650" s="321"/>
      <c r="F650" s="321"/>
      <c r="G650" s="321"/>
      <c r="H650" s="321"/>
      <c r="I650" s="321"/>
      <c r="J650" s="321"/>
      <c r="K650" s="321"/>
      <c r="L650" s="321"/>
      <c r="M650" s="321"/>
      <c r="N650" s="321">
        <f>N649</f>
        <v>0</v>
      </c>
      <c r="O650" s="321"/>
      <c r="P650" s="321"/>
      <c r="Q650" s="321"/>
      <c r="R650" s="321"/>
      <c r="S650" s="321"/>
      <c r="T650" s="321"/>
      <c r="U650" s="321"/>
      <c r="V650" s="321"/>
      <c r="W650" s="321"/>
      <c r="X650" s="321"/>
      <c r="Y650" s="437">
        <f>Y649</f>
        <v>0</v>
      </c>
      <c r="Z650" s="437">
        <f t="shared" ref="Z650:AL650" si="1902">Z649</f>
        <v>0</v>
      </c>
      <c r="AA650" s="437">
        <f t="shared" si="1902"/>
        <v>0</v>
      </c>
      <c r="AB650" s="437">
        <f t="shared" si="1902"/>
        <v>0</v>
      </c>
      <c r="AC650" s="437">
        <f t="shared" si="1902"/>
        <v>0</v>
      </c>
      <c r="AD650" s="437">
        <f t="shared" si="1902"/>
        <v>0</v>
      </c>
      <c r="AE650" s="437">
        <f t="shared" si="1902"/>
        <v>0</v>
      </c>
      <c r="AF650" s="437">
        <f t="shared" si="1902"/>
        <v>0</v>
      </c>
      <c r="AG650" s="437">
        <f t="shared" si="1902"/>
        <v>0</v>
      </c>
      <c r="AH650" s="437">
        <f t="shared" si="1902"/>
        <v>0</v>
      </c>
      <c r="AI650" s="437">
        <f t="shared" si="1902"/>
        <v>0</v>
      </c>
      <c r="AJ650" s="437">
        <f t="shared" si="1902"/>
        <v>0</v>
      </c>
      <c r="AK650" s="437">
        <f t="shared" si="1902"/>
        <v>0</v>
      </c>
      <c r="AL650" s="437">
        <f t="shared" si="1902"/>
        <v>0</v>
      </c>
      <c r="AM650" s="332"/>
    </row>
    <row r="651" spans="1:39" ht="15.6" hidden="1" outlineLevel="1">
      <c r="A651" s="567"/>
      <c r="B651" s="349"/>
      <c r="C651" s="326"/>
      <c r="D651" s="317"/>
      <c r="E651" s="317"/>
      <c r="F651" s="317"/>
      <c r="G651" s="317"/>
      <c r="H651" s="317"/>
      <c r="I651" s="317"/>
      <c r="J651" s="317"/>
      <c r="K651" s="317"/>
      <c r="L651" s="317"/>
      <c r="M651" s="317"/>
      <c r="N651" s="326"/>
      <c r="O651" s="317"/>
      <c r="P651" s="317"/>
      <c r="Q651" s="317"/>
      <c r="R651" s="317"/>
      <c r="S651" s="317"/>
      <c r="T651" s="317"/>
      <c r="U651" s="317"/>
      <c r="V651" s="317"/>
      <c r="W651" s="317"/>
      <c r="X651" s="317"/>
      <c r="Y651" s="438"/>
      <c r="Z651" s="438"/>
      <c r="AA651" s="438"/>
      <c r="AB651" s="438"/>
      <c r="AC651" s="438"/>
      <c r="AD651" s="438"/>
      <c r="AE651" s="438"/>
      <c r="AF651" s="438"/>
      <c r="AG651" s="438"/>
      <c r="AH651" s="438"/>
      <c r="AI651" s="438"/>
      <c r="AJ651" s="438"/>
      <c r="AK651" s="438"/>
      <c r="AL651" s="438"/>
      <c r="AM651" s="332"/>
    </row>
    <row r="652" spans="1:39" ht="15.6" hidden="1" outlineLevel="1">
      <c r="A652" s="567"/>
      <c r="B652" s="553" t="s">
        <v>516</v>
      </c>
      <c r="C652" s="317"/>
      <c r="D652" s="317"/>
      <c r="E652" s="317"/>
      <c r="F652" s="317"/>
      <c r="G652" s="317"/>
      <c r="H652" s="317"/>
      <c r="I652" s="317"/>
      <c r="J652" s="317"/>
      <c r="K652" s="317"/>
      <c r="L652" s="317"/>
      <c r="M652" s="317"/>
      <c r="N652" s="317"/>
      <c r="O652" s="317"/>
      <c r="P652" s="317"/>
      <c r="Q652" s="317"/>
      <c r="R652" s="317"/>
      <c r="S652" s="317"/>
      <c r="T652" s="317"/>
      <c r="U652" s="317"/>
      <c r="V652" s="317"/>
      <c r="W652" s="317"/>
      <c r="X652" s="317"/>
      <c r="Y652" s="448"/>
      <c r="Z652" s="451"/>
      <c r="AA652" s="451"/>
      <c r="AB652" s="451"/>
      <c r="AC652" s="451"/>
      <c r="AD652" s="451"/>
      <c r="AE652" s="451"/>
      <c r="AF652" s="451"/>
      <c r="AG652" s="451"/>
      <c r="AH652" s="451"/>
      <c r="AI652" s="451"/>
      <c r="AJ652" s="451"/>
      <c r="AK652" s="451"/>
      <c r="AL652" s="451"/>
      <c r="AM652" s="332"/>
    </row>
    <row r="653" spans="1:39" ht="15.6" hidden="1" outlineLevel="1">
      <c r="A653" s="567"/>
      <c r="B653" s="539" t="s">
        <v>512</v>
      </c>
      <c r="C653" s="317"/>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448"/>
      <c r="Z653" s="451"/>
      <c r="AA653" s="451"/>
      <c r="AB653" s="451"/>
      <c r="AC653" s="451"/>
      <c r="AD653" s="451"/>
      <c r="AE653" s="451"/>
      <c r="AF653" s="451"/>
      <c r="AG653" s="451"/>
      <c r="AH653" s="451"/>
      <c r="AI653" s="451"/>
      <c r="AJ653" s="451"/>
      <c r="AK653" s="451"/>
      <c r="AL653" s="451"/>
      <c r="AM653" s="332"/>
    </row>
    <row r="654" spans="1:39" ht="15" hidden="1" outlineLevel="1">
      <c r="A654" s="567">
        <v>21</v>
      </c>
      <c r="B654" s="454" t="s">
        <v>114</v>
      </c>
      <c r="C654" s="317" t="s">
        <v>25</v>
      </c>
      <c r="D654" s="321"/>
      <c r="E654" s="321"/>
      <c r="F654" s="321"/>
      <c r="G654" s="321"/>
      <c r="H654" s="321"/>
      <c r="I654" s="321"/>
      <c r="J654" s="321"/>
      <c r="K654" s="321"/>
      <c r="L654" s="321"/>
      <c r="M654" s="321"/>
      <c r="N654" s="317"/>
      <c r="O654" s="321"/>
      <c r="P654" s="321"/>
      <c r="Q654" s="321"/>
      <c r="R654" s="321"/>
      <c r="S654" s="321"/>
      <c r="T654" s="321"/>
      <c r="U654" s="321"/>
      <c r="V654" s="321"/>
      <c r="W654" s="321"/>
      <c r="X654" s="321"/>
      <c r="Y654" s="436"/>
      <c r="Z654" s="436"/>
      <c r="AA654" s="436"/>
      <c r="AB654" s="436"/>
      <c r="AC654" s="436"/>
      <c r="AD654" s="436"/>
      <c r="AE654" s="436"/>
      <c r="AF654" s="436"/>
      <c r="AG654" s="436"/>
      <c r="AH654" s="436"/>
      <c r="AI654" s="436"/>
      <c r="AJ654" s="436"/>
      <c r="AK654" s="436"/>
      <c r="AL654" s="436"/>
      <c r="AM654" s="322">
        <f>SUM(Y654:AL654)</f>
        <v>0</v>
      </c>
    </row>
    <row r="655" spans="1:39" ht="15" hidden="1" outlineLevel="1">
      <c r="A655" s="567"/>
      <c r="B655" s="320" t="s">
        <v>313</v>
      </c>
      <c r="C655" s="317" t="s">
        <v>164</v>
      </c>
      <c r="D655" s="321"/>
      <c r="E655" s="321"/>
      <c r="F655" s="321"/>
      <c r="G655" s="321"/>
      <c r="H655" s="321"/>
      <c r="I655" s="321"/>
      <c r="J655" s="321"/>
      <c r="K655" s="321"/>
      <c r="L655" s="321"/>
      <c r="M655" s="321"/>
      <c r="N655" s="317"/>
      <c r="O655" s="321"/>
      <c r="P655" s="321"/>
      <c r="Q655" s="321"/>
      <c r="R655" s="321"/>
      <c r="S655" s="321"/>
      <c r="T655" s="321"/>
      <c r="U655" s="321"/>
      <c r="V655" s="321"/>
      <c r="W655" s="321"/>
      <c r="X655" s="321"/>
      <c r="Y655" s="437">
        <f>Y654</f>
        <v>0</v>
      </c>
      <c r="Z655" s="437">
        <f t="shared" ref="Z655" si="1903">Z654</f>
        <v>0</v>
      </c>
      <c r="AA655" s="437">
        <f t="shared" ref="AA655" si="1904">AA654</f>
        <v>0</v>
      </c>
      <c r="AB655" s="437">
        <f t="shared" ref="AB655" si="1905">AB654</f>
        <v>0</v>
      </c>
      <c r="AC655" s="437">
        <f t="shared" ref="AC655" si="1906">AC654</f>
        <v>0</v>
      </c>
      <c r="AD655" s="437">
        <f t="shared" ref="AD655" si="1907">AD654</f>
        <v>0</v>
      </c>
      <c r="AE655" s="437">
        <f t="shared" ref="AE655" si="1908">AE654</f>
        <v>0</v>
      </c>
      <c r="AF655" s="437">
        <f t="shared" ref="AF655" si="1909">AF654</f>
        <v>0</v>
      </c>
      <c r="AG655" s="437">
        <f t="shared" ref="AG655" si="1910">AG654</f>
        <v>0</v>
      </c>
      <c r="AH655" s="437">
        <f t="shared" ref="AH655" si="1911">AH654</f>
        <v>0</v>
      </c>
      <c r="AI655" s="437">
        <f t="shared" ref="AI655" si="1912">AI654</f>
        <v>0</v>
      </c>
      <c r="AJ655" s="437">
        <f t="shared" ref="AJ655" si="1913">AJ654</f>
        <v>0</v>
      </c>
      <c r="AK655" s="437">
        <f t="shared" ref="AK655" si="1914">AK654</f>
        <v>0</v>
      </c>
      <c r="AL655" s="437">
        <f t="shared" ref="AL655" si="1915">AL654</f>
        <v>0</v>
      </c>
      <c r="AM655" s="332"/>
    </row>
    <row r="656" spans="1:39" ht="15" hidden="1" outlineLevel="1">
      <c r="A656" s="567"/>
      <c r="B656" s="320"/>
      <c r="C656" s="317"/>
      <c r="D656" s="317"/>
      <c r="E656" s="317"/>
      <c r="F656" s="317"/>
      <c r="G656" s="317"/>
      <c r="H656" s="317"/>
      <c r="I656" s="317"/>
      <c r="J656" s="317"/>
      <c r="K656" s="317"/>
      <c r="L656" s="317"/>
      <c r="M656" s="317"/>
      <c r="N656" s="317"/>
      <c r="O656" s="317"/>
      <c r="P656" s="317"/>
      <c r="Q656" s="317"/>
      <c r="R656" s="317"/>
      <c r="S656" s="317"/>
      <c r="T656" s="317"/>
      <c r="U656" s="317"/>
      <c r="V656" s="317"/>
      <c r="W656" s="317"/>
      <c r="X656" s="317"/>
      <c r="Y656" s="448"/>
      <c r="Z656" s="451"/>
      <c r="AA656" s="451"/>
      <c r="AB656" s="451"/>
      <c r="AC656" s="451"/>
      <c r="AD656" s="451"/>
      <c r="AE656" s="451"/>
      <c r="AF656" s="451"/>
      <c r="AG656" s="451"/>
      <c r="AH656" s="451"/>
      <c r="AI656" s="451"/>
      <c r="AJ656" s="451"/>
      <c r="AK656" s="451"/>
      <c r="AL656" s="451"/>
      <c r="AM656" s="332"/>
    </row>
    <row r="657" spans="1:39" ht="30" hidden="1" outlineLevel="1">
      <c r="A657" s="567">
        <v>22</v>
      </c>
      <c r="B657" s="454" t="s">
        <v>115</v>
      </c>
      <c r="C657" s="317" t="s">
        <v>25</v>
      </c>
      <c r="D657" s="321"/>
      <c r="E657" s="321"/>
      <c r="F657" s="321"/>
      <c r="G657" s="321"/>
      <c r="H657" s="321"/>
      <c r="I657" s="321"/>
      <c r="J657" s="321"/>
      <c r="K657" s="321"/>
      <c r="L657" s="321"/>
      <c r="M657" s="321"/>
      <c r="N657" s="317"/>
      <c r="O657" s="321"/>
      <c r="P657" s="321"/>
      <c r="Q657" s="321"/>
      <c r="R657" s="321"/>
      <c r="S657" s="321"/>
      <c r="T657" s="321"/>
      <c r="U657" s="321"/>
      <c r="V657" s="321"/>
      <c r="W657" s="321"/>
      <c r="X657" s="321"/>
      <c r="Y657" s="436"/>
      <c r="Z657" s="436"/>
      <c r="AA657" s="436"/>
      <c r="AB657" s="436"/>
      <c r="AC657" s="436"/>
      <c r="AD657" s="436"/>
      <c r="AE657" s="436"/>
      <c r="AF657" s="436"/>
      <c r="AG657" s="436"/>
      <c r="AH657" s="436"/>
      <c r="AI657" s="436"/>
      <c r="AJ657" s="436"/>
      <c r="AK657" s="436"/>
      <c r="AL657" s="436"/>
      <c r="AM657" s="322">
        <f>SUM(Y657:AL657)</f>
        <v>0</v>
      </c>
    </row>
    <row r="658" spans="1:39" ht="15" hidden="1" outlineLevel="1">
      <c r="A658" s="567"/>
      <c r="B658" s="320" t="s">
        <v>313</v>
      </c>
      <c r="C658" s="317" t="s">
        <v>164</v>
      </c>
      <c r="D658" s="321"/>
      <c r="E658" s="321"/>
      <c r="F658" s="321"/>
      <c r="G658" s="321"/>
      <c r="H658" s="321"/>
      <c r="I658" s="321"/>
      <c r="J658" s="321"/>
      <c r="K658" s="321"/>
      <c r="L658" s="321"/>
      <c r="M658" s="321"/>
      <c r="N658" s="317"/>
      <c r="O658" s="321"/>
      <c r="P658" s="321"/>
      <c r="Q658" s="321"/>
      <c r="R658" s="321"/>
      <c r="S658" s="321"/>
      <c r="T658" s="321"/>
      <c r="U658" s="321"/>
      <c r="V658" s="321"/>
      <c r="W658" s="321"/>
      <c r="X658" s="321"/>
      <c r="Y658" s="437">
        <f>Y657</f>
        <v>0</v>
      </c>
      <c r="Z658" s="437">
        <f t="shared" ref="Z658" si="1916">Z657</f>
        <v>0</v>
      </c>
      <c r="AA658" s="437">
        <f t="shared" ref="AA658" si="1917">AA657</f>
        <v>0</v>
      </c>
      <c r="AB658" s="437">
        <f t="shared" ref="AB658" si="1918">AB657</f>
        <v>0</v>
      </c>
      <c r="AC658" s="437">
        <f t="shared" ref="AC658" si="1919">AC657</f>
        <v>0</v>
      </c>
      <c r="AD658" s="437">
        <f t="shared" ref="AD658" si="1920">AD657</f>
        <v>0</v>
      </c>
      <c r="AE658" s="437">
        <f t="shared" ref="AE658" si="1921">AE657</f>
        <v>0</v>
      </c>
      <c r="AF658" s="437">
        <f t="shared" ref="AF658" si="1922">AF657</f>
        <v>0</v>
      </c>
      <c r="AG658" s="437">
        <f t="shared" ref="AG658" si="1923">AG657</f>
        <v>0</v>
      </c>
      <c r="AH658" s="437">
        <f t="shared" ref="AH658" si="1924">AH657</f>
        <v>0</v>
      </c>
      <c r="AI658" s="437">
        <f t="shared" ref="AI658" si="1925">AI657</f>
        <v>0</v>
      </c>
      <c r="AJ658" s="437">
        <f t="shared" ref="AJ658" si="1926">AJ657</f>
        <v>0</v>
      </c>
      <c r="AK658" s="437">
        <f t="shared" ref="AK658" si="1927">AK657</f>
        <v>0</v>
      </c>
      <c r="AL658" s="437">
        <f t="shared" ref="AL658" si="1928">AL657</f>
        <v>0</v>
      </c>
      <c r="AM658" s="332"/>
    </row>
    <row r="659" spans="1:39" ht="15" hidden="1" outlineLevel="1">
      <c r="A659" s="567"/>
      <c r="B659" s="320"/>
      <c r="C659" s="317"/>
      <c r="D659" s="317"/>
      <c r="E659" s="317"/>
      <c r="F659" s="317"/>
      <c r="G659" s="317"/>
      <c r="H659" s="317"/>
      <c r="I659" s="317"/>
      <c r="J659" s="317"/>
      <c r="K659" s="317"/>
      <c r="L659" s="317"/>
      <c r="M659" s="317"/>
      <c r="N659" s="317"/>
      <c r="O659" s="317"/>
      <c r="P659" s="317"/>
      <c r="Q659" s="317"/>
      <c r="R659" s="317"/>
      <c r="S659" s="317"/>
      <c r="T659" s="317"/>
      <c r="U659" s="317"/>
      <c r="V659" s="317"/>
      <c r="W659" s="317"/>
      <c r="X659" s="317"/>
      <c r="Y659" s="448"/>
      <c r="Z659" s="451"/>
      <c r="AA659" s="451"/>
      <c r="AB659" s="451"/>
      <c r="AC659" s="451"/>
      <c r="AD659" s="451"/>
      <c r="AE659" s="451"/>
      <c r="AF659" s="451"/>
      <c r="AG659" s="451"/>
      <c r="AH659" s="451"/>
      <c r="AI659" s="451"/>
      <c r="AJ659" s="451"/>
      <c r="AK659" s="451"/>
      <c r="AL659" s="451"/>
      <c r="AM659" s="332"/>
    </row>
    <row r="660" spans="1:39" ht="30" hidden="1" outlineLevel="1">
      <c r="A660" s="567">
        <v>23</v>
      </c>
      <c r="B660" s="454" t="s">
        <v>116</v>
      </c>
      <c r="C660" s="317" t="s">
        <v>25</v>
      </c>
      <c r="D660" s="321"/>
      <c r="E660" s="321"/>
      <c r="F660" s="321"/>
      <c r="G660" s="321"/>
      <c r="H660" s="321"/>
      <c r="I660" s="321"/>
      <c r="J660" s="321"/>
      <c r="K660" s="321"/>
      <c r="L660" s="321"/>
      <c r="M660" s="321"/>
      <c r="N660" s="317"/>
      <c r="O660" s="321"/>
      <c r="P660" s="321"/>
      <c r="Q660" s="321"/>
      <c r="R660" s="321"/>
      <c r="S660" s="321"/>
      <c r="T660" s="321"/>
      <c r="U660" s="321"/>
      <c r="V660" s="321"/>
      <c r="W660" s="321"/>
      <c r="X660" s="321"/>
      <c r="Y660" s="436"/>
      <c r="Z660" s="436"/>
      <c r="AA660" s="436"/>
      <c r="AB660" s="436"/>
      <c r="AC660" s="436"/>
      <c r="AD660" s="436"/>
      <c r="AE660" s="436"/>
      <c r="AF660" s="436"/>
      <c r="AG660" s="436"/>
      <c r="AH660" s="436"/>
      <c r="AI660" s="436"/>
      <c r="AJ660" s="436"/>
      <c r="AK660" s="436"/>
      <c r="AL660" s="436"/>
      <c r="AM660" s="322">
        <f>SUM(Y660:AL660)</f>
        <v>0</v>
      </c>
    </row>
    <row r="661" spans="1:39" ht="15" hidden="1" outlineLevel="1">
      <c r="A661" s="567"/>
      <c r="B661" s="320" t="s">
        <v>313</v>
      </c>
      <c r="C661" s="317" t="s">
        <v>164</v>
      </c>
      <c r="D661" s="321"/>
      <c r="E661" s="321"/>
      <c r="F661" s="321"/>
      <c r="G661" s="321"/>
      <c r="H661" s="321"/>
      <c r="I661" s="321"/>
      <c r="J661" s="321"/>
      <c r="K661" s="321"/>
      <c r="L661" s="321"/>
      <c r="M661" s="321"/>
      <c r="N661" s="317"/>
      <c r="O661" s="321"/>
      <c r="P661" s="321"/>
      <c r="Q661" s="321"/>
      <c r="R661" s="321"/>
      <c r="S661" s="321"/>
      <c r="T661" s="321"/>
      <c r="U661" s="321"/>
      <c r="V661" s="321"/>
      <c r="W661" s="321"/>
      <c r="X661" s="321"/>
      <c r="Y661" s="437">
        <f>Y660</f>
        <v>0</v>
      </c>
      <c r="Z661" s="437">
        <f t="shared" ref="Z661" si="1929">Z660</f>
        <v>0</v>
      </c>
      <c r="AA661" s="437">
        <f t="shared" ref="AA661" si="1930">AA660</f>
        <v>0</v>
      </c>
      <c r="AB661" s="437">
        <f t="shared" ref="AB661" si="1931">AB660</f>
        <v>0</v>
      </c>
      <c r="AC661" s="437">
        <f t="shared" ref="AC661" si="1932">AC660</f>
        <v>0</v>
      </c>
      <c r="AD661" s="437">
        <f t="shared" ref="AD661" si="1933">AD660</f>
        <v>0</v>
      </c>
      <c r="AE661" s="437">
        <f t="shared" ref="AE661" si="1934">AE660</f>
        <v>0</v>
      </c>
      <c r="AF661" s="437">
        <f t="shared" ref="AF661" si="1935">AF660</f>
        <v>0</v>
      </c>
      <c r="AG661" s="437">
        <f t="shared" ref="AG661" si="1936">AG660</f>
        <v>0</v>
      </c>
      <c r="AH661" s="437">
        <f t="shared" ref="AH661" si="1937">AH660</f>
        <v>0</v>
      </c>
      <c r="AI661" s="437">
        <f t="shared" ref="AI661" si="1938">AI660</f>
        <v>0</v>
      </c>
      <c r="AJ661" s="437">
        <f t="shared" ref="AJ661" si="1939">AJ660</f>
        <v>0</v>
      </c>
      <c r="AK661" s="437">
        <f t="shared" ref="AK661" si="1940">AK660</f>
        <v>0</v>
      </c>
      <c r="AL661" s="437">
        <f t="shared" ref="AL661" si="1941">AL660</f>
        <v>0</v>
      </c>
      <c r="AM661" s="332"/>
    </row>
    <row r="662" spans="1:39" ht="15" hidden="1" outlineLevel="1">
      <c r="A662" s="567"/>
      <c r="B662" s="456"/>
      <c r="C662" s="317"/>
      <c r="D662" s="317"/>
      <c r="E662" s="317"/>
      <c r="F662" s="317"/>
      <c r="G662" s="317"/>
      <c r="H662" s="317"/>
      <c r="I662" s="317"/>
      <c r="J662" s="317"/>
      <c r="K662" s="317"/>
      <c r="L662" s="317"/>
      <c r="M662" s="317"/>
      <c r="N662" s="317"/>
      <c r="O662" s="317"/>
      <c r="P662" s="317"/>
      <c r="Q662" s="317"/>
      <c r="R662" s="317"/>
      <c r="S662" s="317"/>
      <c r="T662" s="317"/>
      <c r="U662" s="317"/>
      <c r="V662" s="317"/>
      <c r="W662" s="317"/>
      <c r="X662" s="317"/>
      <c r="Y662" s="448"/>
      <c r="Z662" s="451"/>
      <c r="AA662" s="451"/>
      <c r="AB662" s="451"/>
      <c r="AC662" s="451"/>
      <c r="AD662" s="451"/>
      <c r="AE662" s="451"/>
      <c r="AF662" s="451"/>
      <c r="AG662" s="451"/>
      <c r="AH662" s="451"/>
      <c r="AI662" s="451"/>
      <c r="AJ662" s="451"/>
      <c r="AK662" s="451"/>
      <c r="AL662" s="451"/>
      <c r="AM662" s="332"/>
    </row>
    <row r="663" spans="1:39" ht="15" hidden="1" outlineLevel="1">
      <c r="A663" s="567">
        <v>24</v>
      </c>
      <c r="B663" s="454" t="s">
        <v>117</v>
      </c>
      <c r="C663" s="317" t="s">
        <v>25</v>
      </c>
      <c r="D663" s="321"/>
      <c r="E663" s="321"/>
      <c r="F663" s="321"/>
      <c r="G663" s="321"/>
      <c r="H663" s="321"/>
      <c r="I663" s="321"/>
      <c r="J663" s="321"/>
      <c r="K663" s="321"/>
      <c r="L663" s="321"/>
      <c r="M663" s="321"/>
      <c r="N663" s="317"/>
      <c r="O663" s="321"/>
      <c r="P663" s="321"/>
      <c r="Q663" s="321"/>
      <c r="R663" s="321"/>
      <c r="S663" s="321"/>
      <c r="T663" s="321"/>
      <c r="U663" s="321"/>
      <c r="V663" s="321"/>
      <c r="W663" s="321"/>
      <c r="X663" s="321"/>
      <c r="Y663" s="436"/>
      <c r="Z663" s="436"/>
      <c r="AA663" s="436"/>
      <c r="AB663" s="436"/>
      <c r="AC663" s="436"/>
      <c r="AD663" s="436"/>
      <c r="AE663" s="436"/>
      <c r="AF663" s="436"/>
      <c r="AG663" s="436"/>
      <c r="AH663" s="436"/>
      <c r="AI663" s="436"/>
      <c r="AJ663" s="436"/>
      <c r="AK663" s="436"/>
      <c r="AL663" s="436"/>
      <c r="AM663" s="322">
        <f>SUM(Y663:AL663)</f>
        <v>0</v>
      </c>
    </row>
    <row r="664" spans="1:39" ht="15" hidden="1" outlineLevel="1">
      <c r="A664" s="567"/>
      <c r="B664" s="320" t="s">
        <v>313</v>
      </c>
      <c r="C664" s="317" t="s">
        <v>164</v>
      </c>
      <c r="D664" s="321"/>
      <c r="E664" s="321"/>
      <c r="F664" s="321"/>
      <c r="G664" s="321"/>
      <c r="H664" s="321"/>
      <c r="I664" s="321"/>
      <c r="J664" s="321"/>
      <c r="K664" s="321"/>
      <c r="L664" s="321"/>
      <c r="M664" s="321"/>
      <c r="N664" s="317"/>
      <c r="O664" s="321"/>
      <c r="P664" s="321"/>
      <c r="Q664" s="321"/>
      <c r="R664" s="321"/>
      <c r="S664" s="321"/>
      <c r="T664" s="321"/>
      <c r="U664" s="321"/>
      <c r="V664" s="321"/>
      <c r="W664" s="321"/>
      <c r="X664" s="321"/>
      <c r="Y664" s="437">
        <f>Y663</f>
        <v>0</v>
      </c>
      <c r="Z664" s="437">
        <f t="shared" ref="Z664" si="1942">Z663</f>
        <v>0</v>
      </c>
      <c r="AA664" s="437">
        <f t="shared" ref="AA664" si="1943">AA663</f>
        <v>0</v>
      </c>
      <c r="AB664" s="437">
        <f t="shared" ref="AB664" si="1944">AB663</f>
        <v>0</v>
      </c>
      <c r="AC664" s="437">
        <f t="shared" ref="AC664" si="1945">AC663</f>
        <v>0</v>
      </c>
      <c r="AD664" s="437">
        <f t="shared" ref="AD664" si="1946">AD663</f>
        <v>0</v>
      </c>
      <c r="AE664" s="437">
        <f t="shared" ref="AE664" si="1947">AE663</f>
        <v>0</v>
      </c>
      <c r="AF664" s="437">
        <f t="shared" ref="AF664" si="1948">AF663</f>
        <v>0</v>
      </c>
      <c r="AG664" s="437">
        <f t="shared" ref="AG664" si="1949">AG663</f>
        <v>0</v>
      </c>
      <c r="AH664" s="437">
        <f t="shared" ref="AH664" si="1950">AH663</f>
        <v>0</v>
      </c>
      <c r="AI664" s="437">
        <f t="shared" ref="AI664" si="1951">AI663</f>
        <v>0</v>
      </c>
      <c r="AJ664" s="437">
        <f t="shared" ref="AJ664" si="1952">AJ663</f>
        <v>0</v>
      </c>
      <c r="AK664" s="437">
        <f t="shared" ref="AK664" si="1953">AK663</f>
        <v>0</v>
      </c>
      <c r="AL664" s="437">
        <f t="shared" ref="AL664" si="1954">AL663</f>
        <v>0</v>
      </c>
      <c r="AM664" s="332"/>
    </row>
    <row r="665" spans="1:39" ht="15" hidden="1" outlineLevel="1">
      <c r="A665" s="567"/>
      <c r="B665" s="320"/>
      <c r="C665" s="317"/>
      <c r="D665" s="317"/>
      <c r="E665" s="317"/>
      <c r="F665" s="317"/>
      <c r="G665" s="317"/>
      <c r="H665" s="317"/>
      <c r="I665" s="317"/>
      <c r="J665" s="317"/>
      <c r="K665" s="317"/>
      <c r="L665" s="317"/>
      <c r="M665" s="317"/>
      <c r="N665" s="317"/>
      <c r="O665" s="317"/>
      <c r="P665" s="317"/>
      <c r="Q665" s="317"/>
      <c r="R665" s="317"/>
      <c r="S665" s="317"/>
      <c r="T665" s="317"/>
      <c r="U665" s="317"/>
      <c r="V665" s="317"/>
      <c r="W665" s="317"/>
      <c r="X665" s="317"/>
      <c r="Y665" s="438"/>
      <c r="Z665" s="451"/>
      <c r="AA665" s="451"/>
      <c r="AB665" s="451"/>
      <c r="AC665" s="451"/>
      <c r="AD665" s="451"/>
      <c r="AE665" s="451"/>
      <c r="AF665" s="451"/>
      <c r="AG665" s="451"/>
      <c r="AH665" s="451"/>
      <c r="AI665" s="451"/>
      <c r="AJ665" s="451"/>
      <c r="AK665" s="451"/>
      <c r="AL665" s="451"/>
      <c r="AM665" s="332"/>
    </row>
    <row r="666" spans="1:39" ht="15.6" hidden="1" outlineLevel="1">
      <c r="A666" s="567"/>
      <c r="B666" s="314" t="s">
        <v>513</v>
      </c>
      <c r="C666" s="317"/>
      <c r="D666" s="317"/>
      <c r="E666" s="317"/>
      <c r="F666" s="317"/>
      <c r="G666" s="317"/>
      <c r="H666" s="317"/>
      <c r="I666" s="317"/>
      <c r="J666" s="317"/>
      <c r="K666" s="317"/>
      <c r="L666" s="317"/>
      <c r="M666" s="317"/>
      <c r="N666" s="317"/>
      <c r="O666" s="317"/>
      <c r="P666" s="317"/>
      <c r="Q666" s="317"/>
      <c r="R666" s="317"/>
      <c r="S666" s="317"/>
      <c r="T666" s="317"/>
      <c r="U666" s="317"/>
      <c r="V666" s="317"/>
      <c r="W666" s="317"/>
      <c r="X666" s="317"/>
      <c r="Y666" s="438"/>
      <c r="Z666" s="451"/>
      <c r="AA666" s="451"/>
      <c r="AB666" s="451"/>
      <c r="AC666" s="451"/>
      <c r="AD666" s="451"/>
      <c r="AE666" s="451"/>
      <c r="AF666" s="451"/>
      <c r="AG666" s="451"/>
      <c r="AH666" s="451"/>
      <c r="AI666" s="451"/>
      <c r="AJ666" s="451"/>
      <c r="AK666" s="451"/>
      <c r="AL666" s="451"/>
      <c r="AM666" s="332"/>
    </row>
    <row r="667" spans="1:39" ht="15" hidden="1" outlineLevel="1">
      <c r="A667" s="567">
        <v>25</v>
      </c>
      <c r="B667" s="454" t="s">
        <v>118</v>
      </c>
      <c r="C667" s="317" t="s">
        <v>25</v>
      </c>
      <c r="D667" s="321"/>
      <c r="E667" s="321"/>
      <c r="F667" s="321"/>
      <c r="G667" s="321"/>
      <c r="H667" s="321"/>
      <c r="I667" s="321"/>
      <c r="J667" s="321"/>
      <c r="K667" s="321"/>
      <c r="L667" s="321"/>
      <c r="M667" s="321"/>
      <c r="N667" s="321">
        <v>12</v>
      </c>
      <c r="O667" s="321"/>
      <c r="P667" s="321"/>
      <c r="Q667" s="321"/>
      <c r="R667" s="321"/>
      <c r="S667" s="321"/>
      <c r="T667" s="321"/>
      <c r="U667" s="321"/>
      <c r="V667" s="321"/>
      <c r="W667" s="321"/>
      <c r="X667" s="321"/>
      <c r="Y667" s="452"/>
      <c r="Z667" s="436"/>
      <c r="AA667" s="436"/>
      <c r="AB667" s="436"/>
      <c r="AC667" s="436"/>
      <c r="AD667" s="436"/>
      <c r="AE667" s="436"/>
      <c r="AF667" s="441"/>
      <c r="AG667" s="441"/>
      <c r="AH667" s="441"/>
      <c r="AI667" s="441"/>
      <c r="AJ667" s="441"/>
      <c r="AK667" s="441"/>
      <c r="AL667" s="441"/>
      <c r="AM667" s="322">
        <f>SUM(Y667:AL667)</f>
        <v>0</v>
      </c>
    </row>
    <row r="668" spans="1:39" ht="15" hidden="1" outlineLevel="1">
      <c r="A668" s="567"/>
      <c r="B668" s="320" t="s">
        <v>313</v>
      </c>
      <c r="C668" s="317" t="s">
        <v>164</v>
      </c>
      <c r="D668" s="321"/>
      <c r="E668" s="321"/>
      <c r="F668" s="321"/>
      <c r="G668" s="321"/>
      <c r="H668" s="321"/>
      <c r="I668" s="321"/>
      <c r="J668" s="321"/>
      <c r="K668" s="321"/>
      <c r="L668" s="321"/>
      <c r="M668" s="321"/>
      <c r="N668" s="321">
        <f>N667</f>
        <v>12</v>
      </c>
      <c r="O668" s="321"/>
      <c r="P668" s="321"/>
      <c r="Q668" s="321"/>
      <c r="R668" s="321"/>
      <c r="S668" s="321"/>
      <c r="T668" s="321"/>
      <c r="U668" s="321"/>
      <c r="V668" s="321"/>
      <c r="W668" s="321"/>
      <c r="X668" s="321"/>
      <c r="Y668" s="437">
        <f>Y667</f>
        <v>0</v>
      </c>
      <c r="Z668" s="437">
        <f t="shared" ref="Z668" si="1955">Z667</f>
        <v>0</v>
      </c>
      <c r="AA668" s="437">
        <f t="shared" ref="AA668" si="1956">AA667</f>
        <v>0</v>
      </c>
      <c r="AB668" s="437">
        <f t="shared" ref="AB668" si="1957">AB667</f>
        <v>0</v>
      </c>
      <c r="AC668" s="437">
        <f t="shared" ref="AC668" si="1958">AC667</f>
        <v>0</v>
      </c>
      <c r="AD668" s="437">
        <f t="shared" ref="AD668" si="1959">AD667</f>
        <v>0</v>
      </c>
      <c r="AE668" s="437">
        <f t="shared" ref="AE668" si="1960">AE667</f>
        <v>0</v>
      </c>
      <c r="AF668" s="437">
        <f t="shared" ref="AF668" si="1961">AF667</f>
        <v>0</v>
      </c>
      <c r="AG668" s="437">
        <f t="shared" ref="AG668" si="1962">AG667</f>
        <v>0</v>
      </c>
      <c r="AH668" s="437">
        <f t="shared" ref="AH668" si="1963">AH667</f>
        <v>0</v>
      </c>
      <c r="AI668" s="437">
        <f t="shared" ref="AI668" si="1964">AI667</f>
        <v>0</v>
      </c>
      <c r="AJ668" s="437">
        <f t="shared" ref="AJ668" si="1965">AJ667</f>
        <v>0</v>
      </c>
      <c r="AK668" s="437">
        <f t="shared" ref="AK668" si="1966">AK667</f>
        <v>0</v>
      </c>
      <c r="AL668" s="437">
        <f t="shared" ref="AL668" si="1967">AL667</f>
        <v>0</v>
      </c>
      <c r="AM668" s="332"/>
    </row>
    <row r="669" spans="1:39" ht="15" hidden="1" outlineLevel="1">
      <c r="A669" s="567"/>
      <c r="B669" s="320"/>
      <c r="C669" s="317"/>
      <c r="D669" s="317"/>
      <c r="E669" s="317"/>
      <c r="F669" s="317"/>
      <c r="G669" s="317"/>
      <c r="H669" s="317"/>
      <c r="I669" s="317"/>
      <c r="J669" s="317"/>
      <c r="K669" s="317"/>
      <c r="L669" s="317"/>
      <c r="M669" s="317"/>
      <c r="N669" s="317"/>
      <c r="O669" s="317"/>
      <c r="P669" s="317"/>
      <c r="Q669" s="317"/>
      <c r="R669" s="317"/>
      <c r="S669" s="317"/>
      <c r="T669" s="317"/>
      <c r="U669" s="317"/>
      <c r="V669" s="317"/>
      <c r="W669" s="317"/>
      <c r="X669" s="317"/>
      <c r="Y669" s="438"/>
      <c r="Z669" s="451"/>
      <c r="AA669" s="451"/>
      <c r="AB669" s="451"/>
      <c r="AC669" s="451"/>
      <c r="AD669" s="451"/>
      <c r="AE669" s="451"/>
      <c r="AF669" s="451"/>
      <c r="AG669" s="451"/>
      <c r="AH669" s="451"/>
      <c r="AI669" s="451"/>
      <c r="AJ669" s="451"/>
      <c r="AK669" s="451"/>
      <c r="AL669" s="451"/>
      <c r="AM669" s="332"/>
    </row>
    <row r="670" spans="1:39" ht="15" hidden="1" outlineLevel="1">
      <c r="A670" s="567">
        <v>26</v>
      </c>
      <c r="B670" s="454" t="s">
        <v>119</v>
      </c>
      <c r="C670" s="317" t="s">
        <v>25</v>
      </c>
      <c r="D670" s="321"/>
      <c r="E670" s="321"/>
      <c r="F670" s="321"/>
      <c r="G670" s="321"/>
      <c r="H670" s="321"/>
      <c r="I670" s="321"/>
      <c r="J670" s="321"/>
      <c r="K670" s="321"/>
      <c r="L670" s="321"/>
      <c r="M670" s="321"/>
      <c r="N670" s="321">
        <v>12</v>
      </c>
      <c r="O670" s="321"/>
      <c r="P670" s="321"/>
      <c r="Q670" s="321"/>
      <c r="R670" s="321"/>
      <c r="S670" s="321"/>
      <c r="T670" s="321"/>
      <c r="U670" s="321"/>
      <c r="V670" s="321"/>
      <c r="W670" s="321"/>
      <c r="X670" s="321"/>
      <c r="Y670" s="452"/>
      <c r="Z670" s="436"/>
      <c r="AA670" s="436"/>
      <c r="AB670" s="436"/>
      <c r="AC670" s="436"/>
      <c r="AD670" s="436"/>
      <c r="AE670" s="436"/>
      <c r="AF670" s="441"/>
      <c r="AG670" s="441"/>
      <c r="AH670" s="441"/>
      <c r="AI670" s="441"/>
      <c r="AJ670" s="441"/>
      <c r="AK670" s="441"/>
      <c r="AL670" s="441"/>
      <c r="AM670" s="322">
        <f>SUM(Y670:AL670)</f>
        <v>0</v>
      </c>
    </row>
    <row r="671" spans="1:39" ht="15" hidden="1" outlineLevel="1">
      <c r="A671" s="567"/>
      <c r="B671" s="320" t="s">
        <v>313</v>
      </c>
      <c r="C671" s="317" t="s">
        <v>164</v>
      </c>
      <c r="D671" s="321"/>
      <c r="E671" s="321"/>
      <c r="F671" s="321"/>
      <c r="G671" s="321"/>
      <c r="H671" s="321"/>
      <c r="I671" s="321"/>
      <c r="J671" s="321"/>
      <c r="K671" s="321"/>
      <c r="L671" s="321"/>
      <c r="M671" s="321"/>
      <c r="N671" s="321">
        <f>N670</f>
        <v>12</v>
      </c>
      <c r="O671" s="321"/>
      <c r="P671" s="321"/>
      <c r="Q671" s="321"/>
      <c r="R671" s="321"/>
      <c r="S671" s="321"/>
      <c r="T671" s="321"/>
      <c r="U671" s="321"/>
      <c r="V671" s="321"/>
      <c r="W671" s="321"/>
      <c r="X671" s="321"/>
      <c r="Y671" s="437">
        <f>Y670</f>
        <v>0</v>
      </c>
      <c r="Z671" s="437">
        <f t="shared" ref="Z671" si="1968">Z670</f>
        <v>0</v>
      </c>
      <c r="AA671" s="437">
        <f t="shared" ref="AA671" si="1969">AA670</f>
        <v>0</v>
      </c>
      <c r="AB671" s="437">
        <f t="shared" ref="AB671" si="1970">AB670</f>
        <v>0</v>
      </c>
      <c r="AC671" s="437">
        <f t="shared" ref="AC671" si="1971">AC670</f>
        <v>0</v>
      </c>
      <c r="AD671" s="437">
        <f t="shared" ref="AD671" si="1972">AD670</f>
        <v>0</v>
      </c>
      <c r="AE671" s="437">
        <f t="shared" ref="AE671" si="1973">AE670</f>
        <v>0</v>
      </c>
      <c r="AF671" s="437">
        <f t="shared" ref="AF671" si="1974">AF670</f>
        <v>0</v>
      </c>
      <c r="AG671" s="437">
        <f t="shared" ref="AG671" si="1975">AG670</f>
        <v>0</v>
      </c>
      <c r="AH671" s="437">
        <f t="shared" ref="AH671" si="1976">AH670</f>
        <v>0</v>
      </c>
      <c r="AI671" s="437">
        <f t="shared" ref="AI671" si="1977">AI670</f>
        <v>0</v>
      </c>
      <c r="AJ671" s="437">
        <f t="shared" ref="AJ671" si="1978">AJ670</f>
        <v>0</v>
      </c>
      <c r="AK671" s="437">
        <f t="shared" ref="AK671" si="1979">AK670</f>
        <v>0</v>
      </c>
      <c r="AL671" s="437">
        <f t="shared" ref="AL671" si="1980">AL670</f>
        <v>0</v>
      </c>
      <c r="AM671" s="332"/>
    </row>
    <row r="672" spans="1:39" ht="15" hidden="1" outlineLevel="1">
      <c r="A672" s="567"/>
      <c r="B672" s="320"/>
      <c r="C672" s="317"/>
      <c r="D672" s="317"/>
      <c r="E672" s="317"/>
      <c r="F672" s="317"/>
      <c r="G672" s="317"/>
      <c r="H672" s="317"/>
      <c r="I672" s="317"/>
      <c r="J672" s="317"/>
      <c r="K672" s="317"/>
      <c r="L672" s="317"/>
      <c r="M672" s="317"/>
      <c r="N672" s="317"/>
      <c r="O672" s="317"/>
      <c r="P672" s="317"/>
      <c r="Q672" s="317"/>
      <c r="R672" s="317"/>
      <c r="S672" s="317"/>
      <c r="T672" s="317"/>
      <c r="U672" s="317"/>
      <c r="V672" s="317"/>
      <c r="W672" s="317"/>
      <c r="X672" s="317"/>
      <c r="Y672" s="438"/>
      <c r="Z672" s="451"/>
      <c r="AA672" s="451"/>
      <c r="AB672" s="451"/>
      <c r="AC672" s="451"/>
      <c r="AD672" s="451"/>
      <c r="AE672" s="451"/>
      <c r="AF672" s="451"/>
      <c r="AG672" s="451"/>
      <c r="AH672" s="451"/>
      <c r="AI672" s="451"/>
      <c r="AJ672" s="451"/>
      <c r="AK672" s="451"/>
      <c r="AL672" s="451"/>
      <c r="AM672" s="332"/>
    </row>
    <row r="673" spans="1:39" ht="30" hidden="1" outlineLevel="1">
      <c r="A673" s="567">
        <v>27</v>
      </c>
      <c r="B673" s="454" t="s">
        <v>120</v>
      </c>
      <c r="C673" s="317" t="s">
        <v>25</v>
      </c>
      <c r="D673" s="321"/>
      <c r="E673" s="321"/>
      <c r="F673" s="321"/>
      <c r="G673" s="321"/>
      <c r="H673" s="321"/>
      <c r="I673" s="321"/>
      <c r="J673" s="321"/>
      <c r="K673" s="321"/>
      <c r="L673" s="321"/>
      <c r="M673" s="321"/>
      <c r="N673" s="321">
        <v>12</v>
      </c>
      <c r="O673" s="321"/>
      <c r="P673" s="321"/>
      <c r="Q673" s="321"/>
      <c r="R673" s="321"/>
      <c r="S673" s="321"/>
      <c r="T673" s="321"/>
      <c r="U673" s="321"/>
      <c r="V673" s="321"/>
      <c r="W673" s="321"/>
      <c r="X673" s="321"/>
      <c r="Y673" s="452"/>
      <c r="Z673" s="436"/>
      <c r="AA673" s="436"/>
      <c r="AB673" s="436"/>
      <c r="AC673" s="436"/>
      <c r="AD673" s="436"/>
      <c r="AE673" s="436"/>
      <c r="AF673" s="441"/>
      <c r="AG673" s="441"/>
      <c r="AH673" s="441"/>
      <c r="AI673" s="441"/>
      <c r="AJ673" s="441"/>
      <c r="AK673" s="441"/>
      <c r="AL673" s="441"/>
      <c r="AM673" s="322">
        <f>SUM(Y673:AL673)</f>
        <v>0</v>
      </c>
    </row>
    <row r="674" spans="1:39" ht="15" hidden="1" outlineLevel="1">
      <c r="A674" s="567"/>
      <c r="B674" s="320" t="s">
        <v>313</v>
      </c>
      <c r="C674" s="317" t="s">
        <v>164</v>
      </c>
      <c r="D674" s="321"/>
      <c r="E674" s="321"/>
      <c r="F674" s="321"/>
      <c r="G674" s="321"/>
      <c r="H674" s="321"/>
      <c r="I674" s="321"/>
      <c r="J674" s="321"/>
      <c r="K674" s="321"/>
      <c r="L674" s="321"/>
      <c r="M674" s="321"/>
      <c r="N674" s="321">
        <f>N673</f>
        <v>12</v>
      </c>
      <c r="O674" s="321"/>
      <c r="P674" s="321"/>
      <c r="Q674" s="321"/>
      <c r="R674" s="321"/>
      <c r="S674" s="321"/>
      <c r="T674" s="321"/>
      <c r="U674" s="321"/>
      <c r="V674" s="321"/>
      <c r="W674" s="321"/>
      <c r="X674" s="321"/>
      <c r="Y674" s="437">
        <f>Y673</f>
        <v>0</v>
      </c>
      <c r="Z674" s="437">
        <f t="shared" ref="Z674" si="1981">Z673</f>
        <v>0</v>
      </c>
      <c r="AA674" s="437">
        <f t="shared" ref="AA674" si="1982">AA673</f>
        <v>0</v>
      </c>
      <c r="AB674" s="437">
        <f t="shared" ref="AB674" si="1983">AB673</f>
        <v>0</v>
      </c>
      <c r="AC674" s="437">
        <f t="shared" ref="AC674" si="1984">AC673</f>
        <v>0</v>
      </c>
      <c r="AD674" s="437">
        <f t="shared" ref="AD674" si="1985">AD673</f>
        <v>0</v>
      </c>
      <c r="AE674" s="437">
        <f t="shared" ref="AE674" si="1986">AE673</f>
        <v>0</v>
      </c>
      <c r="AF674" s="437">
        <f t="shared" ref="AF674" si="1987">AF673</f>
        <v>0</v>
      </c>
      <c r="AG674" s="437">
        <f t="shared" ref="AG674" si="1988">AG673</f>
        <v>0</v>
      </c>
      <c r="AH674" s="437">
        <f t="shared" ref="AH674" si="1989">AH673</f>
        <v>0</v>
      </c>
      <c r="AI674" s="437">
        <f t="shared" ref="AI674" si="1990">AI673</f>
        <v>0</v>
      </c>
      <c r="AJ674" s="437">
        <f t="shared" ref="AJ674" si="1991">AJ673</f>
        <v>0</v>
      </c>
      <c r="AK674" s="437">
        <f t="shared" ref="AK674" si="1992">AK673</f>
        <v>0</v>
      </c>
      <c r="AL674" s="437">
        <f t="shared" ref="AL674" si="1993">AL673</f>
        <v>0</v>
      </c>
      <c r="AM674" s="332"/>
    </row>
    <row r="675" spans="1:39" ht="15" hidden="1" outlineLevel="1">
      <c r="A675" s="567"/>
      <c r="B675" s="320"/>
      <c r="C675" s="317"/>
      <c r="D675" s="317"/>
      <c r="E675" s="317"/>
      <c r="F675" s="317"/>
      <c r="G675" s="317"/>
      <c r="H675" s="317"/>
      <c r="I675" s="317"/>
      <c r="J675" s="317"/>
      <c r="K675" s="317"/>
      <c r="L675" s="317"/>
      <c r="M675" s="317"/>
      <c r="N675" s="317"/>
      <c r="O675" s="317"/>
      <c r="P675" s="317"/>
      <c r="Q675" s="317"/>
      <c r="R675" s="317"/>
      <c r="S675" s="317"/>
      <c r="T675" s="317"/>
      <c r="U675" s="317"/>
      <c r="V675" s="317"/>
      <c r="W675" s="317"/>
      <c r="X675" s="317"/>
      <c r="Y675" s="438"/>
      <c r="Z675" s="451"/>
      <c r="AA675" s="451"/>
      <c r="AB675" s="451"/>
      <c r="AC675" s="451"/>
      <c r="AD675" s="451"/>
      <c r="AE675" s="451"/>
      <c r="AF675" s="451"/>
      <c r="AG675" s="451"/>
      <c r="AH675" s="451"/>
      <c r="AI675" s="451"/>
      <c r="AJ675" s="451"/>
      <c r="AK675" s="451"/>
      <c r="AL675" s="451"/>
      <c r="AM675" s="332"/>
    </row>
    <row r="676" spans="1:39" ht="30" hidden="1" outlineLevel="1">
      <c r="A676" s="567">
        <v>28</v>
      </c>
      <c r="B676" s="454" t="s">
        <v>121</v>
      </c>
      <c r="C676" s="317" t="s">
        <v>25</v>
      </c>
      <c r="D676" s="321"/>
      <c r="E676" s="321"/>
      <c r="F676" s="321"/>
      <c r="G676" s="321"/>
      <c r="H676" s="321"/>
      <c r="I676" s="321"/>
      <c r="J676" s="321"/>
      <c r="K676" s="321"/>
      <c r="L676" s="321"/>
      <c r="M676" s="321"/>
      <c r="N676" s="321">
        <v>12</v>
      </c>
      <c r="O676" s="321"/>
      <c r="P676" s="321"/>
      <c r="Q676" s="321"/>
      <c r="R676" s="321"/>
      <c r="S676" s="321"/>
      <c r="T676" s="321"/>
      <c r="U676" s="321"/>
      <c r="V676" s="321"/>
      <c r="W676" s="321"/>
      <c r="X676" s="321"/>
      <c r="Y676" s="452"/>
      <c r="Z676" s="436"/>
      <c r="AA676" s="436"/>
      <c r="AB676" s="436"/>
      <c r="AC676" s="436"/>
      <c r="AD676" s="436"/>
      <c r="AE676" s="436"/>
      <c r="AF676" s="441"/>
      <c r="AG676" s="441"/>
      <c r="AH676" s="441"/>
      <c r="AI676" s="441"/>
      <c r="AJ676" s="441"/>
      <c r="AK676" s="441"/>
      <c r="AL676" s="441"/>
      <c r="AM676" s="322">
        <f>SUM(Y676:AL676)</f>
        <v>0</v>
      </c>
    </row>
    <row r="677" spans="1:39" ht="15" hidden="1" outlineLevel="1">
      <c r="A677" s="567"/>
      <c r="B677" s="320" t="s">
        <v>313</v>
      </c>
      <c r="C677" s="317" t="s">
        <v>164</v>
      </c>
      <c r="D677" s="321"/>
      <c r="E677" s="321"/>
      <c r="F677" s="321"/>
      <c r="G677" s="321"/>
      <c r="H677" s="321"/>
      <c r="I677" s="321"/>
      <c r="J677" s="321"/>
      <c r="K677" s="321"/>
      <c r="L677" s="321"/>
      <c r="M677" s="321"/>
      <c r="N677" s="321">
        <f>N676</f>
        <v>12</v>
      </c>
      <c r="O677" s="321"/>
      <c r="P677" s="321"/>
      <c r="Q677" s="321"/>
      <c r="R677" s="321"/>
      <c r="S677" s="321"/>
      <c r="T677" s="321"/>
      <c r="U677" s="321"/>
      <c r="V677" s="321"/>
      <c r="W677" s="321"/>
      <c r="X677" s="321"/>
      <c r="Y677" s="437">
        <f>Y676</f>
        <v>0</v>
      </c>
      <c r="Z677" s="437">
        <f t="shared" ref="Z677" si="1994">Z676</f>
        <v>0</v>
      </c>
      <c r="AA677" s="437">
        <f t="shared" ref="AA677" si="1995">AA676</f>
        <v>0</v>
      </c>
      <c r="AB677" s="437">
        <f t="shared" ref="AB677" si="1996">AB676</f>
        <v>0</v>
      </c>
      <c r="AC677" s="437">
        <f t="shared" ref="AC677" si="1997">AC676</f>
        <v>0</v>
      </c>
      <c r="AD677" s="437">
        <f t="shared" ref="AD677" si="1998">AD676</f>
        <v>0</v>
      </c>
      <c r="AE677" s="437">
        <f t="shared" ref="AE677" si="1999">AE676</f>
        <v>0</v>
      </c>
      <c r="AF677" s="437">
        <f t="shared" ref="AF677" si="2000">AF676</f>
        <v>0</v>
      </c>
      <c r="AG677" s="437">
        <f t="shared" ref="AG677" si="2001">AG676</f>
        <v>0</v>
      </c>
      <c r="AH677" s="437">
        <f t="shared" ref="AH677" si="2002">AH676</f>
        <v>0</v>
      </c>
      <c r="AI677" s="437">
        <f t="shared" ref="AI677" si="2003">AI676</f>
        <v>0</v>
      </c>
      <c r="AJ677" s="437">
        <f t="shared" ref="AJ677" si="2004">AJ676</f>
        <v>0</v>
      </c>
      <c r="AK677" s="437">
        <f t="shared" ref="AK677" si="2005">AK676</f>
        <v>0</v>
      </c>
      <c r="AL677" s="437">
        <f t="shared" ref="AL677" si="2006">AL676</f>
        <v>0</v>
      </c>
      <c r="AM677" s="332"/>
    </row>
    <row r="678" spans="1:39" ht="15" hidden="1" outlineLevel="1">
      <c r="A678" s="567"/>
      <c r="B678" s="320"/>
      <c r="C678" s="317"/>
      <c r="D678" s="317"/>
      <c r="E678" s="317"/>
      <c r="F678" s="317"/>
      <c r="G678" s="317"/>
      <c r="H678" s="317"/>
      <c r="I678" s="317"/>
      <c r="J678" s="317"/>
      <c r="K678" s="317"/>
      <c r="L678" s="317"/>
      <c r="M678" s="317"/>
      <c r="N678" s="317"/>
      <c r="O678" s="317"/>
      <c r="P678" s="317"/>
      <c r="Q678" s="317"/>
      <c r="R678" s="317"/>
      <c r="S678" s="317"/>
      <c r="T678" s="317"/>
      <c r="U678" s="317"/>
      <c r="V678" s="317"/>
      <c r="W678" s="317"/>
      <c r="X678" s="317"/>
      <c r="Y678" s="438"/>
      <c r="Z678" s="451"/>
      <c r="AA678" s="451"/>
      <c r="AB678" s="451"/>
      <c r="AC678" s="451"/>
      <c r="AD678" s="451"/>
      <c r="AE678" s="451"/>
      <c r="AF678" s="451"/>
      <c r="AG678" s="451"/>
      <c r="AH678" s="451"/>
      <c r="AI678" s="451"/>
      <c r="AJ678" s="451"/>
      <c r="AK678" s="451"/>
      <c r="AL678" s="451"/>
      <c r="AM678" s="332"/>
    </row>
    <row r="679" spans="1:39" ht="30" hidden="1" outlineLevel="1">
      <c r="A679" s="567">
        <v>29</v>
      </c>
      <c r="B679" s="454" t="s">
        <v>122</v>
      </c>
      <c r="C679" s="317" t="s">
        <v>25</v>
      </c>
      <c r="D679" s="321"/>
      <c r="E679" s="321"/>
      <c r="F679" s="321"/>
      <c r="G679" s="321"/>
      <c r="H679" s="321"/>
      <c r="I679" s="321"/>
      <c r="J679" s="321"/>
      <c r="K679" s="321"/>
      <c r="L679" s="321"/>
      <c r="M679" s="321"/>
      <c r="N679" s="321">
        <v>3</v>
      </c>
      <c r="O679" s="321"/>
      <c r="P679" s="321"/>
      <c r="Q679" s="321"/>
      <c r="R679" s="321"/>
      <c r="S679" s="321"/>
      <c r="T679" s="321"/>
      <c r="U679" s="321"/>
      <c r="V679" s="321"/>
      <c r="W679" s="321"/>
      <c r="X679" s="321"/>
      <c r="Y679" s="452"/>
      <c r="Z679" s="436"/>
      <c r="AA679" s="436"/>
      <c r="AB679" s="436"/>
      <c r="AC679" s="436"/>
      <c r="AD679" s="436"/>
      <c r="AE679" s="436"/>
      <c r="AF679" s="441"/>
      <c r="AG679" s="441"/>
      <c r="AH679" s="441"/>
      <c r="AI679" s="441"/>
      <c r="AJ679" s="441"/>
      <c r="AK679" s="441"/>
      <c r="AL679" s="441"/>
      <c r="AM679" s="322">
        <f>SUM(Y679:AL679)</f>
        <v>0</v>
      </c>
    </row>
    <row r="680" spans="1:39" ht="15" hidden="1" outlineLevel="1">
      <c r="A680" s="567"/>
      <c r="B680" s="320" t="s">
        <v>313</v>
      </c>
      <c r="C680" s="317" t="s">
        <v>164</v>
      </c>
      <c r="D680" s="321"/>
      <c r="E680" s="321"/>
      <c r="F680" s="321"/>
      <c r="G680" s="321"/>
      <c r="H680" s="321"/>
      <c r="I680" s="321"/>
      <c r="J680" s="321"/>
      <c r="K680" s="321"/>
      <c r="L680" s="321"/>
      <c r="M680" s="321"/>
      <c r="N680" s="321">
        <f>N679</f>
        <v>3</v>
      </c>
      <c r="O680" s="321"/>
      <c r="P680" s="321"/>
      <c r="Q680" s="321"/>
      <c r="R680" s="321"/>
      <c r="S680" s="321"/>
      <c r="T680" s="321"/>
      <c r="U680" s="321"/>
      <c r="V680" s="321"/>
      <c r="W680" s="321"/>
      <c r="X680" s="321"/>
      <c r="Y680" s="437">
        <f>Y679</f>
        <v>0</v>
      </c>
      <c r="Z680" s="437">
        <f t="shared" ref="Z680" si="2007">Z679</f>
        <v>0</v>
      </c>
      <c r="AA680" s="437">
        <f t="shared" ref="AA680" si="2008">AA679</f>
        <v>0</v>
      </c>
      <c r="AB680" s="437">
        <f t="shared" ref="AB680" si="2009">AB679</f>
        <v>0</v>
      </c>
      <c r="AC680" s="437">
        <f t="shared" ref="AC680" si="2010">AC679</f>
        <v>0</v>
      </c>
      <c r="AD680" s="437">
        <f t="shared" ref="AD680" si="2011">AD679</f>
        <v>0</v>
      </c>
      <c r="AE680" s="437">
        <f t="shared" ref="AE680" si="2012">AE679</f>
        <v>0</v>
      </c>
      <c r="AF680" s="437">
        <f t="shared" ref="AF680" si="2013">AF679</f>
        <v>0</v>
      </c>
      <c r="AG680" s="437">
        <f t="shared" ref="AG680" si="2014">AG679</f>
        <v>0</v>
      </c>
      <c r="AH680" s="437">
        <f t="shared" ref="AH680" si="2015">AH679</f>
        <v>0</v>
      </c>
      <c r="AI680" s="437">
        <f t="shared" ref="AI680" si="2016">AI679</f>
        <v>0</v>
      </c>
      <c r="AJ680" s="437">
        <f t="shared" ref="AJ680" si="2017">AJ679</f>
        <v>0</v>
      </c>
      <c r="AK680" s="437">
        <f t="shared" ref="AK680" si="2018">AK679</f>
        <v>0</v>
      </c>
      <c r="AL680" s="437">
        <f t="shared" ref="AL680" si="2019">AL679</f>
        <v>0</v>
      </c>
      <c r="AM680" s="332"/>
    </row>
    <row r="681" spans="1:39" ht="15" hidden="1" outlineLevel="1">
      <c r="A681" s="567"/>
      <c r="B681" s="320"/>
      <c r="C681" s="317"/>
      <c r="D681" s="317"/>
      <c r="E681" s="317"/>
      <c r="F681" s="317"/>
      <c r="G681" s="317"/>
      <c r="H681" s="317"/>
      <c r="I681" s="317"/>
      <c r="J681" s="317"/>
      <c r="K681" s="317"/>
      <c r="L681" s="317"/>
      <c r="M681" s="317"/>
      <c r="N681" s="317"/>
      <c r="O681" s="317"/>
      <c r="P681" s="317"/>
      <c r="Q681" s="317"/>
      <c r="R681" s="317"/>
      <c r="S681" s="317"/>
      <c r="T681" s="317"/>
      <c r="U681" s="317"/>
      <c r="V681" s="317"/>
      <c r="W681" s="317"/>
      <c r="X681" s="317"/>
      <c r="Y681" s="438"/>
      <c r="Z681" s="451"/>
      <c r="AA681" s="451"/>
      <c r="AB681" s="451"/>
      <c r="AC681" s="451"/>
      <c r="AD681" s="451"/>
      <c r="AE681" s="451"/>
      <c r="AF681" s="451"/>
      <c r="AG681" s="451"/>
      <c r="AH681" s="451"/>
      <c r="AI681" s="451"/>
      <c r="AJ681" s="451"/>
      <c r="AK681" s="451"/>
      <c r="AL681" s="451"/>
      <c r="AM681" s="332"/>
    </row>
    <row r="682" spans="1:39" ht="30" hidden="1" outlineLevel="1">
      <c r="A682" s="567">
        <v>30</v>
      </c>
      <c r="B682" s="454" t="s">
        <v>123</v>
      </c>
      <c r="C682" s="317" t="s">
        <v>25</v>
      </c>
      <c r="D682" s="321"/>
      <c r="E682" s="321"/>
      <c r="F682" s="321"/>
      <c r="G682" s="321"/>
      <c r="H682" s="321"/>
      <c r="I682" s="321"/>
      <c r="J682" s="321"/>
      <c r="K682" s="321"/>
      <c r="L682" s="321"/>
      <c r="M682" s="321"/>
      <c r="N682" s="321">
        <v>12</v>
      </c>
      <c r="O682" s="321"/>
      <c r="P682" s="321"/>
      <c r="Q682" s="321"/>
      <c r="R682" s="321"/>
      <c r="S682" s="321"/>
      <c r="T682" s="321"/>
      <c r="U682" s="321"/>
      <c r="V682" s="321"/>
      <c r="W682" s="321"/>
      <c r="X682" s="321"/>
      <c r="Y682" s="452"/>
      <c r="Z682" s="436"/>
      <c r="AA682" s="436"/>
      <c r="AB682" s="436"/>
      <c r="AC682" s="436"/>
      <c r="AD682" s="436"/>
      <c r="AE682" s="436"/>
      <c r="AF682" s="441"/>
      <c r="AG682" s="441"/>
      <c r="AH682" s="441"/>
      <c r="AI682" s="441"/>
      <c r="AJ682" s="441"/>
      <c r="AK682" s="441"/>
      <c r="AL682" s="441"/>
      <c r="AM682" s="322">
        <f>SUM(Y682:AL682)</f>
        <v>0</v>
      </c>
    </row>
    <row r="683" spans="1:39" ht="15" hidden="1" outlineLevel="1">
      <c r="A683" s="567"/>
      <c r="B683" s="320" t="s">
        <v>313</v>
      </c>
      <c r="C683" s="317" t="s">
        <v>164</v>
      </c>
      <c r="D683" s="321"/>
      <c r="E683" s="321"/>
      <c r="F683" s="321"/>
      <c r="G683" s="321"/>
      <c r="H683" s="321"/>
      <c r="I683" s="321"/>
      <c r="J683" s="321"/>
      <c r="K683" s="321"/>
      <c r="L683" s="321"/>
      <c r="M683" s="321"/>
      <c r="N683" s="321">
        <f>N682</f>
        <v>12</v>
      </c>
      <c r="O683" s="321"/>
      <c r="P683" s="321"/>
      <c r="Q683" s="321"/>
      <c r="R683" s="321"/>
      <c r="S683" s="321"/>
      <c r="T683" s="321"/>
      <c r="U683" s="321"/>
      <c r="V683" s="321"/>
      <c r="W683" s="321"/>
      <c r="X683" s="321"/>
      <c r="Y683" s="437">
        <f>Y682</f>
        <v>0</v>
      </c>
      <c r="Z683" s="437">
        <f t="shared" ref="Z683" si="2020">Z682</f>
        <v>0</v>
      </c>
      <c r="AA683" s="437">
        <f t="shared" ref="AA683" si="2021">AA682</f>
        <v>0</v>
      </c>
      <c r="AB683" s="437">
        <f t="shared" ref="AB683" si="2022">AB682</f>
        <v>0</v>
      </c>
      <c r="AC683" s="437">
        <f t="shared" ref="AC683" si="2023">AC682</f>
        <v>0</v>
      </c>
      <c r="AD683" s="437">
        <f t="shared" ref="AD683" si="2024">AD682</f>
        <v>0</v>
      </c>
      <c r="AE683" s="437">
        <f t="shared" ref="AE683" si="2025">AE682</f>
        <v>0</v>
      </c>
      <c r="AF683" s="437">
        <f t="shared" ref="AF683" si="2026">AF682</f>
        <v>0</v>
      </c>
      <c r="AG683" s="437">
        <f t="shared" ref="AG683" si="2027">AG682</f>
        <v>0</v>
      </c>
      <c r="AH683" s="437">
        <f t="shared" ref="AH683" si="2028">AH682</f>
        <v>0</v>
      </c>
      <c r="AI683" s="437">
        <f t="shared" ref="AI683" si="2029">AI682</f>
        <v>0</v>
      </c>
      <c r="AJ683" s="437">
        <f t="shared" ref="AJ683" si="2030">AJ682</f>
        <v>0</v>
      </c>
      <c r="AK683" s="437">
        <f t="shared" ref="AK683" si="2031">AK682</f>
        <v>0</v>
      </c>
      <c r="AL683" s="437">
        <f t="shared" ref="AL683" si="2032">AL682</f>
        <v>0</v>
      </c>
      <c r="AM683" s="332"/>
    </row>
    <row r="684" spans="1:39" ht="15" hidden="1" outlineLevel="1">
      <c r="A684" s="567"/>
      <c r="B684" s="320"/>
      <c r="C684" s="317"/>
      <c r="D684" s="317"/>
      <c r="E684" s="317"/>
      <c r="F684" s="317"/>
      <c r="G684" s="317"/>
      <c r="H684" s="317"/>
      <c r="I684" s="317"/>
      <c r="J684" s="317"/>
      <c r="K684" s="317"/>
      <c r="L684" s="317"/>
      <c r="M684" s="317"/>
      <c r="N684" s="317"/>
      <c r="O684" s="317"/>
      <c r="P684" s="317"/>
      <c r="Q684" s="317"/>
      <c r="R684" s="317"/>
      <c r="S684" s="317"/>
      <c r="T684" s="317"/>
      <c r="U684" s="317"/>
      <c r="V684" s="317"/>
      <c r="W684" s="317"/>
      <c r="X684" s="317"/>
      <c r="Y684" s="438"/>
      <c r="Z684" s="451"/>
      <c r="AA684" s="451"/>
      <c r="AB684" s="451"/>
      <c r="AC684" s="451"/>
      <c r="AD684" s="451"/>
      <c r="AE684" s="451"/>
      <c r="AF684" s="451"/>
      <c r="AG684" s="451"/>
      <c r="AH684" s="451"/>
      <c r="AI684" s="451"/>
      <c r="AJ684" s="451"/>
      <c r="AK684" s="451"/>
      <c r="AL684" s="451"/>
      <c r="AM684" s="332"/>
    </row>
    <row r="685" spans="1:39" ht="30" hidden="1" outlineLevel="1">
      <c r="A685" s="567">
        <v>31</v>
      </c>
      <c r="B685" s="454" t="s">
        <v>124</v>
      </c>
      <c r="C685" s="317" t="s">
        <v>25</v>
      </c>
      <c r="D685" s="321"/>
      <c r="E685" s="321"/>
      <c r="F685" s="321"/>
      <c r="G685" s="321"/>
      <c r="H685" s="321"/>
      <c r="I685" s="321"/>
      <c r="J685" s="321"/>
      <c r="K685" s="321"/>
      <c r="L685" s="321"/>
      <c r="M685" s="321"/>
      <c r="N685" s="321">
        <v>12</v>
      </c>
      <c r="O685" s="321"/>
      <c r="P685" s="321"/>
      <c r="Q685" s="321"/>
      <c r="R685" s="321"/>
      <c r="S685" s="321"/>
      <c r="T685" s="321"/>
      <c r="U685" s="321"/>
      <c r="V685" s="321"/>
      <c r="W685" s="321"/>
      <c r="X685" s="321"/>
      <c r="Y685" s="452"/>
      <c r="Z685" s="436"/>
      <c r="AA685" s="436"/>
      <c r="AB685" s="436"/>
      <c r="AC685" s="436"/>
      <c r="AD685" s="436"/>
      <c r="AE685" s="436"/>
      <c r="AF685" s="441"/>
      <c r="AG685" s="441"/>
      <c r="AH685" s="441"/>
      <c r="AI685" s="441"/>
      <c r="AJ685" s="441"/>
      <c r="AK685" s="441"/>
      <c r="AL685" s="441"/>
      <c r="AM685" s="322">
        <f>SUM(Y685:AL685)</f>
        <v>0</v>
      </c>
    </row>
    <row r="686" spans="1:39" ht="15" hidden="1" outlineLevel="1">
      <c r="A686" s="567"/>
      <c r="B686" s="320" t="s">
        <v>313</v>
      </c>
      <c r="C686" s="317" t="s">
        <v>164</v>
      </c>
      <c r="D686" s="321"/>
      <c r="E686" s="321"/>
      <c r="F686" s="321"/>
      <c r="G686" s="321"/>
      <c r="H686" s="321"/>
      <c r="I686" s="321"/>
      <c r="J686" s="321"/>
      <c r="K686" s="321"/>
      <c r="L686" s="321"/>
      <c r="M686" s="321"/>
      <c r="N686" s="321">
        <f>N685</f>
        <v>12</v>
      </c>
      <c r="O686" s="321"/>
      <c r="P686" s="321"/>
      <c r="Q686" s="321"/>
      <c r="R686" s="321"/>
      <c r="S686" s="321"/>
      <c r="T686" s="321"/>
      <c r="U686" s="321"/>
      <c r="V686" s="321"/>
      <c r="W686" s="321"/>
      <c r="X686" s="321"/>
      <c r="Y686" s="437">
        <f>Y685</f>
        <v>0</v>
      </c>
      <c r="Z686" s="437">
        <f t="shared" ref="Z686" si="2033">Z685</f>
        <v>0</v>
      </c>
      <c r="AA686" s="437">
        <f t="shared" ref="AA686" si="2034">AA685</f>
        <v>0</v>
      </c>
      <c r="AB686" s="437">
        <f t="shared" ref="AB686" si="2035">AB685</f>
        <v>0</v>
      </c>
      <c r="AC686" s="437">
        <f t="shared" ref="AC686" si="2036">AC685</f>
        <v>0</v>
      </c>
      <c r="AD686" s="437">
        <f t="shared" ref="AD686" si="2037">AD685</f>
        <v>0</v>
      </c>
      <c r="AE686" s="437">
        <f t="shared" ref="AE686" si="2038">AE685</f>
        <v>0</v>
      </c>
      <c r="AF686" s="437">
        <f t="shared" ref="AF686" si="2039">AF685</f>
        <v>0</v>
      </c>
      <c r="AG686" s="437">
        <f t="shared" ref="AG686" si="2040">AG685</f>
        <v>0</v>
      </c>
      <c r="AH686" s="437">
        <f t="shared" ref="AH686" si="2041">AH685</f>
        <v>0</v>
      </c>
      <c r="AI686" s="437">
        <f t="shared" ref="AI686" si="2042">AI685</f>
        <v>0</v>
      </c>
      <c r="AJ686" s="437">
        <f t="shared" ref="AJ686" si="2043">AJ685</f>
        <v>0</v>
      </c>
      <c r="AK686" s="437">
        <f t="shared" ref="AK686" si="2044">AK685</f>
        <v>0</v>
      </c>
      <c r="AL686" s="437">
        <f t="shared" ref="AL686" si="2045">AL685</f>
        <v>0</v>
      </c>
      <c r="AM686" s="332"/>
    </row>
    <row r="687" spans="1:39" ht="15" hidden="1" outlineLevel="1">
      <c r="A687" s="567"/>
      <c r="B687" s="454"/>
      <c r="C687" s="317"/>
      <c r="D687" s="317"/>
      <c r="E687" s="317"/>
      <c r="F687" s="317"/>
      <c r="G687" s="317"/>
      <c r="H687" s="317"/>
      <c r="I687" s="317"/>
      <c r="J687" s="317"/>
      <c r="K687" s="317"/>
      <c r="L687" s="317"/>
      <c r="M687" s="317"/>
      <c r="N687" s="317"/>
      <c r="O687" s="317"/>
      <c r="P687" s="317"/>
      <c r="Q687" s="317"/>
      <c r="R687" s="317"/>
      <c r="S687" s="317"/>
      <c r="T687" s="317"/>
      <c r="U687" s="317"/>
      <c r="V687" s="317"/>
      <c r="W687" s="317"/>
      <c r="X687" s="317"/>
      <c r="Y687" s="438"/>
      <c r="Z687" s="451"/>
      <c r="AA687" s="451"/>
      <c r="AB687" s="451"/>
      <c r="AC687" s="451"/>
      <c r="AD687" s="451"/>
      <c r="AE687" s="451"/>
      <c r="AF687" s="451"/>
      <c r="AG687" s="451"/>
      <c r="AH687" s="451"/>
      <c r="AI687" s="451"/>
      <c r="AJ687" s="451"/>
      <c r="AK687" s="451"/>
      <c r="AL687" s="451"/>
      <c r="AM687" s="332"/>
    </row>
    <row r="688" spans="1:39" ht="15" hidden="1" outlineLevel="1">
      <c r="A688" s="567">
        <v>32</v>
      </c>
      <c r="B688" s="454" t="s">
        <v>125</v>
      </c>
      <c r="C688" s="317" t="s">
        <v>25</v>
      </c>
      <c r="D688" s="321"/>
      <c r="E688" s="321"/>
      <c r="F688" s="321"/>
      <c r="G688" s="321"/>
      <c r="H688" s="321"/>
      <c r="I688" s="321"/>
      <c r="J688" s="321"/>
      <c r="K688" s="321"/>
      <c r="L688" s="321"/>
      <c r="M688" s="321"/>
      <c r="N688" s="321">
        <v>12</v>
      </c>
      <c r="O688" s="321"/>
      <c r="P688" s="321"/>
      <c r="Q688" s="321"/>
      <c r="R688" s="321"/>
      <c r="S688" s="321"/>
      <c r="T688" s="321"/>
      <c r="U688" s="321"/>
      <c r="V688" s="321"/>
      <c r="W688" s="321"/>
      <c r="X688" s="321"/>
      <c r="Y688" s="452"/>
      <c r="Z688" s="436"/>
      <c r="AA688" s="436"/>
      <c r="AB688" s="436"/>
      <c r="AC688" s="436"/>
      <c r="AD688" s="436"/>
      <c r="AE688" s="436"/>
      <c r="AF688" s="441"/>
      <c r="AG688" s="441"/>
      <c r="AH688" s="441"/>
      <c r="AI688" s="441"/>
      <c r="AJ688" s="441"/>
      <c r="AK688" s="441"/>
      <c r="AL688" s="441"/>
      <c r="AM688" s="322">
        <f>SUM(Y688:AL688)</f>
        <v>0</v>
      </c>
    </row>
    <row r="689" spans="1:39" ht="15" hidden="1" outlineLevel="1">
      <c r="A689" s="567"/>
      <c r="B689" s="320" t="s">
        <v>313</v>
      </c>
      <c r="C689" s="317" t="s">
        <v>164</v>
      </c>
      <c r="D689" s="321"/>
      <c r="E689" s="321"/>
      <c r="F689" s="321"/>
      <c r="G689" s="321"/>
      <c r="H689" s="321"/>
      <c r="I689" s="321"/>
      <c r="J689" s="321"/>
      <c r="K689" s="321"/>
      <c r="L689" s="321"/>
      <c r="M689" s="321"/>
      <c r="N689" s="321">
        <f>N688</f>
        <v>12</v>
      </c>
      <c r="O689" s="321"/>
      <c r="P689" s="321"/>
      <c r="Q689" s="321"/>
      <c r="R689" s="321"/>
      <c r="S689" s="321"/>
      <c r="T689" s="321"/>
      <c r="U689" s="321"/>
      <c r="V689" s="321"/>
      <c r="W689" s="321"/>
      <c r="X689" s="321"/>
      <c r="Y689" s="437">
        <f>Y688</f>
        <v>0</v>
      </c>
      <c r="Z689" s="437">
        <f t="shared" ref="Z689" si="2046">Z688</f>
        <v>0</v>
      </c>
      <c r="AA689" s="437">
        <f t="shared" ref="AA689" si="2047">AA688</f>
        <v>0</v>
      </c>
      <c r="AB689" s="437">
        <f t="shared" ref="AB689" si="2048">AB688</f>
        <v>0</v>
      </c>
      <c r="AC689" s="437">
        <f t="shared" ref="AC689" si="2049">AC688</f>
        <v>0</v>
      </c>
      <c r="AD689" s="437">
        <f t="shared" ref="AD689" si="2050">AD688</f>
        <v>0</v>
      </c>
      <c r="AE689" s="437">
        <f t="shared" ref="AE689" si="2051">AE688</f>
        <v>0</v>
      </c>
      <c r="AF689" s="437">
        <f t="shared" ref="AF689" si="2052">AF688</f>
        <v>0</v>
      </c>
      <c r="AG689" s="437">
        <f t="shared" ref="AG689" si="2053">AG688</f>
        <v>0</v>
      </c>
      <c r="AH689" s="437">
        <f t="shared" ref="AH689" si="2054">AH688</f>
        <v>0</v>
      </c>
      <c r="AI689" s="437">
        <f t="shared" ref="AI689" si="2055">AI688</f>
        <v>0</v>
      </c>
      <c r="AJ689" s="437">
        <f t="shared" ref="AJ689" si="2056">AJ688</f>
        <v>0</v>
      </c>
      <c r="AK689" s="437">
        <f t="shared" ref="AK689" si="2057">AK688</f>
        <v>0</v>
      </c>
      <c r="AL689" s="437">
        <f t="shared" ref="AL689" si="2058">AL688</f>
        <v>0</v>
      </c>
      <c r="AM689" s="332"/>
    </row>
    <row r="690" spans="1:39" ht="15" hidden="1" outlineLevel="1">
      <c r="A690" s="567"/>
      <c r="B690" s="454"/>
      <c r="C690" s="317"/>
      <c r="D690" s="317"/>
      <c r="E690" s="317"/>
      <c r="F690" s="317"/>
      <c r="G690" s="317"/>
      <c r="H690" s="317"/>
      <c r="I690" s="317"/>
      <c r="J690" s="317"/>
      <c r="K690" s="317"/>
      <c r="L690" s="317"/>
      <c r="M690" s="317"/>
      <c r="N690" s="317"/>
      <c r="O690" s="317"/>
      <c r="P690" s="317"/>
      <c r="Q690" s="317"/>
      <c r="R690" s="317"/>
      <c r="S690" s="317"/>
      <c r="T690" s="317"/>
      <c r="U690" s="317"/>
      <c r="V690" s="317"/>
      <c r="W690" s="317"/>
      <c r="X690" s="317"/>
      <c r="Y690" s="438"/>
      <c r="Z690" s="451"/>
      <c r="AA690" s="451"/>
      <c r="AB690" s="451"/>
      <c r="AC690" s="451"/>
      <c r="AD690" s="451"/>
      <c r="AE690" s="451"/>
      <c r="AF690" s="451"/>
      <c r="AG690" s="451"/>
      <c r="AH690" s="451"/>
      <c r="AI690" s="451"/>
      <c r="AJ690" s="451"/>
      <c r="AK690" s="451"/>
      <c r="AL690" s="451"/>
      <c r="AM690" s="332"/>
    </row>
    <row r="691" spans="1:39" ht="15.6" hidden="1" outlineLevel="1">
      <c r="A691" s="567"/>
      <c r="B691" s="314" t="s">
        <v>514</v>
      </c>
      <c r="C691" s="317"/>
      <c r="D691" s="317"/>
      <c r="E691" s="317"/>
      <c r="F691" s="317"/>
      <c r="G691" s="317"/>
      <c r="H691" s="317"/>
      <c r="I691" s="317"/>
      <c r="J691" s="317"/>
      <c r="K691" s="317"/>
      <c r="L691" s="317"/>
      <c r="M691" s="317"/>
      <c r="N691" s="317"/>
      <c r="O691" s="317"/>
      <c r="P691" s="317"/>
      <c r="Q691" s="317"/>
      <c r="R691" s="317"/>
      <c r="S691" s="317"/>
      <c r="T691" s="317"/>
      <c r="U691" s="317"/>
      <c r="V691" s="317"/>
      <c r="W691" s="317"/>
      <c r="X691" s="317"/>
      <c r="Y691" s="438"/>
      <c r="Z691" s="451"/>
      <c r="AA691" s="451"/>
      <c r="AB691" s="451"/>
      <c r="AC691" s="451"/>
      <c r="AD691" s="451"/>
      <c r="AE691" s="451"/>
      <c r="AF691" s="451"/>
      <c r="AG691" s="451"/>
      <c r="AH691" s="451"/>
      <c r="AI691" s="451"/>
      <c r="AJ691" s="451"/>
      <c r="AK691" s="451"/>
      <c r="AL691" s="451"/>
      <c r="AM691" s="332"/>
    </row>
    <row r="692" spans="1:39" ht="15" hidden="1" outlineLevel="1">
      <c r="A692" s="567">
        <v>33</v>
      </c>
      <c r="B692" s="454" t="s">
        <v>126</v>
      </c>
      <c r="C692" s="317" t="s">
        <v>25</v>
      </c>
      <c r="D692" s="321"/>
      <c r="E692" s="321"/>
      <c r="F692" s="321"/>
      <c r="G692" s="321"/>
      <c r="H692" s="321"/>
      <c r="I692" s="321"/>
      <c r="J692" s="321"/>
      <c r="K692" s="321"/>
      <c r="L692" s="321"/>
      <c r="M692" s="321"/>
      <c r="N692" s="321">
        <v>0</v>
      </c>
      <c r="O692" s="321"/>
      <c r="P692" s="321"/>
      <c r="Q692" s="321"/>
      <c r="R692" s="321"/>
      <c r="S692" s="321"/>
      <c r="T692" s="321"/>
      <c r="U692" s="321"/>
      <c r="V692" s="321"/>
      <c r="W692" s="321"/>
      <c r="X692" s="321"/>
      <c r="Y692" s="452"/>
      <c r="Z692" s="436"/>
      <c r="AA692" s="436"/>
      <c r="AB692" s="436"/>
      <c r="AC692" s="436"/>
      <c r="AD692" s="436"/>
      <c r="AE692" s="436"/>
      <c r="AF692" s="441"/>
      <c r="AG692" s="441"/>
      <c r="AH692" s="441"/>
      <c r="AI692" s="441"/>
      <c r="AJ692" s="441"/>
      <c r="AK692" s="441"/>
      <c r="AL692" s="441"/>
      <c r="AM692" s="322">
        <f>SUM(Y692:AL692)</f>
        <v>0</v>
      </c>
    </row>
    <row r="693" spans="1:39" ht="15" hidden="1" outlineLevel="1">
      <c r="A693" s="567"/>
      <c r="B693" s="320" t="s">
        <v>313</v>
      </c>
      <c r="C693" s="317" t="s">
        <v>164</v>
      </c>
      <c r="D693" s="321"/>
      <c r="E693" s="321"/>
      <c r="F693" s="321"/>
      <c r="G693" s="321"/>
      <c r="H693" s="321"/>
      <c r="I693" s="321"/>
      <c r="J693" s="321"/>
      <c r="K693" s="321"/>
      <c r="L693" s="321"/>
      <c r="M693" s="321"/>
      <c r="N693" s="321">
        <f>N692</f>
        <v>0</v>
      </c>
      <c r="O693" s="321"/>
      <c r="P693" s="321"/>
      <c r="Q693" s="321"/>
      <c r="R693" s="321"/>
      <c r="S693" s="321"/>
      <c r="T693" s="321"/>
      <c r="U693" s="321"/>
      <c r="V693" s="321"/>
      <c r="W693" s="321"/>
      <c r="X693" s="321"/>
      <c r="Y693" s="437">
        <f>Y692</f>
        <v>0</v>
      </c>
      <c r="Z693" s="437">
        <f t="shared" ref="Z693" si="2059">Z692</f>
        <v>0</v>
      </c>
      <c r="AA693" s="437">
        <f t="shared" ref="AA693" si="2060">AA692</f>
        <v>0</v>
      </c>
      <c r="AB693" s="437">
        <f t="shared" ref="AB693" si="2061">AB692</f>
        <v>0</v>
      </c>
      <c r="AC693" s="437">
        <f t="shared" ref="AC693" si="2062">AC692</f>
        <v>0</v>
      </c>
      <c r="AD693" s="437">
        <f t="shared" ref="AD693" si="2063">AD692</f>
        <v>0</v>
      </c>
      <c r="AE693" s="437">
        <f t="shared" ref="AE693" si="2064">AE692</f>
        <v>0</v>
      </c>
      <c r="AF693" s="437">
        <f t="shared" ref="AF693" si="2065">AF692</f>
        <v>0</v>
      </c>
      <c r="AG693" s="437">
        <f t="shared" ref="AG693" si="2066">AG692</f>
        <v>0</v>
      </c>
      <c r="AH693" s="437">
        <f t="shared" ref="AH693" si="2067">AH692</f>
        <v>0</v>
      </c>
      <c r="AI693" s="437">
        <f t="shared" ref="AI693" si="2068">AI692</f>
        <v>0</v>
      </c>
      <c r="AJ693" s="437">
        <f t="shared" ref="AJ693" si="2069">AJ692</f>
        <v>0</v>
      </c>
      <c r="AK693" s="437">
        <f t="shared" ref="AK693" si="2070">AK692</f>
        <v>0</v>
      </c>
      <c r="AL693" s="437">
        <f t="shared" ref="AL693" si="2071">AL692</f>
        <v>0</v>
      </c>
      <c r="AM693" s="332"/>
    </row>
    <row r="694" spans="1:39" ht="15" hidden="1" outlineLevel="1">
      <c r="A694" s="567"/>
      <c r="B694" s="454"/>
      <c r="C694" s="317"/>
      <c r="D694" s="317"/>
      <c r="E694" s="317"/>
      <c r="F694" s="317"/>
      <c r="G694" s="317"/>
      <c r="H694" s="317"/>
      <c r="I694" s="317"/>
      <c r="J694" s="317"/>
      <c r="K694" s="317"/>
      <c r="L694" s="317"/>
      <c r="M694" s="317"/>
      <c r="N694" s="317"/>
      <c r="O694" s="317"/>
      <c r="P694" s="317"/>
      <c r="Q694" s="317"/>
      <c r="R694" s="317"/>
      <c r="S694" s="317"/>
      <c r="T694" s="317"/>
      <c r="U694" s="317"/>
      <c r="V694" s="317"/>
      <c r="W694" s="317"/>
      <c r="X694" s="317"/>
      <c r="Y694" s="438"/>
      <c r="Z694" s="451"/>
      <c r="AA694" s="451"/>
      <c r="AB694" s="451"/>
      <c r="AC694" s="451"/>
      <c r="AD694" s="451"/>
      <c r="AE694" s="451"/>
      <c r="AF694" s="451"/>
      <c r="AG694" s="451"/>
      <c r="AH694" s="451"/>
      <c r="AI694" s="451"/>
      <c r="AJ694" s="451"/>
      <c r="AK694" s="451"/>
      <c r="AL694" s="451"/>
      <c r="AM694" s="332"/>
    </row>
    <row r="695" spans="1:39" ht="15" hidden="1" outlineLevel="1">
      <c r="A695" s="567">
        <v>34</v>
      </c>
      <c r="B695" s="454" t="s">
        <v>127</v>
      </c>
      <c r="C695" s="317" t="s">
        <v>25</v>
      </c>
      <c r="D695" s="321"/>
      <c r="E695" s="321"/>
      <c r="F695" s="321"/>
      <c r="G695" s="321"/>
      <c r="H695" s="321"/>
      <c r="I695" s="321"/>
      <c r="J695" s="321"/>
      <c r="K695" s="321"/>
      <c r="L695" s="321"/>
      <c r="M695" s="321"/>
      <c r="N695" s="321">
        <v>0</v>
      </c>
      <c r="O695" s="321"/>
      <c r="P695" s="321"/>
      <c r="Q695" s="321"/>
      <c r="R695" s="321"/>
      <c r="S695" s="321"/>
      <c r="T695" s="321"/>
      <c r="U695" s="321"/>
      <c r="V695" s="321"/>
      <c r="W695" s="321"/>
      <c r="X695" s="321"/>
      <c r="Y695" s="452"/>
      <c r="Z695" s="436"/>
      <c r="AA695" s="436"/>
      <c r="AB695" s="436"/>
      <c r="AC695" s="436"/>
      <c r="AD695" s="436"/>
      <c r="AE695" s="436"/>
      <c r="AF695" s="441"/>
      <c r="AG695" s="441"/>
      <c r="AH695" s="441"/>
      <c r="AI695" s="441"/>
      <c r="AJ695" s="441"/>
      <c r="AK695" s="441"/>
      <c r="AL695" s="441"/>
      <c r="AM695" s="322">
        <f>SUM(Y695:AL695)</f>
        <v>0</v>
      </c>
    </row>
    <row r="696" spans="1:39" ht="15" hidden="1" outlineLevel="1">
      <c r="A696" s="567"/>
      <c r="B696" s="320" t="s">
        <v>313</v>
      </c>
      <c r="C696" s="317" t="s">
        <v>164</v>
      </c>
      <c r="D696" s="321"/>
      <c r="E696" s="321"/>
      <c r="F696" s="321"/>
      <c r="G696" s="321"/>
      <c r="H696" s="321"/>
      <c r="I696" s="321"/>
      <c r="J696" s="321"/>
      <c r="K696" s="321"/>
      <c r="L696" s="321"/>
      <c r="M696" s="321"/>
      <c r="N696" s="321">
        <f>N695</f>
        <v>0</v>
      </c>
      <c r="O696" s="321"/>
      <c r="P696" s="321"/>
      <c r="Q696" s="321"/>
      <c r="R696" s="321"/>
      <c r="S696" s="321"/>
      <c r="T696" s="321"/>
      <c r="U696" s="321"/>
      <c r="V696" s="321"/>
      <c r="W696" s="321"/>
      <c r="X696" s="321"/>
      <c r="Y696" s="437">
        <f>Y695</f>
        <v>0</v>
      </c>
      <c r="Z696" s="437">
        <f t="shared" ref="Z696" si="2072">Z695</f>
        <v>0</v>
      </c>
      <c r="AA696" s="437">
        <f t="shared" ref="AA696" si="2073">AA695</f>
        <v>0</v>
      </c>
      <c r="AB696" s="437">
        <f t="shared" ref="AB696" si="2074">AB695</f>
        <v>0</v>
      </c>
      <c r="AC696" s="437">
        <f t="shared" ref="AC696" si="2075">AC695</f>
        <v>0</v>
      </c>
      <c r="AD696" s="437">
        <f t="shared" ref="AD696" si="2076">AD695</f>
        <v>0</v>
      </c>
      <c r="AE696" s="437">
        <f t="shared" ref="AE696" si="2077">AE695</f>
        <v>0</v>
      </c>
      <c r="AF696" s="437">
        <f t="shared" ref="AF696" si="2078">AF695</f>
        <v>0</v>
      </c>
      <c r="AG696" s="437">
        <f t="shared" ref="AG696" si="2079">AG695</f>
        <v>0</v>
      </c>
      <c r="AH696" s="437">
        <f t="shared" ref="AH696" si="2080">AH695</f>
        <v>0</v>
      </c>
      <c r="AI696" s="437">
        <f t="shared" ref="AI696" si="2081">AI695</f>
        <v>0</v>
      </c>
      <c r="AJ696" s="437">
        <f t="shared" ref="AJ696" si="2082">AJ695</f>
        <v>0</v>
      </c>
      <c r="AK696" s="437">
        <f t="shared" ref="AK696" si="2083">AK695</f>
        <v>0</v>
      </c>
      <c r="AL696" s="437">
        <f t="shared" ref="AL696" si="2084">AL695</f>
        <v>0</v>
      </c>
      <c r="AM696" s="332"/>
    </row>
    <row r="697" spans="1:39" ht="15" hidden="1" outlineLevel="1">
      <c r="A697" s="567"/>
      <c r="B697" s="454"/>
      <c r="C697" s="317"/>
      <c r="D697" s="317"/>
      <c r="E697" s="317"/>
      <c r="F697" s="317"/>
      <c r="G697" s="317"/>
      <c r="H697" s="317"/>
      <c r="I697" s="317"/>
      <c r="J697" s="317"/>
      <c r="K697" s="317"/>
      <c r="L697" s="317"/>
      <c r="M697" s="317"/>
      <c r="N697" s="317"/>
      <c r="O697" s="317"/>
      <c r="P697" s="317"/>
      <c r="Q697" s="317"/>
      <c r="R697" s="317"/>
      <c r="S697" s="317"/>
      <c r="T697" s="317"/>
      <c r="U697" s="317"/>
      <c r="V697" s="317"/>
      <c r="W697" s="317"/>
      <c r="X697" s="317"/>
      <c r="Y697" s="438"/>
      <c r="Z697" s="451"/>
      <c r="AA697" s="451"/>
      <c r="AB697" s="451"/>
      <c r="AC697" s="451"/>
      <c r="AD697" s="451"/>
      <c r="AE697" s="451"/>
      <c r="AF697" s="451"/>
      <c r="AG697" s="451"/>
      <c r="AH697" s="451"/>
      <c r="AI697" s="451"/>
      <c r="AJ697" s="451"/>
      <c r="AK697" s="451"/>
      <c r="AL697" s="451"/>
      <c r="AM697" s="332"/>
    </row>
    <row r="698" spans="1:39" ht="15" hidden="1" outlineLevel="1">
      <c r="A698" s="567">
        <v>35</v>
      </c>
      <c r="B698" s="454" t="s">
        <v>128</v>
      </c>
      <c r="C698" s="317" t="s">
        <v>25</v>
      </c>
      <c r="D698" s="321"/>
      <c r="E698" s="321"/>
      <c r="F698" s="321"/>
      <c r="G698" s="321"/>
      <c r="H698" s="321"/>
      <c r="I698" s="321"/>
      <c r="J698" s="321"/>
      <c r="K698" s="321"/>
      <c r="L698" s="321"/>
      <c r="M698" s="321"/>
      <c r="N698" s="321">
        <v>0</v>
      </c>
      <c r="O698" s="321"/>
      <c r="P698" s="321"/>
      <c r="Q698" s="321"/>
      <c r="R698" s="321"/>
      <c r="S698" s="321"/>
      <c r="T698" s="321"/>
      <c r="U698" s="321"/>
      <c r="V698" s="321"/>
      <c r="W698" s="321"/>
      <c r="X698" s="321"/>
      <c r="Y698" s="452"/>
      <c r="Z698" s="436"/>
      <c r="AA698" s="436"/>
      <c r="AB698" s="436"/>
      <c r="AC698" s="436"/>
      <c r="AD698" s="436"/>
      <c r="AE698" s="436"/>
      <c r="AF698" s="441"/>
      <c r="AG698" s="441"/>
      <c r="AH698" s="441"/>
      <c r="AI698" s="441"/>
      <c r="AJ698" s="441"/>
      <c r="AK698" s="441"/>
      <c r="AL698" s="441"/>
      <c r="AM698" s="322">
        <f>SUM(Y698:AL698)</f>
        <v>0</v>
      </c>
    </row>
    <row r="699" spans="1:39" ht="15" hidden="1" outlineLevel="1">
      <c r="A699" s="567"/>
      <c r="B699" s="320" t="s">
        <v>313</v>
      </c>
      <c r="C699" s="317" t="s">
        <v>164</v>
      </c>
      <c r="D699" s="321"/>
      <c r="E699" s="321"/>
      <c r="F699" s="321"/>
      <c r="G699" s="321"/>
      <c r="H699" s="321"/>
      <c r="I699" s="321"/>
      <c r="J699" s="321"/>
      <c r="K699" s="321"/>
      <c r="L699" s="321"/>
      <c r="M699" s="321"/>
      <c r="N699" s="321">
        <f>N698</f>
        <v>0</v>
      </c>
      <c r="O699" s="321"/>
      <c r="P699" s="321"/>
      <c r="Q699" s="321"/>
      <c r="R699" s="321"/>
      <c r="S699" s="321"/>
      <c r="T699" s="321"/>
      <c r="U699" s="321"/>
      <c r="V699" s="321"/>
      <c r="W699" s="321"/>
      <c r="X699" s="321"/>
      <c r="Y699" s="437">
        <f>Y698</f>
        <v>0</v>
      </c>
      <c r="Z699" s="437">
        <f t="shared" ref="Z699" si="2085">Z698</f>
        <v>0</v>
      </c>
      <c r="AA699" s="437">
        <f t="shared" ref="AA699" si="2086">AA698</f>
        <v>0</v>
      </c>
      <c r="AB699" s="437">
        <f t="shared" ref="AB699" si="2087">AB698</f>
        <v>0</v>
      </c>
      <c r="AC699" s="437">
        <f t="shared" ref="AC699" si="2088">AC698</f>
        <v>0</v>
      </c>
      <c r="AD699" s="437">
        <f t="shared" ref="AD699" si="2089">AD698</f>
        <v>0</v>
      </c>
      <c r="AE699" s="437">
        <f t="shared" ref="AE699" si="2090">AE698</f>
        <v>0</v>
      </c>
      <c r="AF699" s="437">
        <f t="shared" ref="AF699" si="2091">AF698</f>
        <v>0</v>
      </c>
      <c r="AG699" s="437">
        <f t="shared" ref="AG699" si="2092">AG698</f>
        <v>0</v>
      </c>
      <c r="AH699" s="437">
        <f t="shared" ref="AH699" si="2093">AH698</f>
        <v>0</v>
      </c>
      <c r="AI699" s="437">
        <f t="shared" ref="AI699" si="2094">AI698</f>
        <v>0</v>
      </c>
      <c r="AJ699" s="437">
        <f t="shared" ref="AJ699" si="2095">AJ698</f>
        <v>0</v>
      </c>
      <c r="AK699" s="437">
        <f t="shared" ref="AK699" si="2096">AK698</f>
        <v>0</v>
      </c>
      <c r="AL699" s="437">
        <f t="shared" ref="AL699" si="2097">AL698</f>
        <v>0</v>
      </c>
      <c r="AM699" s="332"/>
    </row>
    <row r="700" spans="1:39" ht="15" hidden="1" outlineLevel="1">
      <c r="A700" s="567"/>
      <c r="B700" s="457"/>
      <c r="C700" s="317"/>
      <c r="D700" s="317"/>
      <c r="E700" s="317"/>
      <c r="F700" s="317"/>
      <c r="G700" s="317"/>
      <c r="H700" s="317"/>
      <c r="I700" s="317"/>
      <c r="J700" s="317"/>
      <c r="K700" s="317"/>
      <c r="L700" s="317"/>
      <c r="M700" s="317"/>
      <c r="N700" s="317"/>
      <c r="O700" s="317"/>
      <c r="P700" s="317"/>
      <c r="Q700" s="317"/>
      <c r="R700" s="317"/>
      <c r="S700" s="317"/>
      <c r="T700" s="317"/>
      <c r="U700" s="317"/>
      <c r="V700" s="317"/>
      <c r="W700" s="317"/>
      <c r="X700" s="317"/>
      <c r="Y700" s="438"/>
      <c r="Z700" s="451"/>
      <c r="AA700" s="451"/>
      <c r="AB700" s="451"/>
      <c r="AC700" s="451"/>
      <c r="AD700" s="451"/>
      <c r="AE700" s="451"/>
      <c r="AF700" s="451"/>
      <c r="AG700" s="451"/>
      <c r="AH700" s="451"/>
      <c r="AI700" s="451"/>
      <c r="AJ700" s="451"/>
      <c r="AK700" s="451"/>
      <c r="AL700" s="451"/>
      <c r="AM700" s="332"/>
    </row>
    <row r="701" spans="1:39" ht="15.6" hidden="1" outlineLevel="1">
      <c r="A701" s="567"/>
      <c r="B701" s="314" t="s">
        <v>515</v>
      </c>
      <c r="C701" s="317"/>
      <c r="D701" s="317"/>
      <c r="E701" s="317"/>
      <c r="F701" s="317"/>
      <c r="G701" s="317"/>
      <c r="H701" s="317"/>
      <c r="I701" s="317"/>
      <c r="J701" s="317"/>
      <c r="K701" s="317"/>
      <c r="L701" s="317"/>
      <c r="M701" s="317"/>
      <c r="N701" s="317"/>
      <c r="O701" s="317"/>
      <c r="P701" s="317"/>
      <c r="Q701" s="317"/>
      <c r="R701" s="317"/>
      <c r="S701" s="317"/>
      <c r="T701" s="317"/>
      <c r="U701" s="317"/>
      <c r="V701" s="317"/>
      <c r="W701" s="317"/>
      <c r="X701" s="317"/>
      <c r="Y701" s="438"/>
      <c r="Z701" s="451"/>
      <c r="AA701" s="451"/>
      <c r="AB701" s="451"/>
      <c r="AC701" s="451"/>
      <c r="AD701" s="451"/>
      <c r="AE701" s="451"/>
      <c r="AF701" s="451"/>
      <c r="AG701" s="451"/>
      <c r="AH701" s="451"/>
      <c r="AI701" s="451"/>
      <c r="AJ701" s="451"/>
      <c r="AK701" s="451"/>
      <c r="AL701" s="451"/>
      <c r="AM701" s="332"/>
    </row>
    <row r="702" spans="1:39" ht="45" hidden="1" outlineLevel="1">
      <c r="A702" s="567">
        <v>36</v>
      </c>
      <c r="B702" s="454" t="s">
        <v>129</v>
      </c>
      <c r="C702" s="317" t="s">
        <v>25</v>
      </c>
      <c r="D702" s="321"/>
      <c r="E702" s="321"/>
      <c r="F702" s="321"/>
      <c r="G702" s="321"/>
      <c r="H702" s="321"/>
      <c r="I702" s="321"/>
      <c r="J702" s="321"/>
      <c r="K702" s="321"/>
      <c r="L702" s="321"/>
      <c r="M702" s="321"/>
      <c r="N702" s="321">
        <v>0</v>
      </c>
      <c r="O702" s="321"/>
      <c r="P702" s="321"/>
      <c r="Q702" s="321"/>
      <c r="R702" s="321"/>
      <c r="S702" s="321"/>
      <c r="T702" s="321"/>
      <c r="U702" s="321"/>
      <c r="V702" s="321"/>
      <c r="W702" s="321"/>
      <c r="X702" s="321"/>
      <c r="Y702" s="452"/>
      <c r="Z702" s="436"/>
      <c r="AA702" s="436"/>
      <c r="AB702" s="436"/>
      <c r="AC702" s="436"/>
      <c r="AD702" s="436"/>
      <c r="AE702" s="436"/>
      <c r="AF702" s="441"/>
      <c r="AG702" s="441"/>
      <c r="AH702" s="441"/>
      <c r="AI702" s="441"/>
      <c r="AJ702" s="441"/>
      <c r="AK702" s="441"/>
      <c r="AL702" s="441"/>
      <c r="AM702" s="322">
        <f>SUM(Y702:AL702)</f>
        <v>0</v>
      </c>
    </row>
    <row r="703" spans="1:39" ht="15" hidden="1" outlineLevel="1">
      <c r="A703" s="567"/>
      <c r="B703" s="320" t="s">
        <v>313</v>
      </c>
      <c r="C703" s="317" t="s">
        <v>164</v>
      </c>
      <c r="D703" s="321"/>
      <c r="E703" s="321"/>
      <c r="F703" s="321"/>
      <c r="G703" s="321"/>
      <c r="H703" s="321"/>
      <c r="I703" s="321"/>
      <c r="J703" s="321"/>
      <c r="K703" s="321"/>
      <c r="L703" s="321"/>
      <c r="M703" s="321"/>
      <c r="N703" s="321">
        <f>N702</f>
        <v>0</v>
      </c>
      <c r="O703" s="321"/>
      <c r="P703" s="321"/>
      <c r="Q703" s="321"/>
      <c r="R703" s="321"/>
      <c r="S703" s="321"/>
      <c r="T703" s="321"/>
      <c r="U703" s="321"/>
      <c r="V703" s="321"/>
      <c r="W703" s="321"/>
      <c r="X703" s="321"/>
      <c r="Y703" s="437">
        <f>Y702</f>
        <v>0</v>
      </c>
      <c r="Z703" s="437">
        <f t="shared" ref="Z703" si="2098">Z702</f>
        <v>0</v>
      </c>
      <c r="AA703" s="437">
        <f t="shared" ref="AA703" si="2099">AA702</f>
        <v>0</v>
      </c>
      <c r="AB703" s="437">
        <f t="shared" ref="AB703" si="2100">AB702</f>
        <v>0</v>
      </c>
      <c r="AC703" s="437">
        <f t="shared" ref="AC703" si="2101">AC702</f>
        <v>0</v>
      </c>
      <c r="AD703" s="437">
        <f t="shared" ref="AD703" si="2102">AD702</f>
        <v>0</v>
      </c>
      <c r="AE703" s="437">
        <f t="shared" ref="AE703" si="2103">AE702</f>
        <v>0</v>
      </c>
      <c r="AF703" s="437">
        <f t="shared" ref="AF703" si="2104">AF702</f>
        <v>0</v>
      </c>
      <c r="AG703" s="437">
        <f t="shared" ref="AG703" si="2105">AG702</f>
        <v>0</v>
      </c>
      <c r="AH703" s="437">
        <f t="shared" ref="AH703" si="2106">AH702</f>
        <v>0</v>
      </c>
      <c r="AI703" s="437">
        <f t="shared" ref="AI703" si="2107">AI702</f>
        <v>0</v>
      </c>
      <c r="AJ703" s="437">
        <f t="shared" ref="AJ703" si="2108">AJ702</f>
        <v>0</v>
      </c>
      <c r="AK703" s="437">
        <f t="shared" ref="AK703" si="2109">AK702</f>
        <v>0</v>
      </c>
      <c r="AL703" s="437">
        <f t="shared" ref="AL703" si="2110">AL702</f>
        <v>0</v>
      </c>
      <c r="AM703" s="332"/>
    </row>
    <row r="704" spans="1:39" ht="15" hidden="1" outlineLevel="1">
      <c r="A704" s="567"/>
      <c r="B704" s="454"/>
      <c r="C704" s="317"/>
      <c r="D704" s="317"/>
      <c r="E704" s="317"/>
      <c r="F704" s="317"/>
      <c r="G704" s="317"/>
      <c r="H704" s="317"/>
      <c r="I704" s="317"/>
      <c r="J704" s="317"/>
      <c r="K704" s="317"/>
      <c r="L704" s="317"/>
      <c r="M704" s="317"/>
      <c r="N704" s="317"/>
      <c r="O704" s="317"/>
      <c r="P704" s="317"/>
      <c r="Q704" s="317"/>
      <c r="R704" s="317"/>
      <c r="S704" s="317"/>
      <c r="T704" s="317"/>
      <c r="U704" s="317"/>
      <c r="V704" s="317"/>
      <c r="W704" s="317"/>
      <c r="X704" s="317"/>
      <c r="Y704" s="438"/>
      <c r="Z704" s="451"/>
      <c r="AA704" s="451"/>
      <c r="AB704" s="451"/>
      <c r="AC704" s="451"/>
      <c r="AD704" s="451"/>
      <c r="AE704" s="451"/>
      <c r="AF704" s="451"/>
      <c r="AG704" s="451"/>
      <c r="AH704" s="451"/>
      <c r="AI704" s="451"/>
      <c r="AJ704" s="451"/>
      <c r="AK704" s="451"/>
      <c r="AL704" s="451"/>
      <c r="AM704" s="332"/>
    </row>
    <row r="705" spans="1:39" ht="30" hidden="1" outlineLevel="1">
      <c r="A705" s="567">
        <v>37</v>
      </c>
      <c r="B705" s="454" t="s">
        <v>130</v>
      </c>
      <c r="C705" s="317" t="s">
        <v>25</v>
      </c>
      <c r="D705" s="321"/>
      <c r="E705" s="321"/>
      <c r="F705" s="321"/>
      <c r="G705" s="321"/>
      <c r="H705" s="321"/>
      <c r="I705" s="321"/>
      <c r="J705" s="321"/>
      <c r="K705" s="321"/>
      <c r="L705" s="321"/>
      <c r="M705" s="321"/>
      <c r="N705" s="321">
        <v>0</v>
      </c>
      <c r="O705" s="321"/>
      <c r="P705" s="321"/>
      <c r="Q705" s="321"/>
      <c r="R705" s="321"/>
      <c r="S705" s="321"/>
      <c r="T705" s="321"/>
      <c r="U705" s="321"/>
      <c r="V705" s="321"/>
      <c r="W705" s="321"/>
      <c r="X705" s="321"/>
      <c r="Y705" s="452"/>
      <c r="Z705" s="436"/>
      <c r="AA705" s="436"/>
      <c r="AB705" s="436"/>
      <c r="AC705" s="436"/>
      <c r="AD705" s="436"/>
      <c r="AE705" s="436"/>
      <c r="AF705" s="441"/>
      <c r="AG705" s="441"/>
      <c r="AH705" s="441"/>
      <c r="AI705" s="441"/>
      <c r="AJ705" s="441"/>
      <c r="AK705" s="441"/>
      <c r="AL705" s="441"/>
      <c r="AM705" s="322">
        <f>SUM(Y705:AL705)</f>
        <v>0</v>
      </c>
    </row>
    <row r="706" spans="1:39" ht="15" hidden="1" outlineLevel="1">
      <c r="A706" s="567"/>
      <c r="B706" s="320" t="s">
        <v>313</v>
      </c>
      <c r="C706" s="317" t="s">
        <v>164</v>
      </c>
      <c r="D706" s="321"/>
      <c r="E706" s="321"/>
      <c r="F706" s="321"/>
      <c r="G706" s="321"/>
      <c r="H706" s="321"/>
      <c r="I706" s="321"/>
      <c r="J706" s="321"/>
      <c r="K706" s="321"/>
      <c r="L706" s="321"/>
      <c r="M706" s="321"/>
      <c r="N706" s="321">
        <f>N705</f>
        <v>0</v>
      </c>
      <c r="O706" s="321"/>
      <c r="P706" s="321"/>
      <c r="Q706" s="321"/>
      <c r="R706" s="321"/>
      <c r="S706" s="321"/>
      <c r="T706" s="321"/>
      <c r="U706" s="321"/>
      <c r="V706" s="321"/>
      <c r="W706" s="321"/>
      <c r="X706" s="321"/>
      <c r="Y706" s="437">
        <f>Y705</f>
        <v>0</v>
      </c>
      <c r="Z706" s="437">
        <f t="shared" ref="Z706" si="2111">Z705</f>
        <v>0</v>
      </c>
      <c r="AA706" s="437">
        <f t="shared" ref="AA706" si="2112">AA705</f>
        <v>0</v>
      </c>
      <c r="AB706" s="437">
        <f t="shared" ref="AB706" si="2113">AB705</f>
        <v>0</v>
      </c>
      <c r="AC706" s="437">
        <f t="shared" ref="AC706" si="2114">AC705</f>
        <v>0</v>
      </c>
      <c r="AD706" s="437">
        <f t="shared" ref="AD706" si="2115">AD705</f>
        <v>0</v>
      </c>
      <c r="AE706" s="437">
        <f t="shared" ref="AE706" si="2116">AE705</f>
        <v>0</v>
      </c>
      <c r="AF706" s="437">
        <f t="shared" ref="AF706" si="2117">AF705</f>
        <v>0</v>
      </c>
      <c r="AG706" s="437">
        <f t="shared" ref="AG706" si="2118">AG705</f>
        <v>0</v>
      </c>
      <c r="AH706" s="437">
        <f t="shared" ref="AH706" si="2119">AH705</f>
        <v>0</v>
      </c>
      <c r="AI706" s="437">
        <f t="shared" ref="AI706" si="2120">AI705</f>
        <v>0</v>
      </c>
      <c r="AJ706" s="437">
        <f t="shared" ref="AJ706" si="2121">AJ705</f>
        <v>0</v>
      </c>
      <c r="AK706" s="437">
        <f t="shared" ref="AK706" si="2122">AK705</f>
        <v>0</v>
      </c>
      <c r="AL706" s="437">
        <f t="shared" ref="AL706" si="2123">AL705</f>
        <v>0</v>
      </c>
      <c r="AM706" s="332"/>
    </row>
    <row r="707" spans="1:39" ht="15" hidden="1" outlineLevel="1">
      <c r="A707" s="567"/>
      <c r="B707" s="454"/>
      <c r="C707" s="317"/>
      <c r="D707" s="317"/>
      <c r="E707" s="317"/>
      <c r="F707" s="317"/>
      <c r="G707" s="317"/>
      <c r="H707" s="317"/>
      <c r="I707" s="317"/>
      <c r="J707" s="317"/>
      <c r="K707" s="317"/>
      <c r="L707" s="317"/>
      <c r="M707" s="317"/>
      <c r="N707" s="317"/>
      <c r="O707" s="317"/>
      <c r="P707" s="317"/>
      <c r="Q707" s="317"/>
      <c r="R707" s="317"/>
      <c r="S707" s="317"/>
      <c r="T707" s="317"/>
      <c r="U707" s="317"/>
      <c r="V707" s="317"/>
      <c r="W707" s="317"/>
      <c r="X707" s="317"/>
      <c r="Y707" s="438"/>
      <c r="Z707" s="451"/>
      <c r="AA707" s="451"/>
      <c r="AB707" s="451"/>
      <c r="AC707" s="451"/>
      <c r="AD707" s="451"/>
      <c r="AE707" s="451"/>
      <c r="AF707" s="451"/>
      <c r="AG707" s="451"/>
      <c r="AH707" s="451"/>
      <c r="AI707" s="451"/>
      <c r="AJ707" s="451"/>
      <c r="AK707" s="451"/>
      <c r="AL707" s="451"/>
      <c r="AM707" s="332"/>
    </row>
    <row r="708" spans="1:39" ht="15" hidden="1" outlineLevel="1">
      <c r="A708" s="567">
        <v>38</v>
      </c>
      <c r="B708" s="454" t="s">
        <v>131</v>
      </c>
      <c r="C708" s="317" t="s">
        <v>25</v>
      </c>
      <c r="D708" s="321"/>
      <c r="E708" s="321"/>
      <c r="F708" s="321"/>
      <c r="G708" s="321"/>
      <c r="H708" s="321"/>
      <c r="I708" s="321"/>
      <c r="J708" s="321"/>
      <c r="K708" s="321"/>
      <c r="L708" s="321"/>
      <c r="M708" s="321"/>
      <c r="N708" s="321">
        <v>0</v>
      </c>
      <c r="O708" s="321"/>
      <c r="P708" s="321"/>
      <c r="Q708" s="321"/>
      <c r="R708" s="321"/>
      <c r="S708" s="321"/>
      <c r="T708" s="321"/>
      <c r="U708" s="321"/>
      <c r="V708" s="321"/>
      <c r="W708" s="321"/>
      <c r="X708" s="321"/>
      <c r="Y708" s="452"/>
      <c r="Z708" s="436"/>
      <c r="AA708" s="436"/>
      <c r="AB708" s="436"/>
      <c r="AC708" s="436"/>
      <c r="AD708" s="436"/>
      <c r="AE708" s="436"/>
      <c r="AF708" s="441"/>
      <c r="AG708" s="441"/>
      <c r="AH708" s="441"/>
      <c r="AI708" s="441"/>
      <c r="AJ708" s="441"/>
      <c r="AK708" s="441"/>
      <c r="AL708" s="441"/>
      <c r="AM708" s="322">
        <f>SUM(Y708:AL708)</f>
        <v>0</v>
      </c>
    </row>
    <row r="709" spans="1:39" ht="15" hidden="1" outlineLevel="1">
      <c r="A709" s="567"/>
      <c r="B709" s="320" t="s">
        <v>313</v>
      </c>
      <c r="C709" s="317" t="s">
        <v>164</v>
      </c>
      <c r="D709" s="321"/>
      <c r="E709" s="321"/>
      <c r="F709" s="321"/>
      <c r="G709" s="321"/>
      <c r="H709" s="321"/>
      <c r="I709" s="321"/>
      <c r="J709" s="321"/>
      <c r="K709" s="321"/>
      <c r="L709" s="321"/>
      <c r="M709" s="321"/>
      <c r="N709" s="321">
        <f>N708</f>
        <v>0</v>
      </c>
      <c r="O709" s="321"/>
      <c r="P709" s="321"/>
      <c r="Q709" s="321"/>
      <c r="R709" s="321"/>
      <c r="S709" s="321"/>
      <c r="T709" s="321"/>
      <c r="U709" s="321"/>
      <c r="V709" s="321"/>
      <c r="W709" s="321"/>
      <c r="X709" s="321"/>
      <c r="Y709" s="437">
        <f>Y708</f>
        <v>0</v>
      </c>
      <c r="Z709" s="437">
        <f t="shared" ref="Z709" si="2124">Z708</f>
        <v>0</v>
      </c>
      <c r="AA709" s="437">
        <f t="shared" ref="AA709" si="2125">AA708</f>
        <v>0</v>
      </c>
      <c r="AB709" s="437">
        <f t="shared" ref="AB709" si="2126">AB708</f>
        <v>0</v>
      </c>
      <c r="AC709" s="437">
        <f t="shared" ref="AC709" si="2127">AC708</f>
        <v>0</v>
      </c>
      <c r="AD709" s="437">
        <f t="shared" ref="AD709" si="2128">AD708</f>
        <v>0</v>
      </c>
      <c r="AE709" s="437">
        <f t="shared" ref="AE709" si="2129">AE708</f>
        <v>0</v>
      </c>
      <c r="AF709" s="437">
        <f t="shared" ref="AF709" si="2130">AF708</f>
        <v>0</v>
      </c>
      <c r="AG709" s="437">
        <f t="shared" ref="AG709" si="2131">AG708</f>
        <v>0</v>
      </c>
      <c r="AH709" s="437">
        <f t="shared" ref="AH709" si="2132">AH708</f>
        <v>0</v>
      </c>
      <c r="AI709" s="437">
        <f t="shared" ref="AI709" si="2133">AI708</f>
        <v>0</v>
      </c>
      <c r="AJ709" s="437">
        <f t="shared" ref="AJ709" si="2134">AJ708</f>
        <v>0</v>
      </c>
      <c r="AK709" s="437">
        <f t="shared" ref="AK709" si="2135">AK708</f>
        <v>0</v>
      </c>
      <c r="AL709" s="437">
        <f t="shared" ref="AL709" si="2136">AL708</f>
        <v>0</v>
      </c>
      <c r="AM709" s="332"/>
    </row>
    <row r="710" spans="1:39" ht="15" hidden="1" outlineLevel="1">
      <c r="A710" s="567"/>
      <c r="B710" s="454"/>
      <c r="C710" s="317"/>
      <c r="D710" s="317"/>
      <c r="E710" s="317"/>
      <c r="F710" s="317"/>
      <c r="G710" s="317"/>
      <c r="H710" s="317"/>
      <c r="I710" s="317"/>
      <c r="J710" s="317"/>
      <c r="K710" s="317"/>
      <c r="L710" s="317"/>
      <c r="M710" s="317"/>
      <c r="N710" s="317"/>
      <c r="O710" s="317"/>
      <c r="P710" s="317"/>
      <c r="Q710" s="317"/>
      <c r="R710" s="317"/>
      <c r="S710" s="317"/>
      <c r="T710" s="317"/>
      <c r="U710" s="317"/>
      <c r="V710" s="317"/>
      <c r="W710" s="317"/>
      <c r="X710" s="317"/>
      <c r="Y710" s="438"/>
      <c r="Z710" s="451"/>
      <c r="AA710" s="451"/>
      <c r="AB710" s="451"/>
      <c r="AC710" s="451"/>
      <c r="AD710" s="451"/>
      <c r="AE710" s="451"/>
      <c r="AF710" s="451"/>
      <c r="AG710" s="451"/>
      <c r="AH710" s="451"/>
      <c r="AI710" s="451"/>
      <c r="AJ710" s="451"/>
      <c r="AK710" s="451"/>
      <c r="AL710" s="451"/>
      <c r="AM710" s="332"/>
    </row>
    <row r="711" spans="1:39" ht="30" hidden="1" outlineLevel="1">
      <c r="A711" s="567">
        <v>39</v>
      </c>
      <c r="B711" s="454" t="s">
        <v>132</v>
      </c>
      <c r="C711" s="317" t="s">
        <v>25</v>
      </c>
      <c r="D711" s="321"/>
      <c r="E711" s="321"/>
      <c r="F711" s="321"/>
      <c r="G711" s="321"/>
      <c r="H711" s="321"/>
      <c r="I711" s="321"/>
      <c r="J711" s="321"/>
      <c r="K711" s="321"/>
      <c r="L711" s="321"/>
      <c r="M711" s="321"/>
      <c r="N711" s="321">
        <v>0</v>
      </c>
      <c r="O711" s="321"/>
      <c r="P711" s="321"/>
      <c r="Q711" s="321"/>
      <c r="R711" s="321"/>
      <c r="S711" s="321"/>
      <c r="T711" s="321"/>
      <c r="U711" s="321"/>
      <c r="V711" s="321"/>
      <c r="W711" s="321"/>
      <c r="X711" s="321"/>
      <c r="Y711" s="452"/>
      <c r="Z711" s="436"/>
      <c r="AA711" s="436"/>
      <c r="AB711" s="436"/>
      <c r="AC711" s="436"/>
      <c r="AD711" s="436"/>
      <c r="AE711" s="436"/>
      <c r="AF711" s="441"/>
      <c r="AG711" s="441"/>
      <c r="AH711" s="441"/>
      <c r="AI711" s="441"/>
      <c r="AJ711" s="441"/>
      <c r="AK711" s="441"/>
      <c r="AL711" s="441"/>
      <c r="AM711" s="322">
        <f>SUM(Y711:AL711)</f>
        <v>0</v>
      </c>
    </row>
    <row r="712" spans="1:39" ht="15" hidden="1" outlineLevel="1">
      <c r="A712" s="567"/>
      <c r="B712" s="320" t="s">
        <v>313</v>
      </c>
      <c r="C712" s="317" t="s">
        <v>164</v>
      </c>
      <c r="D712" s="321"/>
      <c r="E712" s="321"/>
      <c r="F712" s="321"/>
      <c r="G712" s="321"/>
      <c r="H712" s="321"/>
      <c r="I712" s="321"/>
      <c r="J712" s="321"/>
      <c r="K712" s="321"/>
      <c r="L712" s="321"/>
      <c r="M712" s="321"/>
      <c r="N712" s="321">
        <f>N711</f>
        <v>0</v>
      </c>
      <c r="O712" s="321"/>
      <c r="P712" s="321"/>
      <c r="Q712" s="321"/>
      <c r="R712" s="321"/>
      <c r="S712" s="321"/>
      <c r="T712" s="321"/>
      <c r="U712" s="321"/>
      <c r="V712" s="321"/>
      <c r="W712" s="321"/>
      <c r="X712" s="321"/>
      <c r="Y712" s="437">
        <f>Y711</f>
        <v>0</v>
      </c>
      <c r="Z712" s="437">
        <f t="shared" ref="Z712" si="2137">Z711</f>
        <v>0</v>
      </c>
      <c r="AA712" s="437">
        <f t="shared" ref="AA712" si="2138">AA711</f>
        <v>0</v>
      </c>
      <c r="AB712" s="437">
        <f t="shared" ref="AB712" si="2139">AB711</f>
        <v>0</v>
      </c>
      <c r="AC712" s="437">
        <f t="shared" ref="AC712" si="2140">AC711</f>
        <v>0</v>
      </c>
      <c r="AD712" s="437">
        <f t="shared" ref="AD712" si="2141">AD711</f>
        <v>0</v>
      </c>
      <c r="AE712" s="437">
        <f t="shared" ref="AE712" si="2142">AE711</f>
        <v>0</v>
      </c>
      <c r="AF712" s="437">
        <f t="shared" ref="AF712" si="2143">AF711</f>
        <v>0</v>
      </c>
      <c r="AG712" s="437">
        <f t="shared" ref="AG712" si="2144">AG711</f>
        <v>0</v>
      </c>
      <c r="AH712" s="437">
        <f t="shared" ref="AH712" si="2145">AH711</f>
        <v>0</v>
      </c>
      <c r="AI712" s="437">
        <f t="shared" ref="AI712" si="2146">AI711</f>
        <v>0</v>
      </c>
      <c r="AJ712" s="437">
        <f t="shared" ref="AJ712" si="2147">AJ711</f>
        <v>0</v>
      </c>
      <c r="AK712" s="437">
        <f t="shared" ref="AK712" si="2148">AK711</f>
        <v>0</v>
      </c>
      <c r="AL712" s="437">
        <f t="shared" ref="AL712" si="2149">AL711</f>
        <v>0</v>
      </c>
      <c r="AM712" s="332"/>
    </row>
    <row r="713" spans="1:39" ht="15" hidden="1" outlineLevel="1">
      <c r="A713" s="567"/>
      <c r="B713" s="454"/>
      <c r="C713" s="317"/>
      <c r="D713" s="317"/>
      <c r="E713" s="317"/>
      <c r="F713" s="317"/>
      <c r="G713" s="317"/>
      <c r="H713" s="317"/>
      <c r="I713" s="317"/>
      <c r="J713" s="317"/>
      <c r="K713" s="317"/>
      <c r="L713" s="317"/>
      <c r="M713" s="317"/>
      <c r="N713" s="317"/>
      <c r="O713" s="317"/>
      <c r="P713" s="317"/>
      <c r="Q713" s="317"/>
      <c r="R713" s="317"/>
      <c r="S713" s="317"/>
      <c r="T713" s="317"/>
      <c r="U713" s="317"/>
      <c r="V713" s="317"/>
      <c r="W713" s="317"/>
      <c r="X713" s="317"/>
      <c r="Y713" s="438"/>
      <c r="Z713" s="451"/>
      <c r="AA713" s="451"/>
      <c r="AB713" s="451"/>
      <c r="AC713" s="451"/>
      <c r="AD713" s="451"/>
      <c r="AE713" s="451"/>
      <c r="AF713" s="451"/>
      <c r="AG713" s="451"/>
      <c r="AH713" s="451"/>
      <c r="AI713" s="451"/>
      <c r="AJ713" s="451"/>
      <c r="AK713" s="451"/>
      <c r="AL713" s="451"/>
      <c r="AM713" s="332"/>
    </row>
    <row r="714" spans="1:39" ht="30" hidden="1" outlineLevel="1">
      <c r="A714" s="567">
        <v>40</v>
      </c>
      <c r="B714" s="454" t="s">
        <v>133</v>
      </c>
      <c r="C714" s="317" t="s">
        <v>25</v>
      </c>
      <c r="D714" s="321"/>
      <c r="E714" s="321"/>
      <c r="F714" s="321"/>
      <c r="G714" s="321"/>
      <c r="H714" s="321"/>
      <c r="I714" s="321"/>
      <c r="J714" s="321"/>
      <c r="K714" s="321"/>
      <c r="L714" s="321"/>
      <c r="M714" s="321"/>
      <c r="N714" s="321">
        <v>0</v>
      </c>
      <c r="O714" s="321"/>
      <c r="P714" s="321"/>
      <c r="Q714" s="321"/>
      <c r="R714" s="321"/>
      <c r="S714" s="321"/>
      <c r="T714" s="321"/>
      <c r="U714" s="321"/>
      <c r="V714" s="321"/>
      <c r="W714" s="321"/>
      <c r="X714" s="321"/>
      <c r="Y714" s="452"/>
      <c r="Z714" s="436"/>
      <c r="AA714" s="436"/>
      <c r="AB714" s="436"/>
      <c r="AC714" s="436"/>
      <c r="AD714" s="436"/>
      <c r="AE714" s="436"/>
      <c r="AF714" s="441"/>
      <c r="AG714" s="441"/>
      <c r="AH714" s="441"/>
      <c r="AI714" s="441"/>
      <c r="AJ714" s="441"/>
      <c r="AK714" s="441"/>
      <c r="AL714" s="441"/>
      <c r="AM714" s="322">
        <f>SUM(Y714:AL714)</f>
        <v>0</v>
      </c>
    </row>
    <row r="715" spans="1:39" ht="15" hidden="1" outlineLevel="1">
      <c r="A715" s="567"/>
      <c r="B715" s="320" t="s">
        <v>313</v>
      </c>
      <c r="C715" s="317" t="s">
        <v>164</v>
      </c>
      <c r="D715" s="321"/>
      <c r="E715" s="321"/>
      <c r="F715" s="321"/>
      <c r="G715" s="321"/>
      <c r="H715" s="321"/>
      <c r="I715" s="321"/>
      <c r="J715" s="321"/>
      <c r="K715" s="321"/>
      <c r="L715" s="321"/>
      <c r="M715" s="321"/>
      <c r="N715" s="321">
        <f>N714</f>
        <v>0</v>
      </c>
      <c r="O715" s="321"/>
      <c r="P715" s="321"/>
      <c r="Q715" s="321"/>
      <c r="R715" s="321"/>
      <c r="S715" s="321"/>
      <c r="T715" s="321"/>
      <c r="U715" s="321"/>
      <c r="V715" s="321"/>
      <c r="W715" s="321"/>
      <c r="X715" s="321"/>
      <c r="Y715" s="437">
        <f>Y714</f>
        <v>0</v>
      </c>
      <c r="Z715" s="437">
        <f t="shared" ref="Z715" si="2150">Z714</f>
        <v>0</v>
      </c>
      <c r="AA715" s="437">
        <f t="shared" ref="AA715" si="2151">AA714</f>
        <v>0</v>
      </c>
      <c r="AB715" s="437">
        <f t="shared" ref="AB715" si="2152">AB714</f>
        <v>0</v>
      </c>
      <c r="AC715" s="437">
        <f t="shared" ref="AC715" si="2153">AC714</f>
        <v>0</v>
      </c>
      <c r="AD715" s="437">
        <f t="shared" ref="AD715" si="2154">AD714</f>
        <v>0</v>
      </c>
      <c r="AE715" s="437">
        <f t="shared" ref="AE715" si="2155">AE714</f>
        <v>0</v>
      </c>
      <c r="AF715" s="437">
        <f t="shared" ref="AF715" si="2156">AF714</f>
        <v>0</v>
      </c>
      <c r="AG715" s="437">
        <f t="shared" ref="AG715" si="2157">AG714</f>
        <v>0</v>
      </c>
      <c r="AH715" s="437">
        <f t="shared" ref="AH715" si="2158">AH714</f>
        <v>0</v>
      </c>
      <c r="AI715" s="437">
        <f t="shared" ref="AI715" si="2159">AI714</f>
        <v>0</v>
      </c>
      <c r="AJ715" s="437">
        <f t="shared" ref="AJ715" si="2160">AJ714</f>
        <v>0</v>
      </c>
      <c r="AK715" s="437">
        <f t="shared" ref="AK715" si="2161">AK714</f>
        <v>0</v>
      </c>
      <c r="AL715" s="437">
        <f t="shared" ref="AL715" si="2162">AL714</f>
        <v>0</v>
      </c>
      <c r="AM715" s="332"/>
    </row>
    <row r="716" spans="1:39" ht="15" hidden="1" outlineLevel="1">
      <c r="A716" s="567"/>
      <c r="B716" s="454"/>
      <c r="C716" s="317"/>
      <c r="D716" s="317"/>
      <c r="E716" s="317"/>
      <c r="F716" s="317"/>
      <c r="G716" s="317"/>
      <c r="H716" s="317"/>
      <c r="I716" s="317"/>
      <c r="J716" s="317"/>
      <c r="K716" s="317"/>
      <c r="L716" s="317"/>
      <c r="M716" s="317"/>
      <c r="N716" s="317"/>
      <c r="O716" s="317"/>
      <c r="P716" s="317"/>
      <c r="Q716" s="317"/>
      <c r="R716" s="317"/>
      <c r="S716" s="317"/>
      <c r="T716" s="317"/>
      <c r="U716" s="317"/>
      <c r="V716" s="317"/>
      <c r="W716" s="317"/>
      <c r="X716" s="317"/>
      <c r="Y716" s="438"/>
      <c r="Z716" s="451"/>
      <c r="AA716" s="451"/>
      <c r="AB716" s="451"/>
      <c r="AC716" s="451"/>
      <c r="AD716" s="451"/>
      <c r="AE716" s="451"/>
      <c r="AF716" s="451"/>
      <c r="AG716" s="451"/>
      <c r="AH716" s="451"/>
      <c r="AI716" s="451"/>
      <c r="AJ716" s="451"/>
      <c r="AK716" s="451"/>
      <c r="AL716" s="451"/>
      <c r="AM716" s="332"/>
    </row>
    <row r="717" spans="1:39" ht="45" hidden="1" outlineLevel="1">
      <c r="A717" s="567">
        <v>41</v>
      </c>
      <c r="B717" s="454" t="s">
        <v>134</v>
      </c>
      <c r="C717" s="317" t="s">
        <v>25</v>
      </c>
      <c r="D717" s="321"/>
      <c r="E717" s="321"/>
      <c r="F717" s="321"/>
      <c r="G717" s="321"/>
      <c r="H717" s="321"/>
      <c r="I717" s="321"/>
      <c r="J717" s="321"/>
      <c r="K717" s="321"/>
      <c r="L717" s="321"/>
      <c r="M717" s="321"/>
      <c r="N717" s="321">
        <v>0</v>
      </c>
      <c r="O717" s="321"/>
      <c r="P717" s="321"/>
      <c r="Q717" s="321"/>
      <c r="R717" s="321"/>
      <c r="S717" s="321"/>
      <c r="T717" s="321"/>
      <c r="U717" s="321"/>
      <c r="V717" s="321"/>
      <c r="W717" s="321"/>
      <c r="X717" s="321"/>
      <c r="Y717" s="452"/>
      <c r="Z717" s="436"/>
      <c r="AA717" s="436"/>
      <c r="AB717" s="436"/>
      <c r="AC717" s="436"/>
      <c r="AD717" s="436"/>
      <c r="AE717" s="436"/>
      <c r="AF717" s="441"/>
      <c r="AG717" s="441"/>
      <c r="AH717" s="441"/>
      <c r="AI717" s="441"/>
      <c r="AJ717" s="441"/>
      <c r="AK717" s="441"/>
      <c r="AL717" s="441"/>
      <c r="AM717" s="322">
        <f>SUM(Y717:AL717)</f>
        <v>0</v>
      </c>
    </row>
    <row r="718" spans="1:39" ht="15" hidden="1" outlineLevel="1">
      <c r="A718" s="567"/>
      <c r="B718" s="320" t="s">
        <v>313</v>
      </c>
      <c r="C718" s="317" t="s">
        <v>164</v>
      </c>
      <c r="D718" s="321"/>
      <c r="E718" s="321"/>
      <c r="F718" s="321"/>
      <c r="G718" s="321"/>
      <c r="H718" s="321"/>
      <c r="I718" s="321"/>
      <c r="J718" s="321"/>
      <c r="K718" s="321"/>
      <c r="L718" s="321"/>
      <c r="M718" s="321"/>
      <c r="N718" s="321">
        <f>N717</f>
        <v>0</v>
      </c>
      <c r="O718" s="321"/>
      <c r="P718" s="321"/>
      <c r="Q718" s="321"/>
      <c r="R718" s="321"/>
      <c r="S718" s="321"/>
      <c r="T718" s="321"/>
      <c r="U718" s="321"/>
      <c r="V718" s="321"/>
      <c r="W718" s="321"/>
      <c r="X718" s="321"/>
      <c r="Y718" s="437">
        <f>Y717</f>
        <v>0</v>
      </c>
      <c r="Z718" s="437">
        <f t="shared" ref="Z718" si="2163">Z717</f>
        <v>0</v>
      </c>
      <c r="AA718" s="437">
        <f t="shared" ref="AA718" si="2164">AA717</f>
        <v>0</v>
      </c>
      <c r="AB718" s="437">
        <f t="shared" ref="AB718" si="2165">AB717</f>
        <v>0</v>
      </c>
      <c r="AC718" s="437">
        <f t="shared" ref="AC718" si="2166">AC717</f>
        <v>0</v>
      </c>
      <c r="AD718" s="437">
        <f t="shared" ref="AD718" si="2167">AD717</f>
        <v>0</v>
      </c>
      <c r="AE718" s="437">
        <f t="shared" ref="AE718" si="2168">AE717</f>
        <v>0</v>
      </c>
      <c r="AF718" s="437">
        <f t="shared" ref="AF718" si="2169">AF717</f>
        <v>0</v>
      </c>
      <c r="AG718" s="437">
        <f t="shared" ref="AG718" si="2170">AG717</f>
        <v>0</v>
      </c>
      <c r="AH718" s="437">
        <f t="shared" ref="AH718" si="2171">AH717</f>
        <v>0</v>
      </c>
      <c r="AI718" s="437">
        <f t="shared" ref="AI718" si="2172">AI717</f>
        <v>0</v>
      </c>
      <c r="AJ718" s="437">
        <f t="shared" ref="AJ718" si="2173">AJ717</f>
        <v>0</v>
      </c>
      <c r="AK718" s="437">
        <f t="shared" ref="AK718" si="2174">AK717</f>
        <v>0</v>
      </c>
      <c r="AL718" s="437">
        <f t="shared" ref="AL718" si="2175">AL717</f>
        <v>0</v>
      </c>
      <c r="AM718" s="332"/>
    </row>
    <row r="719" spans="1:39" ht="15" hidden="1" outlineLevel="1">
      <c r="A719" s="567"/>
      <c r="B719" s="454"/>
      <c r="C719" s="317"/>
      <c r="D719" s="317"/>
      <c r="E719" s="317"/>
      <c r="F719" s="317"/>
      <c r="G719" s="317"/>
      <c r="H719" s="317"/>
      <c r="I719" s="317"/>
      <c r="J719" s="317"/>
      <c r="K719" s="317"/>
      <c r="L719" s="317"/>
      <c r="M719" s="317"/>
      <c r="N719" s="317"/>
      <c r="O719" s="317"/>
      <c r="P719" s="317"/>
      <c r="Q719" s="317"/>
      <c r="R719" s="317"/>
      <c r="S719" s="317"/>
      <c r="T719" s="317"/>
      <c r="U719" s="317"/>
      <c r="V719" s="317"/>
      <c r="W719" s="317"/>
      <c r="X719" s="317"/>
      <c r="Y719" s="438"/>
      <c r="Z719" s="451"/>
      <c r="AA719" s="451"/>
      <c r="AB719" s="451"/>
      <c r="AC719" s="451"/>
      <c r="AD719" s="451"/>
      <c r="AE719" s="451"/>
      <c r="AF719" s="451"/>
      <c r="AG719" s="451"/>
      <c r="AH719" s="451"/>
      <c r="AI719" s="451"/>
      <c r="AJ719" s="451"/>
      <c r="AK719" s="451"/>
      <c r="AL719" s="451"/>
      <c r="AM719" s="332"/>
    </row>
    <row r="720" spans="1:39" ht="30" hidden="1" outlineLevel="1">
      <c r="A720" s="567">
        <v>42</v>
      </c>
      <c r="B720" s="454" t="s">
        <v>135</v>
      </c>
      <c r="C720" s="317" t="s">
        <v>25</v>
      </c>
      <c r="D720" s="321"/>
      <c r="E720" s="321"/>
      <c r="F720" s="321"/>
      <c r="G720" s="321"/>
      <c r="H720" s="321"/>
      <c r="I720" s="321"/>
      <c r="J720" s="321"/>
      <c r="K720" s="321"/>
      <c r="L720" s="321"/>
      <c r="M720" s="321"/>
      <c r="N720" s="317"/>
      <c r="O720" s="321"/>
      <c r="P720" s="321"/>
      <c r="Q720" s="321"/>
      <c r="R720" s="321"/>
      <c r="S720" s="321"/>
      <c r="T720" s="321"/>
      <c r="U720" s="321"/>
      <c r="V720" s="321"/>
      <c r="W720" s="321"/>
      <c r="X720" s="321"/>
      <c r="Y720" s="452"/>
      <c r="Z720" s="436"/>
      <c r="AA720" s="436"/>
      <c r="AB720" s="436"/>
      <c r="AC720" s="436"/>
      <c r="AD720" s="436"/>
      <c r="AE720" s="436"/>
      <c r="AF720" s="441"/>
      <c r="AG720" s="441"/>
      <c r="AH720" s="441"/>
      <c r="AI720" s="441"/>
      <c r="AJ720" s="441"/>
      <c r="AK720" s="441"/>
      <c r="AL720" s="441"/>
      <c r="AM720" s="322">
        <f>SUM(Y720:AL720)</f>
        <v>0</v>
      </c>
    </row>
    <row r="721" spans="1:39" ht="15" hidden="1" outlineLevel="1">
      <c r="A721" s="567"/>
      <c r="B721" s="320" t="s">
        <v>313</v>
      </c>
      <c r="C721" s="317" t="s">
        <v>164</v>
      </c>
      <c r="D721" s="321"/>
      <c r="E721" s="321"/>
      <c r="F721" s="321"/>
      <c r="G721" s="321"/>
      <c r="H721" s="321"/>
      <c r="I721" s="321"/>
      <c r="J721" s="321"/>
      <c r="K721" s="321"/>
      <c r="L721" s="321"/>
      <c r="M721" s="321"/>
      <c r="N721" s="494"/>
      <c r="O721" s="321"/>
      <c r="P721" s="321"/>
      <c r="Q721" s="321"/>
      <c r="R721" s="321"/>
      <c r="S721" s="321"/>
      <c r="T721" s="321"/>
      <c r="U721" s="321"/>
      <c r="V721" s="321"/>
      <c r="W721" s="321"/>
      <c r="X721" s="321"/>
      <c r="Y721" s="437">
        <f>Y720</f>
        <v>0</v>
      </c>
      <c r="Z721" s="437">
        <f t="shared" ref="Z721" si="2176">Z720</f>
        <v>0</v>
      </c>
      <c r="AA721" s="437">
        <f t="shared" ref="AA721" si="2177">AA720</f>
        <v>0</v>
      </c>
      <c r="AB721" s="437">
        <f t="shared" ref="AB721" si="2178">AB720</f>
        <v>0</v>
      </c>
      <c r="AC721" s="437">
        <f t="shared" ref="AC721" si="2179">AC720</f>
        <v>0</v>
      </c>
      <c r="AD721" s="437">
        <f t="shared" ref="AD721" si="2180">AD720</f>
        <v>0</v>
      </c>
      <c r="AE721" s="437">
        <f t="shared" ref="AE721" si="2181">AE720</f>
        <v>0</v>
      </c>
      <c r="AF721" s="437">
        <f t="shared" ref="AF721" si="2182">AF720</f>
        <v>0</v>
      </c>
      <c r="AG721" s="437">
        <f t="shared" ref="AG721" si="2183">AG720</f>
        <v>0</v>
      </c>
      <c r="AH721" s="437">
        <f t="shared" ref="AH721" si="2184">AH720</f>
        <v>0</v>
      </c>
      <c r="AI721" s="437">
        <f t="shared" ref="AI721" si="2185">AI720</f>
        <v>0</v>
      </c>
      <c r="AJ721" s="437">
        <f t="shared" ref="AJ721" si="2186">AJ720</f>
        <v>0</v>
      </c>
      <c r="AK721" s="437">
        <f t="shared" ref="AK721" si="2187">AK720</f>
        <v>0</v>
      </c>
      <c r="AL721" s="437">
        <f t="shared" ref="AL721" si="2188">AL720</f>
        <v>0</v>
      </c>
      <c r="AM721" s="332"/>
    </row>
    <row r="722" spans="1:39" ht="15" hidden="1" outlineLevel="1">
      <c r="A722" s="567"/>
      <c r="B722" s="454"/>
      <c r="C722" s="317"/>
      <c r="D722" s="317"/>
      <c r="E722" s="317"/>
      <c r="F722" s="317"/>
      <c r="G722" s="317"/>
      <c r="H722" s="317"/>
      <c r="I722" s="317"/>
      <c r="J722" s="317"/>
      <c r="K722" s="317"/>
      <c r="L722" s="317"/>
      <c r="M722" s="317"/>
      <c r="N722" s="317"/>
      <c r="O722" s="317"/>
      <c r="P722" s="317"/>
      <c r="Q722" s="317"/>
      <c r="R722" s="317"/>
      <c r="S722" s="317"/>
      <c r="T722" s="317"/>
      <c r="U722" s="317"/>
      <c r="V722" s="317"/>
      <c r="W722" s="317"/>
      <c r="X722" s="317"/>
      <c r="Y722" s="438"/>
      <c r="Z722" s="451"/>
      <c r="AA722" s="451"/>
      <c r="AB722" s="451"/>
      <c r="AC722" s="451"/>
      <c r="AD722" s="451"/>
      <c r="AE722" s="451"/>
      <c r="AF722" s="451"/>
      <c r="AG722" s="451"/>
      <c r="AH722" s="451"/>
      <c r="AI722" s="451"/>
      <c r="AJ722" s="451"/>
      <c r="AK722" s="451"/>
      <c r="AL722" s="451"/>
      <c r="AM722" s="332"/>
    </row>
    <row r="723" spans="1:39" ht="15" hidden="1" outlineLevel="1">
      <c r="A723" s="567">
        <v>43</v>
      </c>
      <c r="B723" s="454" t="s">
        <v>136</v>
      </c>
      <c r="C723" s="317" t="s">
        <v>25</v>
      </c>
      <c r="D723" s="321"/>
      <c r="E723" s="321"/>
      <c r="F723" s="321"/>
      <c r="G723" s="321"/>
      <c r="H723" s="321"/>
      <c r="I723" s="321"/>
      <c r="J723" s="321"/>
      <c r="K723" s="321"/>
      <c r="L723" s="321"/>
      <c r="M723" s="321"/>
      <c r="N723" s="321">
        <v>0</v>
      </c>
      <c r="O723" s="321"/>
      <c r="P723" s="321"/>
      <c r="Q723" s="321"/>
      <c r="R723" s="321"/>
      <c r="S723" s="321"/>
      <c r="T723" s="321"/>
      <c r="U723" s="321"/>
      <c r="V723" s="321"/>
      <c r="W723" s="321"/>
      <c r="X723" s="321"/>
      <c r="Y723" s="452"/>
      <c r="Z723" s="436"/>
      <c r="AA723" s="436"/>
      <c r="AB723" s="436"/>
      <c r="AC723" s="436"/>
      <c r="AD723" s="436"/>
      <c r="AE723" s="436"/>
      <c r="AF723" s="441"/>
      <c r="AG723" s="441"/>
      <c r="AH723" s="441"/>
      <c r="AI723" s="441"/>
      <c r="AJ723" s="441"/>
      <c r="AK723" s="441"/>
      <c r="AL723" s="441"/>
      <c r="AM723" s="322">
        <f>SUM(Y723:AL723)</f>
        <v>0</v>
      </c>
    </row>
    <row r="724" spans="1:39" ht="15" hidden="1" outlineLevel="1">
      <c r="A724" s="567"/>
      <c r="B724" s="320" t="s">
        <v>313</v>
      </c>
      <c r="C724" s="317" t="s">
        <v>164</v>
      </c>
      <c r="D724" s="321"/>
      <c r="E724" s="321"/>
      <c r="F724" s="321"/>
      <c r="G724" s="321"/>
      <c r="H724" s="321"/>
      <c r="I724" s="321"/>
      <c r="J724" s="321"/>
      <c r="K724" s="321"/>
      <c r="L724" s="321"/>
      <c r="M724" s="321"/>
      <c r="N724" s="321">
        <f>N723</f>
        <v>0</v>
      </c>
      <c r="O724" s="321"/>
      <c r="P724" s="321"/>
      <c r="Q724" s="321"/>
      <c r="R724" s="321"/>
      <c r="S724" s="321"/>
      <c r="T724" s="321"/>
      <c r="U724" s="321"/>
      <c r="V724" s="321"/>
      <c r="W724" s="321"/>
      <c r="X724" s="321"/>
      <c r="Y724" s="437">
        <f>Y723</f>
        <v>0</v>
      </c>
      <c r="Z724" s="437">
        <f t="shared" ref="Z724" si="2189">Z723</f>
        <v>0</v>
      </c>
      <c r="AA724" s="437">
        <f t="shared" ref="AA724" si="2190">AA723</f>
        <v>0</v>
      </c>
      <c r="AB724" s="437">
        <f t="shared" ref="AB724" si="2191">AB723</f>
        <v>0</v>
      </c>
      <c r="AC724" s="437">
        <f t="shared" ref="AC724" si="2192">AC723</f>
        <v>0</v>
      </c>
      <c r="AD724" s="437">
        <f t="shared" ref="AD724" si="2193">AD723</f>
        <v>0</v>
      </c>
      <c r="AE724" s="437">
        <f t="shared" ref="AE724" si="2194">AE723</f>
        <v>0</v>
      </c>
      <c r="AF724" s="437">
        <f t="shared" ref="AF724" si="2195">AF723</f>
        <v>0</v>
      </c>
      <c r="AG724" s="437">
        <f t="shared" ref="AG724" si="2196">AG723</f>
        <v>0</v>
      </c>
      <c r="AH724" s="437">
        <f t="shared" ref="AH724" si="2197">AH723</f>
        <v>0</v>
      </c>
      <c r="AI724" s="437">
        <f t="shared" ref="AI724" si="2198">AI723</f>
        <v>0</v>
      </c>
      <c r="AJ724" s="437">
        <f t="shared" ref="AJ724" si="2199">AJ723</f>
        <v>0</v>
      </c>
      <c r="AK724" s="437">
        <f t="shared" ref="AK724" si="2200">AK723</f>
        <v>0</v>
      </c>
      <c r="AL724" s="437">
        <f t="shared" ref="AL724" si="2201">AL723</f>
        <v>0</v>
      </c>
      <c r="AM724" s="332"/>
    </row>
    <row r="725" spans="1:39" ht="15" hidden="1" outlineLevel="1">
      <c r="A725" s="567"/>
      <c r="B725" s="454"/>
      <c r="C725" s="317"/>
      <c r="D725" s="317"/>
      <c r="E725" s="317"/>
      <c r="F725" s="317"/>
      <c r="G725" s="317"/>
      <c r="H725" s="317"/>
      <c r="I725" s="317"/>
      <c r="J725" s="317"/>
      <c r="K725" s="317"/>
      <c r="L725" s="317"/>
      <c r="M725" s="317"/>
      <c r="N725" s="317"/>
      <c r="O725" s="317"/>
      <c r="P725" s="317"/>
      <c r="Q725" s="317"/>
      <c r="R725" s="317"/>
      <c r="S725" s="317"/>
      <c r="T725" s="317"/>
      <c r="U725" s="317"/>
      <c r="V725" s="317"/>
      <c r="W725" s="317"/>
      <c r="X725" s="317"/>
      <c r="Y725" s="438"/>
      <c r="Z725" s="451"/>
      <c r="AA725" s="451"/>
      <c r="AB725" s="451"/>
      <c r="AC725" s="451"/>
      <c r="AD725" s="451"/>
      <c r="AE725" s="451"/>
      <c r="AF725" s="451"/>
      <c r="AG725" s="451"/>
      <c r="AH725" s="451"/>
      <c r="AI725" s="451"/>
      <c r="AJ725" s="451"/>
      <c r="AK725" s="451"/>
      <c r="AL725" s="451"/>
      <c r="AM725" s="332"/>
    </row>
    <row r="726" spans="1:39" ht="45" hidden="1" outlineLevel="1">
      <c r="A726" s="567">
        <v>44</v>
      </c>
      <c r="B726" s="454" t="s">
        <v>137</v>
      </c>
      <c r="C726" s="317" t="s">
        <v>25</v>
      </c>
      <c r="D726" s="321"/>
      <c r="E726" s="321"/>
      <c r="F726" s="321"/>
      <c r="G726" s="321"/>
      <c r="H726" s="321"/>
      <c r="I726" s="321"/>
      <c r="J726" s="321"/>
      <c r="K726" s="321"/>
      <c r="L726" s="321"/>
      <c r="M726" s="321"/>
      <c r="N726" s="321">
        <v>0</v>
      </c>
      <c r="O726" s="321"/>
      <c r="P726" s="321"/>
      <c r="Q726" s="321"/>
      <c r="R726" s="321"/>
      <c r="S726" s="321"/>
      <c r="T726" s="321"/>
      <c r="U726" s="321"/>
      <c r="V726" s="321"/>
      <c r="W726" s="321"/>
      <c r="X726" s="321"/>
      <c r="Y726" s="452"/>
      <c r="Z726" s="436"/>
      <c r="AA726" s="436"/>
      <c r="AB726" s="436"/>
      <c r="AC726" s="436"/>
      <c r="AD726" s="436"/>
      <c r="AE726" s="436"/>
      <c r="AF726" s="441"/>
      <c r="AG726" s="441"/>
      <c r="AH726" s="441"/>
      <c r="AI726" s="441"/>
      <c r="AJ726" s="441"/>
      <c r="AK726" s="441"/>
      <c r="AL726" s="441"/>
      <c r="AM726" s="322">
        <f>SUM(Y726:AL726)</f>
        <v>0</v>
      </c>
    </row>
    <row r="727" spans="1:39" ht="15" hidden="1" outlineLevel="1">
      <c r="A727" s="567"/>
      <c r="B727" s="320" t="s">
        <v>313</v>
      </c>
      <c r="C727" s="317" t="s">
        <v>164</v>
      </c>
      <c r="D727" s="321"/>
      <c r="E727" s="321"/>
      <c r="F727" s="321"/>
      <c r="G727" s="321"/>
      <c r="H727" s="321"/>
      <c r="I727" s="321"/>
      <c r="J727" s="321"/>
      <c r="K727" s="321"/>
      <c r="L727" s="321"/>
      <c r="M727" s="321"/>
      <c r="N727" s="321">
        <f>N726</f>
        <v>0</v>
      </c>
      <c r="O727" s="321"/>
      <c r="P727" s="321"/>
      <c r="Q727" s="321"/>
      <c r="R727" s="321"/>
      <c r="S727" s="321"/>
      <c r="T727" s="321"/>
      <c r="U727" s="321"/>
      <c r="V727" s="321"/>
      <c r="W727" s="321"/>
      <c r="X727" s="321"/>
      <c r="Y727" s="437">
        <f>Y726</f>
        <v>0</v>
      </c>
      <c r="Z727" s="437">
        <f t="shared" ref="Z727" si="2202">Z726</f>
        <v>0</v>
      </c>
      <c r="AA727" s="437">
        <f t="shared" ref="AA727" si="2203">AA726</f>
        <v>0</v>
      </c>
      <c r="AB727" s="437">
        <f t="shared" ref="AB727" si="2204">AB726</f>
        <v>0</v>
      </c>
      <c r="AC727" s="437">
        <f t="shared" ref="AC727" si="2205">AC726</f>
        <v>0</v>
      </c>
      <c r="AD727" s="437">
        <f t="shared" ref="AD727" si="2206">AD726</f>
        <v>0</v>
      </c>
      <c r="AE727" s="437">
        <f t="shared" ref="AE727" si="2207">AE726</f>
        <v>0</v>
      </c>
      <c r="AF727" s="437">
        <f t="shared" ref="AF727" si="2208">AF726</f>
        <v>0</v>
      </c>
      <c r="AG727" s="437">
        <f t="shared" ref="AG727" si="2209">AG726</f>
        <v>0</v>
      </c>
      <c r="AH727" s="437">
        <f t="shared" ref="AH727" si="2210">AH726</f>
        <v>0</v>
      </c>
      <c r="AI727" s="437">
        <f t="shared" ref="AI727" si="2211">AI726</f>
        <v>0</v>
      </c>
      <c r="AJ727" s="437">
        <f t="shared" ref="AJ727" si="2212">AJ726</f>
        <v>0</v>
      </c>
      <c r="AK727" s="437">
        <f t="shared" ref="AK727" si="2213">AK726</f>
        <v>0</v>
      </c>
      <c r="AL727" s="437">
        <f t="shared" ref="AL727" si="2214">AL726</f>
        <v>0</v>
      </c>
      <c r="AM727" s="332"/>
    </row>
    <row r="728" spans="1:39" ht="15" hidden="1" outlineLevel="1">
      <c r="A728" s="567"/>
      <c r="B728" s="454"/>
      <c r="C728" s="317"/>
      <c r="D728" s="317"/>
      <c r="E728" s="317"/>
      <c r="F728" s="317"/>
      <c r="G728" s="317"/>
      <c r="H728" s="317"/>
      <c r="I728" s="317"/>
      <c r="J728" s="317"/>
      <c r="K728" s="317"/>
      <c r="L728" s="317"/>
      <c r="M728" s="317"/>
      <c r="N728" s="317"/>
      <c r="O728" s="317"/>
      <c r="P728" s="317"/>
      <c r="Q728" s="317"/>
      <c r="R728" s="317"/>
      <c r="S728" s="317"/>
      <c r="T728" s="317"/>
      <c r="U728" s="317"/>
      <c r="V728" s="317"/>
      <c r="W728" s="317"/>
      <c r="X728" s="317"/>
      <c r="Y728" s="438"/>
      <c r="Z728" s="451"/>
      <c r="AA728" s="451"/>
      <c r="AB728" s="451"/>
      <c r="AC728" s="451"/>
      <c r="AD728" s="451"/>
      <c r="AE728" s="451"/>
      <c r="AF728" s="451"/>
      <c r="AG728" s="451"/>
      <c r="AH728" s="451"/>
      <c r="AI728" s="451"/>
      <c r="AJ728" s="451"/>
      <c r="AK728" s="451"/>
      <c r="AL728" s="451"/>
      <c r="AM728" s="332"/>
    </row>
    <row r="729" spans="1:39" ht="30" hidden="1" outlineLevel="1">
      <c r="A729" s="567">
        <v>45</v>
      </c>
      <c r="B729" s="454" t="s">
        <v>138</v>
      </c>
      <c r="C729" s="317" t="s">
        <v>25</v>
      </c>
      <c r="D729" s="321"/>
      <c r="E729" s="321"/>
      <c r="F729" s="321"/>
      <c r="G729" s="321"/>
      <c r="H729" s="321"/>
      <c r="I729" s="321"/>
      <c r="J729" s="321"/>
      <c r="K729" s="321"/>
      <c r="L729" s="321"/>
      <c r="M729" s="321"/>
      <c r="N729" s="321">
        <v>0</v>
      </c>
      <c r="O729" s="321"/>
      <c r="P729" s="321"/>
      <c r="Q729" s="321"/>
      <c r="R729" s="321"/>
      <c r="S729" s="321"/>
      <c r="T729" s="321"/>
      <c r="U729" s="321"/>
      <c r="V729" s="321"/>
      <c r="W729" s="321"/>
      <c r="X729" s="321"/>
      <c r="Y729" s="452"/>
      <c r="Z729" s="436"/>
      <c r="AA729" s="436"/>
      <c r="AB729" s="436"/>
      <c r="AC729" s="436"/>
      <c r="AD729" s="436"/>
      <c r="AE729" s="436"/>
      <c r="AF729" s="441"/>
      <c r="AG729" s="441"/>
      <c r="AH729" s="441"/>
      <c r="AI729" s="441"/>
      <c r="AJ729" s="441"/>
      <c r="AK729" s="441"/>
      <c r="AL729" s="441"/>
      <c r="AM729" s="322">
        <f>SUM(Y729:AL729)</f>
        <v>0</v>
      </c>
    </row>
    <row r="730" spans="1:39" ht="15" hidden="1" outlineLevel="1">
      <c r="A730" s="567"/>
      <c r="B730" s="320" t="s">
        <v>313</v>
      </c>
      <c r="C730" s="317" t="s">
        <v>164</v>
      </c>
      <c r="D730" s="321"/>
      <c r="E730" s="321"/>
      <c r="F730" s="321"/>
      <c r="G730" s="321"/>
      <c r="H730" s="321"/>
      <c r="I730" s="321"/>
      <c r="J730" s="321"/>
      <c r="K730" s="321"/>
      <c r="L730" s="321"/>
      <c r="M730" s="321"/>
      <c r="N730" s="321">
        <f>N729</f>
        <v>0</v>
      </c>
      <c r="O730" s="321"/>
      <c r="P730" s="321"/>
      <c r="Q730" s="321"/>
      <c r="R730" s="321"/>
      <c r="S730" s="321"/>
      <c r="T730" s="321"/>
      <c r="U730" s="321"/>
      <c r="V730" s="321"/>
      <c r="W730" s="321"/>
      <c r="X730" s="321"/>
      <c r="Y730" s="437">
        <f>Y729</f>
        <v>0</v>
      </c>
      <c r="Z730" s="437">
        <f t="shared" ref="Z730" si="2215">Z729</f>
        <v>0</v>
      </c>
      <c r="AA730" s="437">
        <f t="shared" ref="AA730" si="2216">AA729</f>
        <v>0</v>
      </c>
      <c r="AB730" s="437">
        <f t="shared" ref="AB730" si="2217">AB729</f>
        <v>0</v>
      </c>
      <c r="AC730" s="437">
        <f t="shared" ref="AC730" si="2218">AC729</f>
        <v>0</v>
      </c>
      <c r="AD730" s="437">
        <f t="shared" ref="AD730" si="2219">AD729</f>
        <v>0</v>
      </c>
      <c r="AE730" s="437">
        <f t="shared" ref="AE730" si="2220">AE729</f>
        <v>0</v>
      </c>
      <c r="AF730" s="437">
        <f t="shared" ref="AF730" si="2221">AF729</f>
        <v>0</v>
      </c>
      <c r="AG730" s="437">
        <f t="shared" ref="AG730" si="2222">AG729</f>
        <v>0</v>
      </c>
      <c r="AH730" s="437">
        <f t="shared" ref="AH730" si="2223">AH729</f>
        <v>0</v>
      </c>
      <c r="AI730" s="437">
        <f t="shared" ref="AI730" si="2224">AI729</f>
        <v>0</v>
      </c>
      <c r="AJ730" s="437">
        <f t="shared" ref="AJ730" si="2225">AJ729</f>
        <v>0</v>
      </c>
      <c r="AK730" s="437">
        <f t="shared" ref="AK730" si="2226">AK729</f>
        <v>0</v>
      </c>
      <c r="AL730" s="437">
        <f t="shared" ref="AL730" si="2227">AL729</f>
        <v>0</v>
      </c>
      <c r="AM730" s="332"/>
    </row>
    <row r="731" spans="1:39" ht="15" hidden="1" outlineLevel="1">
      <c r="A731" s="567"/>
      <c r="B731" s="454"/>
      <c r="C731" s="317"/>
      <c r="D731" s="317"/>
      <c r="E731" s="317"/>
      <c r="F731" s="317"/>
      <c r="G731" s="317"/>
      <c r="H731" s="317"/>
      <c r="I731" s="317"/>
      <c r="J731" s="317"/>
      <c r="K731" s="317"/>
      <c r="L731" s="317"/>
      <c r="M731" s="317"/>
      <c r="N731" s="317"/>
      <c r="O731" s="317"/>
      <c r="P731" s="317"/>
      <c r="Q731" s="317"/>
      <c r="R731" s="317"/>
      <c r="S731" s="317"/>
      <c r="T731" s="317"/>
      <c r="U731" s="317"/>
      <c r="V731" s="317"/>
      <c r="W731" s="317"/>
      <c r="X731" s="317"/>
      <c r="Y731" s="438"/>
      <c r="Z731" s="451"/>
      <c r="AA731" s="451"/>
      <c r="AB731" s="451"/>
      <c r="AC731" s="451"/>
      <c r="AD731" s="451"/>
      <c r="AE731" s="451"/>
      <c r="AF731" s="451"/>
      <c r="AG731" s="451"/>
      <c r="AH731" s="451"/>
      <c r="AI731" s="451"/>
      <c r="AJ731" s="451"/>
      <c r="AK731" s="451"/>
      <c r="AL731" s="451"/>
      <c r="AM731" s="332"/>
    </row>
    <row r="732" spans="1:39" ht="30" hidden="1" outlineLevel="1">
      <c r="A732" s="567">
        <v>46</v>
      </c>
      <c r="B732" s="454" t="s">
        <v>139</v>
      </c>
      <c r="C732" s="317" t="s">
        <v>25</v>
      </c>
      <c r="D732" s="321"/>
      <c r="E732" s="321"/>
      <c r="F732" s="321"/>
      <c r="G732" s="321"/>
      <c r="H732" s="321"/>
      <c r="I732" s="321"/>
      <c r="J732" s="321"/>
      <c r="K732" s="321"/>
      <c r="L732" s="321"/>
      <c r="M732" s="321"/>
      <c r="N732" s="321">
        <v>0</v>
      </c>
      <c r="O732" s="321"/>
      <c r="P732" s="321"/>
      <c r="Q732" s="321"/>
      <c r="R732" s="321"/>
      <c r="S732" s="321"/>
      <c r="T732" s="321"/>
      <c r="U732" s="321"/>
      <c r="V732" s="321"/>
      <c r="W732" s="321"/>
      <c r="X732" s="321"/>
      <c r="Y732" s="452"/>
      <c r="Z732" s="436"/>
      <c r="AA732" s="436"/>
      <c r="AB732" s="436"/>
      <c r="AC732" s="436"/>
      <c r="AD732" s="436"/>
      <c r="AE732" s="436"/>
      <c r="AF732" s="441"/>
      <c r="AG732" s="441"/>
      <c r="AH732" s="441"/>
      <c r="AI732" s="441"/>
      <c r="AJ732" s="441"/>
      <c r="AK732" s="441"/>
      <c r="AL732" s="441"/>
      <c r="AM732" s="322">
        <f>SUM(Y732:AL732)</f>
        <v>0</v>
      </c>
    </row>
    <row r="733" spans="1:39" ht="15" hidden="1" outlineLevel="1">
      <c r="A733" s="567"/>
      <c r="B733" s="320" t="s">
        <v>313</v>
      </c>
      <c r="C733" s="317" t="s">
        <v>164</v>
      </c>
      <c r="D733" s="321"/>
      <c r="E733" s="321"/>
      <c r="F733" s="321"/>
      <c r="G733" s="321"/>
      <c r="H733" s="321"/>
      <c r="I733" s="321"/>
      <c r="J733" s="321"/>
      <c r="K733" s="321"/>
      <c r="L733" s="321"/>
      <c r="M733" s="321"/>
      <c r="N733" s="321">
        <f>N732</f>
        <v>0</v>
      </c>
      <c r="O733" s="321"/>
      <c r="P733" s="321"/>
      <c r="Q733" s="321"/>
      <c r="R733" s="321"/>
      <c r="S733" s="321"/>
      <c r="T733" s="321"/>
      <c r="U733" s="321"/>
      <c r="V733" s="321"/>
      <c r="W733" s="321"/>
      <c r="X733" s="321"/>
      <c r="Y733" s="437">
        <f>Y732</f>
        <v>0</v>
      </c>
      <c r="Z733" s="437">
        <f t="shared" ref="Z733" si="2228">Z732</f>
        <v>0</v>
      </c>
      <c r="AA733" s="437">
        <f t="shared" ref="AA733" si="2229">AA732</f>
        <v>0</v>
      </c>
      <c r="AB733" s="437">
        <f t="shared" ref="AB733" si="2230">AB732</f>
        <v>0</v>
      </c>
      <c r="AC733" s="437">
        <f t="shared" ref="AC733" si="2231">AC732</f>
        <v>0</v>
      </c>
      <c r="AD733" s="437">
        <f t="shared" ref="AD733" si="2232">AD732</f>
        <v>0</v>
      </c>
      <c r="AE733" s="437">
        <f t="shared" ref="AE733" si="2233">AE732</f>
        <v>0</v>
      </c>
      <c r="AF733" s="437">
        <f t="shared" ref="AF733" si="2234">AF732</f>
        <v>0</v>
      </c>
      <c r="AG733" s="437">
        <f t="shared" ref="AG733" si="2235">AG732</f>
        <v>0</v>
      </c>
      <c r="AH733" s="437">
        <f t="shared" ref="AH733" si="2236">AH732</f>
        <v>0</v>
      </c>
      <c r="AI733" s="437">
        <f t="shared" ref="AI733" si="2237">AI732</f>
        <v>0</v>
      </c>
      <c r="AJ733" s="437">
        <f t="shared" ref="AJ733" si="2238">AJ732</f>
        <v>0</v>
      </c>
      <c r="AK733" s="437">
        <f t="shared" ref="AK733" si="2239">AK732</f>
        <v>0</v>
      </c>
      <c r="AL733" s="437">
        <f t="shared" ref="AL733" si="2240">AL732</f>
        <v>0</v>
      </c>
      <c r="AM733" s="332"/>
    </row>
    <row r="734" spans="1:39" ht="15" hidden="1" outlineLevel="1">
      <c r="A734" s="567"/>
      <c r="B734" s="454"/>
      <c r="C734" s="317"/>
      <c r="D734" s="317"/>
      <c r="E734" s="317"/>
      <c r="F734" s="317"/>
      <c r="G734" s="317"/>
      <c r="H734" s="317"/>
      <c r="I734" s="317"/>
      <c r="J734" s="317"/>
      <c r="K734" s="317"/>
      <c r="L734" s="317"/>
      <c r="M734" s="317"/>
      <c r="N734" s="317"/>
      <c r="O734" s="317"/>
      <c r="P734" s="317"/>
      <c r="Q734" s="317"/>
      <c r="R734" s="317"/>
      <c r="S734" s="317"/>
      <c r="T734" s="317"/>
      <c r="U734" s="317"/>
      <c r="V734" s="317"/>
      <c r="W734" s="317"/>
      <c r="X734" s="317"/>
      <c r="Y734" s="438"/>
      <c r="Z734" s="451"/>
      <c r="AA734" s="451"/>
      <c r="AB734" s="451"/>
      <c r="AC734" s="451"/>
      <c r="AD734" s="451"/>
      <c r="AE734" s="451"/>
      <c r="AF734" s="451"/>
      <c r="AG734" s="451"/>
      <c r="AH734" s="451"/>
      <c r="AI734" s="451"/>
      <c r="AJ734" s="451"/>
      <c r="AK734" s="451"/>
      <c r="AL734" s="451"/>
      <c r="AM734" s="332"/>
    </row>
    <row r="735" spans="1:39" ht="30" hidden="1" outlineLevel="1">
      <c r="A735" s="567">
        <v>47</v>
      </c>
      <c r="B735" s="454" t="s">
        <v>140</v>
      </c>
      <c r="C735" s="317" t="s">
        <v>25</v>
      </c>
      <c r="D735" s="321"/>
      <c r="E735" s="321"/>
      <c r="F735" s="321"/>
      <c r="G735" s="321"/>
      <c r="H735" s="321"/>
      <c r="I735" s="321"/>
      <c r="J735" s="321"/>
      <c r="K735" s="321"/>
      <c r="L735" s="321"/>
      <c r="M735" s="321"/>
      <c r="N735" s="321">
        <v>0</v>
      </c>
      <c r="O735" s="321"/>
      <c r="P735" s="321"/>
      <c r="Q735" s="321"/>
      <c r="R735" s="321"/>
      <c r="S735" s="321"/>
      <c r="T735" s="321"/>
      <c r="U735" s="321"/>
      <c r="V735" s="321"/>
      <c r="W735" s="321"/>
      <c r="X735" s="321"/>
      <c r="Y735" s="452"/>
      <c r="Z735" s="436"/>
      <c r="AA735" s="436"/>
      <c r="AB735" s="436"/>
      <c r="AC735" s="436"/>
      <c r="AD735" s="436"/>
      <c r="AE735" s="436"/>
      <c r="AF735" s="441"/>
      <c r="AG735" s="441"/>
      <c r="AH735" s="441"/>
      <c r="AI735" s="441"/>
      <c r="AJ735" s="441"/>
      <c r="AK735" s="441"/>
      <c r="AL735" s="441"/>
      <c r="AM735" s="322">
        <f>SUM(Y735:AL735)</f>
        <v>0</v>
      </c>
    </row>
    <row r="736" spans="1:39" ht="15" hidden="1" outlineLevel="1">
      <c r="A736" s="567"/>
      <c r="B736" s="320" t="s">
        <v>313</v>
      </c>
      <c r="C736" s="317" t="s">
        <v>164</v>
      </c>
      <c r="D736" s="321"/>
      <c r="E736" s="321"/>
      <c r="F736" s="321"/>
      <c r="G736" s="321"/>
      <c r="H736" s="321"/>
      <c r="I736" s="321"/>
      <c r="J736" s="321"/>
      <c r="K736" s="321"/>
      <c r="L736" s="321"/>
      <c r="M736" s="321"/>
      <c r="N736" s="321">
        <f>N735</f>
        <v>0</v>
      </c>
      <c r="O736" s="321"/>
      <c r="P736" s="321"/>
      <c r="Q736" s="321"/>
      <c r="R736" s="321"/>
      <c r="S736" s="321"/>
      <c r="T736" s="321"/>
      <c r="U736" s="321"/>
      <c r="V736" s="321"/>
      <c r="W736" s="321"/>
      <c r="X736" s="321"/>
      <c r="Y736" s="437">
        <f>Y735</f>
        <v>0</v>
      </c>
      <c r="Z736" s="437">
        <f t="shared" ref="Z736" si="2241">Z735</f>
        <v>0</v>
      </c>
      <c r="AA736" s="437">
        <f t="shared" ref="AA736" si="2242">AA735</f>
        <v>0</v>
      </c>
      <c r="AB736" s="437">
        <f t="shared" ref="AB736" si="2243">AB735</f>
        <v>0</v>
      </c>
      <c r="AC736" s="437">
        <f t="shared" ref="AC736" si="2244">AC735</f>
        <v>0</v>
      </c>
      <c r="AD736" s="437">
        <f t="shared" ref="AD736" si="2245">AD735</f>
        <v>0</v>
      </c>
      <c r="AE736" s="437">
        <f t="shared" ref="AE736" si="2246">AE735</f>
        <v>0</v>
      </c>
      <c r="AF736" s="437">
        <f t="shared" ref="AF736" si="2247">AF735</f>
        <v>0</v>
      </c>
      <c r="AG736" s="437">
        <f t="shared" ref="AG736" si="2248">AG735</f>
        <v>0</v>
      </c>
      <c r="AH736" s="437">
        <f t="shared" ref="AH736" si="2249">AH735</f>
        <v>0</v>
      </c>
      <c r="AI736" s="437">
        <f t="shared" ref="AI736" si="2250">AI735</f>
        <v>0</v>
      </c>
      <c r="AJ736" s="437">
        <f t="shared" ref="AJ736" si="2251">AJ735</f>
        <v>0</v>
      </c>
      <c r="AK736" s="437">
        <f t="shared" ref="AK736" si="2252">AK735</f>
        <v>0</v>
      </c>
      <c r="AL736" s="437">
        <f t="shared" ref="AL736" si="2253">AL735</f>
        <v>0</v>
      </c>
      <c r="AM736" s="332"/>
    </row>
    <row r="737" spans="1:40" ht="15" hidden="1" outlineLevel="1">
      <c r="A737" s="567"/>
      <c r="B737" s="454"/>
      <c r="C737" s="317"/>
      <c r="D737" s="317"/>
      <c r="E737" s="317"/>
      <c r="F737" s="317"/>
      <c r="G737" s="317"/>
      <c r="H737" s="317"/>
      <c r="I737" s="317"/>
      <c r="J737" s="317"/>
      <c r="K737" s="317"/>
      <c r="L737" s="317"/>
      <c r="M737" s="317"/>
      <c r="N737" s="317"/>
      <c r="O737" s="317"/>
      <c r="P737" s="317"/>
      <c r="Q737" s="317"/>
      <c r="R737" s="317"/>
      <c r="S737" s="317"/>
      <c r="T737" s="317"/>
      <c r="U737" s="317"/>
      <c r="V737" s="317"/>
      <c r="W737" s="317"/>
      <c r="X737" s="317"/>
      <c r="Y737" s="438"/>
      <c r="Z737" s="451"/>
      <c r="AA737" s="451"/>
      <c r="AB737" s="451"/>
      <c r="AC737" s="451"/>
      <c r="AD737" s="451"/>
      <c r="AE737" s="451"/>
      <c r="AF737" s="451"/>
      <c r="AG737" s="451"/>
      <c r="AH737" s="451"/>
      <c r="AI737" s="451"/>
      <c r="AJ737" s="451"/>
      <c r="AK737" s="451"/>
      <c r="AL737" s="451"/>
      <c r="AM737" s="332"/>
    </row>
    <row r="738" spans="1:40" ht="30" hidden="1" outlineLevel="1">
      <c r="A738" s="567">
        <v>48</v>
      </c>
      <c r="B738" s="454" t="s">
        <v>141</v>
      </c>
      <c r="C738" s="317" t="s">
        <v>25</v>
      </c>
      <c r="D738" s="321"/>
      <c r="E738" s="321"/>
      <c r="F738" s="321"/>
      <c r="G738" s="321"/>
      <c r="H738" s="321"/>
      <c r="I738" s="321"/>
      <c r="J738" s="321"/>
      <c r="K738" s="321"/>
      <c r="L738" s="321"/>
      <c r="M738" s="321"/>
      <c r="N738" s="321">
        <v>0</v>
      </c>
      <c r="O738" s="321"/>
      <c r="P738" s="321"/>
      <c r="Q738" s="321"/>
      <c r="R738" s="321"/>
      <c r="S738" s="321"/>
      <c r="T738" s="321"/>
      <c r="U738" s="321"/>
      <c r="V738" s="321"/>
      <c r="W738" s="321"/>
      <c r="X738" s="321"/>
      <c r="Y738" s="452"/>
      <c r="Z738" s="436"/>
      <c r="AA738" s="436"/>
      <c r="AB738" s="436"/>
      <c r="AC738" s="436"/>
      <c r="AD738" s="436"/>
      <c r="AE738" s="436"/>
      <c r="AF738" s="441"/>
      <c r="AG738" s="441"/>
      <c r="AH738" s="441"/>
      <c r="AI738" s="441"/>
      <c r="AJ738" s="441"/>
      <c r="AK738" s="441"/>
      <c r="AL738" s="441"/>
      <c r="AM738" s="322">
        <f>SUM(Y738:AL738)</f>
        <v>0</v>
      </c>
    </row>
    <row r="739" spans="1:40" ht="15" hidden="1" outlineLevel="1">
      <c r="A739" s="567"/>
      <c r="B739" s="320" t="s">
        <v>313</v>
      </c>
      <c r="C739" s="317" t="s">
        <v>164</v>
      </c>
      <c r="D739" s="321"/>
      <c r="E739" s="321"/>
      <c r="F739" s="321"/>
      <c r="G739" s="321"/>
      <c r="H739" s="321"/>
      <c r="I739" s="321"/>
      <c r="J739" s="321"/>
      <c r="K739" s="321"/>
      <c r="L739" s="321"/>
      <c r="M739" s="321"/>
      <c r="N739" s="321">
        <f>N738</f>
        <v>0</v>
      </c>
      <c r="O739" s="321"/>
      <c r="P739" s="321"/>
      <c r="Q739" s="321"/>
      <c r="R739" s="321"/>
      <c r="S739" s="321"/>
      <c r="T739" s="321"/>
      <c r="U739" s="321"/>
      <c r="V739" s="321"/>
      <c r="W739" s="321"/>
      <c r="X739" s="321"/>
      <c r="Y739" s="437">
        <f>Y738</f>
        <v>0</v>
      </c>
      <c r="Z739" s="437">
        <f t="shared" ref="Z739" si="2254">Z738</f>
        <v>0</v>
      </c>
      <c r="AA739" s="437">
        <f t="shared" ref="AA739" si="2255">AA738</f>
        <v>0</v>
      </c>
      <c r="AB739" s="437">
        <f t="shared" ref="AB739" si="2256">AB738</f>
        <v>0</v>
      </c>
      <c r="AC739" s="437">
        <f t="shared" ref="AC739" si="2257">AC738</f>
        <v>0</v>
      </c>
      <c r="AD739" s="437">
        <f t="shared" ref="AD739" si="2258">AD738</f>
        <v>0</v>
      </c>
      <c r="AE739" s="437">
        <f t="shared" ref="AE739" si="2259">AE738</f>
        <v>0</v>
      </c>
      <c r="AF739" s="437">
        <f t="shared" ref="AF739" si="2260">AF738</f>
        <v>0</v>
      </c>
      <c r="AG739" s="437">
        <f t="shared" ref="AG739" si="2261">AG738</f>
        <v>0</v>
      </c>
      <c r="AH739" s="437">
        <f t="shared" ref="AH739" si="2262">AH738</f>
        <v>0</v>
      </c>
      <c r="AI739" s="437">
        <f t="shared" ref="AI739" si="2263">AI738</f>
        <v>0</v>
      </c>
      <c r="AJ739" s="437">
        <f t="shared" ref="AJ739" si="2264">AJ738</f>
        <v>0</v>
      </c>
      <c r="AK739" s="437">
        <f t="shared" ref="AK739" si="2265">AK738</f>
        <v>0</v>
      </c>
      <c r="AL739" s="437">
        <f t="shared" ref="AL739" si="2266">AL738</f>
        <v>0</v>
      </c>
      <c r="AM739" s="332"/>
    </row>
    <row r="740" spans="1:40" ht="15" hidden="1" outlineLevel="1">
      <c r="A740" s="567"/>
      <c r="B740" s="454"/>
      <c r="C740" s="317"/>
      <c r="D740" s="317"/>
      <c r="E740" s="317"/>
      <c r="F740" s="317"/>
      <c r="G740" s="317"/>
      <c r="H740" s="317"/>
      <c r="I740" s="317"/>
      <c r="J740" s="317"/>
      <c r="K740" s="317"/>
      <c r="L740" s="317"/>
      <c r="M740" s="317"/>
      <c r="N740" s="317"/>
      <c r="O740" s="317"/>
      <c r="P740" s="317"/>
      <c r="Q740" s="317"/>
      <c r="R740" s="317"/>
      <c r="S740" s="317"/>
      <c r="T740" s="317"/>
      <c r="U740" s="317"/>
      <c r="V740" s="317"/>
      <c r="W740" s="317"/>
      <c r="X740" s="317"/>
      <c r="Y740" s="438"/>
      <c r="Z740" s="451"/>
      <c r="AA740" s="451"/>
      <c r="AB740" s="451"/>
      <c r="AC740" s="451"/>
      <c r="AD740" s="451"/>
      <c r="AE740" s="451"/>
      <c r="AF740" s="451"/>
      <c r="AG740" s="451"/>
      <c r="AH740" s="451"/>
      <c r="AI740" s="451"/>
      <c r="AJ740" s="451"/>
      <c r="AK740" s="451"/>
      <c r="AL740" s="451"/>
      <c r="AM740" s="332"/>
    </row>
    <row r="741" spans="1:40" ht="30" hidden="1" outlineLevel="1">
      <c r="A741" s="567">
        <v>49</v>
      </c>
      <c r="B741" s="454" t="s">
        <v>142</v>
      </c>
      <c r="C741" s="317" t="s">
        <v>25</v>
      </c>
      <c r="D741" s="321"/>
      <c r="E741" s="321"/>
      <c r="F741" s="321"/>
      <c r="G741" s="321"/>
      <c r="H741" s="321"/>
      <c r="I741" s="321"/>
      <c r="J741" s="321"/>
      <c r="K741" s="321"/>
      <c r="L741" s="321"/>
      <c r="M741" s="321"/>
      <c r="N741" s="321">
        <v>0</v>
      </c>
      <c r="O741" s="321"/>
      <c r="P741" s="321"/>
      <c r="Q741" s="321"/>
      <c r="R741" s="321"/>
      <c r="S741" s="321"/>
      <c r="T741" s="321"/>
      <c r="U741" s="321"/>
      <c r="V741" s="321"/>
      <c r="W741" s="321"/>
      <c r="X741" s="321"/>
      <c r="Y741" s="452"/>
      <c r="Z741" s="436"/>
      <c r="AA741" s="436"/>
      <c r="AB741" s="436"/>
      <c r="AC741" s="436"/>
      <c r="AD741" s="436"/>
      <c r="AE741" s="436"/>
      <c r="AF741" s="441"/>
      <c r="AG741" s="441"/>
      <c r="AH741" s="441"/>
      <c r="AI741" s="441"/>
      <c r="AJ741" s="441"/>
      <c r="AK741" s="441"/>
      <c r="AL741" s="441"/>
      <c r="AM741" s="322">
        <f>SUM(Y741:AL741)</f>
        <v>0</v>
      </c>
    </row>
    <row r="742" spans="1:40" ht="15" hidden="1" outlineLevel="1">
      <c r="A742" s="567"/>
      <c r="B742" s="320" t="s">
        <v>313</v>
      </c>
      <c r="C742" s="317" t="s">
        <v>164</v>
      </c>
      <c r="D742" s="321"/>
      <c r="E742" s="321"/>
      <c r="F742" s="321"/>
      <c r="G742" s="321"/>
      <c r="H742" s="321"/>
      <c r="I742" s="321"/>
      <c r="J742" s="321"/>
      <c r="K742" s="321"/>
      <c r="L742" s="321"/>
      <c r="M742" s="321"/>
      <c r="N742" s="321">
        <f>N741</f>
        <v>0</v>
      </c>
      <c r="O742" s="321"/>
      <c r="P742" s="321"/>
      <c r="Q742" s="321"/>
      <c r="R742" s="321"/>
      <c r="S742" s="321"/>
      <c r="T742" s="321"/>
      <c r="U742" s="321"/>
      <c r="V742" s="321"/>
      <c r="W742" s="321"/>
      <c r="X742" s="321"/>
      <c r="Y742" s="437">
        <f>Y741</f>
        <v>0</v>
      </c>
      <c r="Z742" s="437">
        <f t="shared" ref="Z742" si="2267">Z741</f>
        <v>0</v>
      </c>
      <c r="AA742" s="437">
        <f t="shared" ref="AA742" si="2268">AA741</f>
        <v>0</v>
      </c>
      <c r="AB742" s="437">
        <f t="shared" ref="AB742" si="2269">AB741</f>
        <v>0</v>
      </c>
      <c r="AC742" s="437">
        <f t="shared" ref="AC742" si="2270">AC741</f>
        <v>0</v>
      </c>
      <c r="AD742" s="437">
        <f t="shared" ref="AD742" si="2271">AD741</f>
        <v>0</v>
      </c>
      <c r="AE742" s="437">
        <f t="shared" ref="AE742" si="2272">AE741</f>
        <v>0</v>
      </c>
      <c r="AF742" s="437">
        <f t="shared" ref="AF742" si="2273">AF741</f>
        <v>0</v>
      </c>
      <c r="AG742" s="437">
        <f t="shared" ref="AG742" si="2274">AG741</f>
        <v>0</v>
      </c>
      <c r="AH742" s="437">
        <f t="shared" ref="AH742" si="2275">AH741</f>
        <v>0</v>
      </c>
      <c r="AI742" s="437">
        <f t="shared" ref="AI742" si="2276">AI741</f>
        <v>0</v>
      </c>
      <c r="AJ742" s="437">
        <f t="shared" ref="AJ742" si="2277">AJ741</f>
        <v>0</v>
      </c>
      <c r="AK742" s="437">
        <f t="shared" ref="AK742" si="2278">AK741</f>
        <v>0</v>
      </c>
      <c r="AL742" s="437">
        <f t="shared" ref="AL742" si="2279">AL741</f>
        <v>0</v>
      </c>
      <c r="AM742" s="332"/>
    </row>
    <row r="743" spans="1:40" ht="15" hidden="1" outlineLevel="1">
      <c r="A743" s="567"/>
      <c r="B743" s="320"/>
      <c r="C743" s="331"/>
      <c r="D743" s="317"/>
      <c r="E743" s="317"/>
      <c r="F743" s="317"/>
      <c r="G743" s="317"/>
      <c r="H743" s="317"/>
      <c r="I743" s="317"/>
      <c r="J743" s="317"/>
      <c r="K743" s="317"/>
      <c r="L743" s="317"/>
      <c r="M743" s="317"/>
      <c r="N743" s="317"/>
      <c r="O743" s="317"/>
      <c r="P743" s="317"/>
      <c r="Q743" s="317"/>
      <c r="R743" s="317"/>
      <c r="S743" s="317"/>
      <c r="T743" s="317"/>
      <c r="U743" s="317"/>
      <c r="V743" s="317"/>
      <c r="W743" s="317"/>
      <c r="X743" s="317"/>
      <c r="Y743" s="438"/>
      <c r="Z743" s="438"/>
      <c r="AA743" s="438"/>
      <c r="AB743" s="438"/>
      <c r="AC743" s="438"/>
      <c r="AD743" s="438"/>
      <c r="AE743" s="438"/>
      <c r="AF743" s="438"/>
      <c r="AG743" s="438"/>
      <c r="AH743" s="438"/>
      <c r="AI743" s="438"/>
      <c r="AJ743" s="438"/>
      <c r="AK743" s="438"/>
      <c r="AL743" s="438"/>
      <c r="AM743" s="332"/>
    </row>
    <row r="744" spans="1:40" ht="15.6" collapsed="1">
      <c r="B744" s="353" t="s">
        <v>314</v>
      </c>
      <c r="C744" s="355"/>
      <c r="D744" s="355">
        <f>SUM(D587:D742)</f>
        <v>0</v>
      </c>
      <c r="E744" s="355"/>
      <c r="F744" s="355"/>
      <c r="G744" s="355"/>
      <c r="H744" s="355"/>
      <c r="I744" s="355"/>
      <c r="J744" s="355"/>
      <c r="K744" s="355"/>
      <c r="L744" s="355"/>
      <c r="M744" s="355"/>
      <c r="N744" s="355"/>
      <c r="O744" s="355">
        <f>SUM(O587:X742)</f>
        <v>0</v>
      </c>
      <c r="P744" s="355"/>
      <c r="Q744" s="355"/>
      <c r="R744" s="355"/>
      <c r="S744" s="355"/>
      <c r="T744" s="355"/>
      <c r="U744" s="355"/>
      <c r="V744" s="355"/>
      <c r="W744" s="355"/>
      <c r="X744" s="355"/>
      <c r="Y744" s="355">
        <f>IF(Y585="kWh",SUMPRODUCT(D587:D742,Y587:Y742))</f>
        <v>0</v>
      </c>
      <c r="Z744" s="355">
        <f>IF(Z585="kWh",SUMPRODUCT(D587:D742,Z587:Z742))</f>
        <v>0</v>
      </c>
      <c r="AA744" s="355">
        <f>IF(AA585="kw",SUMPRODUCT(N587:N742,O587:O742,AA587:AA742),SUMPRODUCT(D587:D742,AA587:AA742))</f>
        <v>0</v>
      </c>
      <c r="AB744" s="355">
        <f>IF(AB585="kw",SUMPRODUCT(N587:N742,O587:O742,AB587:AB742),SUMPRODUCT(D587:D742,AB587:AB742))</f>
        <v>0</v>
      </c>
      <c r="AC744" s="355">
        <f>IF(AC585="kw",SUMPRODUCT(N587:N742,O587:O742,AC587:AC742),SUMPRODUCT(D587:D742,AC587:AC742))</f>
        <v>0</v>
      </c>
      <c r="AD744" s="355">
        <f>IF(AD585="kw",SUMPRODUCT(N587:N742,O587:O742,AD587:AD742),SUMPRODUCT(D587:D742,AD587:AD742))</f>
        <v>0</v>
      </c>
      <c r="AE744" s="355">
        <f>IF(AE585="kw",SUMPRODUCT(N587:N742,O587:O742,AE587:AE742),SUMPRODUCT(D587:D742,AE587:AE742))</f>
        <v>0</v>
      </c>
      <c r="AF744" s="355">
        <f>IF(AF585="kw",SUMPRODUCT(N587:N742,O587:O742,AF587:AF742),SUMPRODUCT(D587:D742,AF587:AF742))</f>
        <v>0</v>
      </c>
      <c r="AG744" s="355">
        <f>IF(AG585="kw",SUMPRODUCT(N587:N742,O587:O742,AG587:AG742),SUMPRODUCT(D587:D742,AG587:AG742))</f>
        <v>0</v>
      </c>
      <c r="AH744" s="355">
        <f>IF(AH585="kw",SUMPRODUCT(N587:N742,O587:O742,AH587:AH742),SUMPRODUCT(D587:D742,AH587:AH742))</f>
        <v>0</v>
      </c>
      <c r="AI744" s="355">
        <f>IF(AI585="kw",SUMPRODUCT(N587:N742,O587:O742,AI587:AI742),SUMPRODUCT(D587:D742,AI587:AI742))</f>
        <v>0</v>
      </c>
      <c r="AJ744" s="355">
        <f>IF(AJ585="kw",SUMPRODUCT(N587:N742,O587:O742,AJ587:AJ742),SUMPRODUCT(D587:D742,AJ587:AJ742))</f>
        <v>0</v>
      </c>
      <c r="AK744" s="355">
        <f>IF(AK585="kw",SUMPRODUCT(N587:N742,O587:O742,AK587:AK742),SUMPRODUCT(D587:D742,AK587:AK742))</f>
        <v>0</v>
      </c>
      <c r="AL744" s="355">
        <f>IF(AL585="kw",SUMPRODUCT(N587:N742,O587:O742,AL587:AL742),SUMPRODUCT(D587:D742,AL587:AL742))</f>
        <v>0</v>
      </c>
      <c r="AM744" s="356"/>
    </row>
    <row r="745" spans="1:40" ht="15.6">
      <c r="B745" s="417" t="s">
        <v>315</v>
      </c>
      <c r="C745" s="418"/>
      <c r="D745" s="418"/>
      <c r="E745" s="418"/>
      <c r="F745" s="418"/>
      <c r="G745" s="418"/>
      <c r="H745" s="418"/>
      <c r="I745" s="418"/>
      <c r="J745" s="418"/>
      <c r="K745" s="418"/>
      <c r="L745" s="418"/>
      <c r="M745" s="418"/>
      <c r="N745" s="418"/>
      <c r="O745" s="418"/>
      <c r="P745" s="418"/>
      <c r="Q745" s="418"/>
      <c r="R745" s="418"/>
      <c r="S745" s="418"/>
      <c r="T745" s="418"/>
      <c r="U745" s="418"/>
      <c r="V745" s="418"/>
      <c r="W745" s="418"/>
      <c r="X745" s="418"/>
      <c r="Y745" s="418">
        <f>HLOOKUP(Y401,'2. LRAMVA Threshold'!$B$42:$Q$53,10,FALSE)</f>
        <v>0</v>
      </c>
      <c r="Z745" s="418">
        <f>HLOOKUP(Z401,'2. LRAMVA Threshold'!$B$42:$Q$53,10,FALSE)</f>
        <v>0</v>
      </c>
      <c r="AA745" s="418">
        <f>HLOOKUP(AA401,'2. LRAMVA Threshold'!$B$42:$Q$53,10,FALSE)</f>
        <v>0</v>
      </c>
      <c r="AB745" s="418">
        <f>HLOOKUP(AB401,'2. LRAMVA Threshold'!$B$42:$Q$53,10,FALSE)</f>
        <v>0</v>
      </c>
      <c r="AC745" s="418">
        <f>HLOOKUP(AC401,'2. LRAMVA Threshold'!$B$42:$Q$53,10,FALSE)</f>
        <v>0</v>
      </c>
      <c r="AD745" s="418">
        <f>HLOOKUP(AD401,'2. LRAMVA Threshold'!$B$42:$Q$53,10,FALSE)</f>
        <v>0</v>
      </c>
      <c r="AE745" s="418">
        <f>HLOOKUP(AE401,'2. LRAMVA Threshold'!$B$42:$Q$53,10,FALSE)</f>
        <v>0</v>
      </c>
      <c r="AF745" s="418">
        <f>HLOOKUP(AF401,'2. LRAMVA Threshold'!$B$42:$Q$53,10,FALSE)</f>
        <v>0</v>
      </c>
      <c r="AG745" s="418">
        <f>HLOOKUP(AG401,'2. LRAMVA Threshold'!$B$42:$Q$53,10,FALSE)</f>
        <v>0</v>
      </c>
      <c r="AH745" s="418">
        <f>HLOOKUP(AH401,'2. LRAMVA Threshold'!$B$42:$Q$53,10,FALSE)</f>
        <v>0</v>
      </c>
      <c r="AI745" s="418">
        <f>HLOOKUP(AI401,'2. LRAMVA Threshold'!$B$42:$Q$53,10,FALSE)</f>
        <v>0</v>
      </c>
      <c r="AJ745" s="418">
        <f>HLOOKUP(AJ401,'2. LRAMVA Threshold'!$B$42:$Q$53,10,FALSE)</f>
        <v>0</v>
      </c>
      <c r="AK745" s="418">
        <f>HLOOKUP(AK401,'2. LRAMVA Threshold'!$B$42:$Q$53,10,FALSE)</f>
        <v>0</v>
      </c>
      <c r="AL745" s="418">
        <f>HLOOKUP(AL401,'2. LRAMVA Threshold'!$B$42:$Q$53,10,FALSE)</f>
        <v>0</v>
      </c>
      <c r="AM745" s="468"/>
    </row>
    <row r="746" spans="1:40" ht="15">
      <c r="B746" s="420"/>
      <c r="C746" s="458"/>
      <c r="D746" s="459"/>
      <c r="E746" s="459"/>
      <c r="F746" s="459"/>
      <c r="G746" s="459"/>
      <c r="H746" s="459"/>
      <c r="I746" s="459"/>
      <c r="J746" s="459"/>
      <c r="K746" s="459"/>
      <c r="L746" s="459"/>
      <c r="M746" s="459"/>
      <c r="N746" s="459"/>
      <c r="O746" s="460"/>
      <c r="P746" s="459"/>
      <c r="Q746" s="459"/>
      <c r="R746" s="459"/>
      <c r="S746" s="461"/>
      <c r="T746" s="461"/>
      <c r="U746" s="461"/>
      <c r="V746" s="461"/>
      <c r="W746" s="459"/>
      <c r="X746" s="459"/>
      <c r="Y746" s="462"/>
      <c r="Z746" s="462"/>
      <c r="AA746" s="462"/>
      <c r="AB746" s="462"/>
      <c r="AC746" s="462"/>
      <c r="AD746" s="462"/>
      <c r="AE746" s="462"/>
      <c r="AF746" s="425"/>
      <c r="AG746" s="425"/>
      <c r="AH746" s="425"/>
      <c r="AI746" s="425"/>
      <c r="AJ746" s="425"/>
      <c r="AK746" s="425"/>
      <c r="AL746" s="425"/>
      <c r="AM746" s="426"/>
    </row>
    <row r="747" spans="1:40" ht="15">
      <c r="B747" s="350" t="s">
        <v>316</v>
      </c>
      <c r="C747" s="364"/>
      <c r="D747" s="364"/>
      <c r="E747" s="402"/>
      <c r="F747" s="402"/>
      <c r="G747" s="402"/>
      <c r="H747" s="402"/>
      <c r="I747" s="402"/>
      <c r="J747" s="402"/>
      <c r="K747" s="402"/>
      <c r="L747" s="402"/>
      <c r="M747" s="402"/>
      <c r="N747" s="402"/>
      <c r="O747" s="317"/>
      <c r="P747" s="366"/>
      <c r="Q747" s="366"/>
      <c r="R747" s="366"/>
      <c r="S747" s="365"/>
      <c r="T747" s="365"/>
      <c r="U747" s="365"/>
      <c r="V747" s="365"/>
      <c r="W747" s="366"/>
      <c r="X747" s="366"/>
      <c r="Y747" s="367">
        <f>HLOOKUP(Y$35,'3.  Distribution Rates'!$C$122:$P$133,10,FALSE)</f>
        <v>0</v>
      </c>
      <c r="Z747" s="367">
        <f>HLOOKUP(Z$35,'3.  Distribution Rates'!$C$122:$P$133,10,FALSE)</f>
        <v>0</v>
      </c>
      <c r="AA747" s="367">
        <f>HLOOKUP(AA$35,'3.  Distribution Rates'!$C$122:$P$133,10,FALSE)</f>
        <v>0</v>
      </c>
      <c r="AB747" s="367">
        <f>HLOOKUP(AB$35,'3.  Distribution Rates'!$C$122:$P$133,10,FALSE)</f>
        <v>0</v>
      </c>
      <c r="AC747" s="367">
        <f>HLOOKUP(AC$35,'3.  Distribution Rates'!$C$122:$P$133,10,FALSE)</f>
        <v>0</v>
      </c>
      <c r="AD747" s="367">
        <f>HLOOKUP(AD$35,'3.  Distribution Rates'!$C$122:$P$133,10,FALSE)</f>
        <v>0</v>
      </c>
      <c r="AE747" s="367">
        <f>HLOOKUP(AE$35,'3.  Distribution Rates'!$C$122:$P$133,10,FALSE)</f>
        <v>0</v>
      </c>
      <c r="AF747" s="367">
        <f>HLOOKUP(AF$35,'3.  Distribution Rates'!$C$122:$P$133,10,FALSE)</f>
        <v>0</v>
      </c>
      <c r="AG747" s="367">
        <f>HLOOKUP(AG$35,'3.  Distribution Rates'!$C$122:$P$133,10,FALSE)</f>
        <v>0</v>
      </c>
      <c r="AH747" s="367">
        <f>HLOOKUP(AH$35,'3.  Distribution Rates'!$C$122:$P$133,10,FALSE)</f>
        <v>0</v>
      </c>
      <c r="AI747" s="367">
        <f>HLOOKUP(AI$35,'3.  Distribution Rates'!$C$122:$P$133,10,FALSE)</f>
        <v>0</v>
      </c>
      <c r="AJ747" s="367">
        <f>HLOOKUP(AJ$35,'3.  Distribution Rates'!$C$122:$P$133,10,FALSE)</f>
        <v>0</v>
      </c>
      <c r="AK747" s="367">
        <f>HLOOKUP(AK$35,'3.  Distribution Rates'!$C$122:$P$133,10,FALSE)</f>
        <v>0</v>
      </c>
      <c r="AL747" s="367">
        <f>HLOOKUP(AL$35,'3.  Distribution Rates'!$C$122:$P$133,10,FALSE)</f>
        <v>0</v>
      </c>
      <c r="AM747" s="374"/>
      <c r="AN747" s="469"/>
    </row>
    <row r="748" spans="1:40" ht="15">
      <c r="B748" s="350" t="s">
        <v>317</v>
      </c>
      <c r="C748" s="371"/>
      <c r="D748" s="335"/>
      <c r="E748" s="305"/>
      <c r="F748" s="305"/>
      <c r="G748" s="305"/>
      <c r="H748" s="305"/>
      <c r="I748" s="305"/>
      <c r="J748" s="305"/>
      <c r="K748" s="305"/>
      <c r="L748" s="305"/>
      <c r="M748" s="305"/>
      <c r="N748" s="305"/>
      <c r="O748" s="317"/>
      <c r="P748" s="305"/>
      <c r="Q748" s="305"/>
      <c r="R748" s="305"/>
      <c r="S748" s="335"/>
      <c r="T748" s="335"/>
      <c r="U748" s="335"/>
      <c r="V748" s="335"/>
      <c r="W748" s="305"/>
      <c r="X748" s="305"/>
      <c r="Y748" s="404">
        <f>'4.  2011-2014 LRAM'!Y141*Y747</f>
        <v>0</v>
      </c>
      <c r="Z748" s="404">
        <f>'4.  2011-2014 LRAM'!Z141*Z747</f>
        <v>0</v>
      </c>
      <c r="AA748" s="404">
        <f>'4.  2011-2014 LRAM'!AA141*AA747</f>
        <v>0</v>
      </c>
      <c r="AB748" s="404">
        <f>'4.  2011-2014 LRAM'!AB141*AB747</f>
        <v>0</v>
      </c>
      <c r="AC748" s="404">
        <f>'4.  2011-2014 LRAM'!AC141*AC747</f>
        <v>0</v>
      </c>
      <c r="AD748" s="404">
        <f>'4.  2011-2014 LRAM'!AD141*AD747</f>
        <v>0</v>
      </c>
      <c r="AE748" s="404">
        <f>'4.  2011-2014 LRAM'!AE141*AE747</f>
        <v>0</v>
      </c>
      <c r="AF748" s="404">
        <f>'4.  2011-2014 LRAM'!AF141*AF747</f>
        <v>0</v>
      </c>
      <c r="AG748" s="404">
        <f>'4.  2011-2014 LRAM'!AG141*AG747</f>
        <v>0</v>
      </c>
      <c r="AH748" s="404">
        <f>'4.  2011-2014 LRAM'!AH141*AH747</f>
        <v>0</v>
      </c>
      <c r="AI748" s="404">
        <f>'4.  2011-2014 LRAM'!AI141*AI747</f>
        <v>0</v>
      </c>
      <c r="AJ748" s="404">
        <f>'4.  2011-2014 LRAM'!AJ141*AJ747</f>
        <v>0</v>
      </c>
      <c r="AK748" s="404">
        <f>'4.  2011-2014 LRAM'!AK141*AK747</f>
        <v>0</v>
      </c>
      <c r="AL748" s="404">
        <f>'4.  2011-2014 LRAM'!AL141*AL747</f>
        <v>0</v>
      </c>
      <c r="AM748" s="403">
        <f t="shared" ref="AM748:AM755" si="2280">SUM(Y748:AL748)</f>
        <v>0</v>
      </c>
      <c r="AN748" s="469"/>
    </row>
    <row r="749" spans="1:40" ht="15">
      <c r="B749" s="350" t="s">
        <v>318</v>
      </c>
      <c r="C749" s="371"/>
      <c r="D749" s="335"/>
      <c r="E749" s="305"/>
      <c r="F749" s="305"/>
      <c r="G749" s="305"/>
      <c r="H749" s="305"/>
      <c r="I749" s="305"/>
      <c r="J749" s="305"/>
      <c r="K749" s="305"/>
      <c r="L749" s="305"/>
      <c r="M749" s="305"/>
      <c r="N749" s="305"/>
      <c r="O749" s="317"/>
      <c r="P749" s="305"/>
      <c r="Q749" s="305"/>
      <c r="R749" s="305"/>
      <c r="S749" s="335"/>
      <c r="T749" s="335"/>
      <c r="U749" s="335"/>
      <c r="V749" s="335"/>
      <c r="W749" s="305"/>
      <c r="X749" s="305"/>
      <c r="Y749" s="404">
        <f>'4.  2011-2014 LRAM'!Y270*Y747</f>
        <v>0</v>
      </c>
      <c r="Z749" s="404">
        <f>'4.  2011-2014 LRAM'!Z270*Z747</f>
        <v>0</v>
      </c>
      <c r="AA749" s="404">
        <f>'4.  2011-2014 LRAM'!AA270*AA747</f>
        <v>0</v>
      </c>
      <c r="AB749" s="404">
        <f>'4.  2011-2014 LRAM'!AB270*AB747</f>
        <v>0</v>
      </c>
      <c r="AC749" s="404">
        <f>'4.  2011-2014 LRAM'!AC270*AC747</f>
        <v>0</v>
      </c>
      <c r="AD749" s="404">
        <f>'4.  2011-2014 LRAM'!AD270*AD747</f>
        <v>0</v>
      </c>
      <c r="AE749" s="404">
        <f>'4.  2011-2014 LRAM'!AE270*AE747</f>
        <v>0</v>
      </c>
      <c r="AF749" s="404">
        <f>'4.  2011-2014 LRAM'!AF270*AF747</f>
        <v>0</v>
      </c>
      <c r="AG749" s="404">
        <f>'4.  2011-2014 LRAM'!AG270*AG747</f>
        <v>0</v>
      </c>
      <c r="AH749" s="404">
        <f>'4.  2011-2014 LRAM'!AH270*AH747</f>
        <v>0</v>
      </c>
      <c r="AI749" s="404">
        <f>'4.  2011-2014 LRAM'!AI270*AI747</f>
        <v>0</v>
      </c>
      <c r="AJ749" s="404">
        <f>'4.  2011-2014 LRAM'!AJ270*AJ747</f>
        <v>0</v>
      </c>
      <c r="AK749" s="404">
        <f>'4.  2011-2014 LRAM'!AK270*AK747</f>
        <v>0</v>
      </c>
      <c r="AL749" s="404">
        <f>'4.  2011-2014 LRAM'!AL270*AL747</f>
        <v>0</v>
      </c>
      <c r="AM749" s="403">
        <f t="shared" si="2280"/>
        <v>0</v>
      </c>
      <c r="AN749" s="469"/>
    </row>
    <row r="750" spans="1:40" ht="15">
      <c r="B750" s="350" t="s">
        <v>319</v>
      </c>
      <c r="C750" s="371"/>
      <c r="D750" s="335"/>
      <c r="E750" s="305"/>
      <c r="F750" s="305"/>
      <c r="G750" s="305"/>
      <c r="H750" s="305"/>
      <c r="I750" s="305"/>
      <c r="J750" s="305"/>
      <c r="K750" s="305"/>
      <c r="L750" s="305"/>
      <c r="M750" s="305"/>
      <c r="N750" s="305"/>
      <c r="O750" s="317"/>
      <c r="P750" s="305"/>
      <c r="Q750" s="305"/>
      <c r="R750" s="305"/>
      <c r="S750" s="335"/>
      <c r="T750" s="335"/>
      <c r="U750" s="335"/>
      <c r="V750" s="335"/>
      <c r="W750" s="305"/>
      <c r="X750" s="305"/>
      <c r="Y750" s="404">
        <f>'4.  2011-2014 LRAM'!Y399*Y747</f>
        <v>0</v>
      </c>
      <c r="Z750" s="404">
        <f>'4.  2011-2014 LRAM'!Z399*Z747</f>
        <v>0</v>
      </c>
      <c r="AA750" s="404">
        <f>'4.  2011-2014 LRAM'!AA399*AA747</f>
        <v>0</v>
      </c>
      <c r="AB750" s="404">
        <f>'4.  2011-2014 LRAM'!AB399*AB747</f>
        <v>0</v>
      </c>
      <c r="AC750" s="404">
        <f>'4.  2011-2014 LRAM'!AC399*AC747</f>
        <v>0</v>
      </c>
      <c r="AD750" s="404">
        <f>'4.  2011-2014 LRAM'!AD399*AD747</f>
        <v>0</v>
      </c>
      <c r="AE750" s="404">
        <f>'4.  2011-2014 LRAM'!AE399*AE747</f>
        <v>0</v>
      </c>
      <c r="AF750" s="404">
        <f>'4.  2011-2014 LRAM'!AF399*AF747</f>
        <v>0</v>
      </c>
      <c r="AG750" s="404">
        <f>'4.  2011-2014 LRAM'!AG399*AG747</f>
        <v>0</v>
      </c>
      <c r="AH750" s="404">
        <f>'4.  2011-2014 LRAM'!AH399*AH747</f>
        <v>0</v>
      </c>
      <c r="AI750" s="404">
        <f>'4.  2011-2014 LRAM'!AI399*AI747</f>
        <v>0</v>
      </c>
      <c r="AJ750" s="404">
        <f>'4.  2011-2014 LRAM'!AJ399*AJ747</f>
        <v>0</v>
      </c>
      <c r="AK750" s="404">
        <f>'4.  2011-2014 LRAM'!AK399*AK747</f>
        <v>0</v>
      </c>
      <c r="AL750" s="404">
        <f>'4.  2011-2014 LRAM'!AL399*AL747</f>
        <v>0</v>
      </c>
      <c r="AM750" s="403">
        <f t="shared" si="2280"/>
        <v>0</v>
      </c>
      <c r="AN750" s="469"/>
    </row>
    <row r="751" spans="1:40" ht="15">
      <c r="B751" s="350" t="s">
        <v>320</v>
      </c>
      <c r="C751" s="371"/>
      <c r="D751" s="335"/>
      <c r="E751" s="305"/>
      <c r="F751" s="305"/>
      <c r="G751" s="305"/>
      <c r="H751" s="305"/>
      <c r="I751" s="305"/>
      <c r="J751" s="305"/>
      <c r="K751" s="305"/>
      <c r="L751" s="305"/>
      <c r="M751" s="305"/>
      <c r="N751" s="305"/>
      <c r="O751" s="317"/>
      <c r="P751" s="305"/>
      <c r="Q751" s="305"/>
      <c r="R751" s="305"/>
      <c r="S751" s="335"/>
      <c r="T751" s="335"/>
      <c r="U751" s="335"/>
      <c r="V751" s="335"/>
      <c r="W751" s="305"/>
      <c r="X751" s="305"/>
      <c r="Y751" s="404">
        <f>'4.  2011-2014 LRAM'!Y529*Y747</f>
        <v>0</v>
      </c>
      <c r="Z751" s="404">
        <f>'4.  2011-2014 LRAM'!Z529*Z747</f>
        <v>0</v>
      </c>
      <c r="AA751" s="404">
        <f>'4.  2011-2014 LRAM'!AA529*AA747</f>
        <v>0</v>
      </c>
      <c r="AB751" s="404">
        <f>'4.  2011-2014 LRAM'!AB529*AB747</f>
        <v>0</v>
      </c>
      <c r="AC751" s="404">
        <f>'4.  2011-2014 LRAM'!AC529*AC747</f>
        <v>0</v>
      </c>
      <c r="AD751" s="404">
        <f>'4.  2011-2014 LRAM'!AD529*AD747</f>
        <v>0</v>
      </c>
      <c r="AE751" s="404">
        <f>'4.  2011-2014 LRAM'!AE529*AE747</f>
        <v>0</v>
      </c>
      <c r="AF751" s="404">
        <f>'4.  2011-2014 LRAM'!AF529*AF747</f>
        <v>0</v>
      </c>
      <c r="AG751" s="404">
        <f>'4.  2011-2014 LRAM'!AG529*AG747</f>
        <v>0</v>
      </c>
      <c r="AH751" s="404">
        <f>'4.  2011-2014 LRAM'!AH529*AH747</f>
        <v>0</v>
      </c>
      <c r="AI751" s="404">
        <f>'4.  2011-2014 LRAM'!AI529*AI747</f>
        <v>0</v>
      </c>
      <c r="AJ751" s="404">
        <f>'4.  2011-2014 LRAM'!AJ529*AJ747</f>
        <v>0</v>
      </c>
      <c r="AK751" s="404">
        <f>'4.  2011-2014 LRAM'!AK529*AK747</f>
        <v>0</v>
      </c>
      <c r="AL751" s="404">
        <f>'4.  2011-2014 LRAM'!AL529*AL747</f>
        <v>0</v>
      </c>
      <c r="AM751" s="403">
        <f t="shared" si="2280"/>
        <v>0</v>
      </c>
      <c r="AN751" s="469"/>
    </row>
    <row r="752" spans="1:40" ht="15">
      <c r="B752" s="350" t="s">
        <v>321</v>
      </c>
      <c r="C752" s="371"/>
      <c r="D752" s="335"/>
      <c r="E752" s="305"/>
      <c r="F752" s="305"/>
      <c r="G752" s="305"/>
      <c r="H752" s="305"/>
      <c r="I752" s="305"/>
      <c r="J752" s="305"/>
      <c r="K752" s="305"/>
      <c r="L752" s="305"/>
      <c r="M752" s="305"/>
      <c r="N752" s="305"/>
      <c r="O752" s="317"/>
      <c r="P752" s="305"/>
      <c r="Q752" s="305"/>
      <c r="R752" s="305"/>
      <c r="S752" s="335"/>
      <c r="T752" s="335"/>
      <c r="U752" s="335"/>
      <c r="V752" s="335"/>
      <c r="W752" s="305"/>
      <c r="X752" s="305"/>
      <c r="Y752" s="404">
        <f t="shared" ref="Y752:AL752" si="2281">Y210*Y747</f>
        <v>0</v>
      </c>
      <c r="Z752" s="404">
        <f t="shared" si="2281"/>
        <v>0</v>
      </c>
      <c r="AA752" s="404">
        <f t="shared" si="2281"/>
        <v>0</v>
      </c>
      <c r="AB752" s="404">
        <f t="shared" si="2281"/>
        <v>0</v>
      </c>
      <c r="AC752" s="404">
        <f t="shared" si="2281"/>
        <v>0</v>
      </c>
      <c r="AD752" s="404">
        <f t="shared" si="2281"/>
        <v>0</v>
      </c>
      <c r="AE752" s="404">
        <f t="shared" si="2281"/>
        <v>0</v>
      </c>
      <c r="AF752" s="404">
        <f t="shared" si="2281"/>
        <v>0</v>
      </c>
      <c r="AG752" s="404">
        <f t="shared" si="2281"/>
        <v>0</v>
      </c>
      <c r="AH752" s="404">
        <f t="shared" si="2281"/>
        <v>0</v>
      </c>
      <c r="AI752" s="404">
        <f t="shared" si="2281"/>
        <v>0</v>
      </c>
      <c r="AJ752" s="404">
        <f t="shared" si="2281"/>
        <v>0</v>
      </c>
      <c r="AK752" s="404">
        <f t="shared" si="2281"/>
        <v>0</v>
      </c>
      <c r="AL752" s="404">
        <f t="shared" si="2281"/>
        <v>0</v>
      </c>
      <c r="AM752" s="403">
        <f t="shared" si="2280"/>
        <v>0</v>
      </c>
      <c r="AN752" s="469"/>
    </row>
    <row r="753" spans="1:40" ht="15">
      <c r="B753" s="350" t="s">
        <v>322</v>
      </c>
      <c r="C753" s="371"/>
      <c r="D753" s="335"/>
      <c r="E753" s="305"/>
      <c r="F753" s="305"/>
      <c r="G753" s="305"/>
      <c r="H753" s="305"/>
      <c r="I753" s="305"/>
      <c r="J753" s="305"/>
      <c r="K753" s="305"/>
      <c r="L753" s="305"/>
      <c r="M753" s="305"/>
      <c r="N753" s="305"/>
      <c r="O753" s="317"/>
      <c r="P753" s="305"/>
      <c r="Q753" s="305"/>
      <c r="R753" s="305"/>
      <c r="S753" s="335"/>
      <c r="T753" s="335"/>
      <c r="U753" s="335"/>
      <c r="V753" s="335"/>
      <c r="W753" s="305"/>
      <c r="X753" s="305"/>
      <c r="Y753" s="404">
        <f t="shared" ref="Y753:AL753" si="2282">Y393*Y747</f>
        <v>0</v>
      </c>
      <c r="Z753" s="404">
        <f t="shared" si="2282"/>
        <v>0</v>
      </c>
      <c r="AA753" s="404">
        <f t="shared" si="2282"/>
        <v>0</v>
      </c>
      <c r="AB753" s="404">
        <f t="shared" si="2282"/>
        <v>0</v>
      </c>
      <c r="AC753" s="404">
        <f t="shared" si="2282"/>
        <v>0</v>
      </c>
      <c r="AD753" s="404">
        <f t="shared" si="2282"/>
        <v>0</v>
      </c>
      <c r="AE753" s="404">
        <f t="shared" si="2282"/>
        <v>0</v>
      </c>
      <c r="AF753" s="404">
        <f t="shared" si="2282"/>
        <v>0</v>
      </c>
      <c r="AG753" s="404">
        <f t="shared" si="2282"/>
        <v>0</v>
      </c>
      <c r="AH753" s="404">
        <f t="shared" si="2282"/>
        <v>0</v>
      </c>
      <c r="AI753" s="404">
        <f t="shared" si="2282"/>
        <v>0</v>
      </c>
      <c r="AJ753" s="404">
        <f t="shared" si="2282"/>
        <v>0</v>
      </c>
      <c r="AK753" s="404">
        <f t="shared" si="2282"/>
        <v>0</v>
      </c>
      <c r="AL753" s="404">
        <f t="shared" si="2282"/>
        <v>0</v>
      </c>
      <c r="AM753" s="403">
        <f t="shared" si="2280"/>
        <v>0</v>
      </c>
      <c r="AN753" s="469"/>
    </row>
    <row r="754" spans="1:40" ht="15">
      <c r="B754" s="350" t="s">
        <v>323</v>
      </c>
      <c r="C754" s="371"/>
      <c r="D754" s="335"/>
      <c r="E754" s="305"/>
      <c r="F754" s="305"/>
      <c r="G754" s="305"/>
      <c r="H754" s="305"/>
      <c r="I754" s="305"/>
      <c r="J754" s="305"/>
      <c r="K754" s="305"/>
      <c r="L754" s="305"/>
      <c r="M754" s="305"/>
      <c r="N754" s="305"/>
      <c r="O754" s="317"/>
      <c r="P754" s="305"/>
      <c r="Q754" s="305"/>
      <c r="R754" s="305"/>
      <c r="S754" s="335"/>
      <c r="T754" s="335"/>
      <c r="U754" s="335"/>
      <c r="V754" s="335"/>
      <c r="W754" s="305"/>
      <c r="X754" s="305"/>
      <c r="Y754" s="404">
        <f t="shared" ref="Y754:AL754" si="2283">Y576*Y747</f>
        <v>0</v>
      </c>
      <c r="Z754" s="404">
        <f t="shared" si="2283"/>
        <v>0</v>
      </c>
      <c r="AA754" s="404">
        <f t="shared" si="2283"/>
        <v>0</v>
      </c>
      <c r="AB754" s="404">
        <f t="shared" si="2283"/>
        <v>0</v>
      </c>
      <c r="AC754" s="404">
        <f t="shared" si="2283"/>
        <v>0</v>
      </c>
      <c r="AD754" s="404">
        <f t="shared" si="2283"/>
        <v>0</v>
      </c>
      <c r="AE754" s="404">
        <f t="shared" si="2283"/>
        <v>0</v>
      </c>
      <c r="AF754" s="404">
        <f t="shared" si="2283"/>
        <v>0</v>
      </c>
      <c r="AG754" s="404">
        <f t="shared" si="2283"/>
        <v>0</v>
      </c>
      <c r="AH754" s="404">
        <f t="shared" si="2283"/>
        <v>0</v>
      </c>
      <c r="AI754" s="404">
        <f t="shared" si="2283"/>
        <v>0</v>
      </c>
      <c r="AJ754" s="404">
        <f t="shared" si="2283"/>
        <v>0</v>
      </c>
      <c r="AK754" s="404">
        <f t="shared" si="2283"/>
        <v>0</v>
      </c>
      <c r="AL754" s="404">
        <f t="shared" si="2283"/>
        <v>0</v>
      </c>
      <c r="AM754" s="403">
        <f t="shared" si="2280"/>
        <v>0</v>
      </c>
      <c r="AN754" s="469"/>
    </row>
    <row r="755" spans="1:40" ht="15">
      <c r="B755" s="350" t="s">
        <v>324</v>
      </c>
      <c r="C755" s="371"/>
      <c r="D755" s="335"/>
      <c r="E755" s="305"/>
      <c r="F755" s="305"/>
      <c r="G755" s="305"/>
      <c r="H755" s="305"/>
      <c r="I755" s="305"/>
      <c r="J755" s="305"/>
      <c r="K755" s="305"/>
      <c r="L755" s="305"/>
      <c r="M755" s="305"/>
      <c r="N755" s="305"/>
      <c r="O755" s="317"/>
      <c r="P755" s="305"/>
      <c r="Q755" s="305"/>
      <c r="R755" s="305"/>
      <c r="S755" s="335"/>
      <c r="T755" s="335"/>
      <c r="U755" s="335"/>
      <c r="V755" s="335"/>
      <c r="W755" s="305"/>
      <c r="X755" s="305"/>
      <c r="Y755" s="404">
        <f>Y744*Y747</f>
        <v>0</v>
      </c>
      <c r="Z755" s="404">
        <f t="shared" ref="Z755:AL755" si="2284">Z744*Z747</f>
        <v>0</v>
      </c>
      <c r="AA755" s="404">
        <f t="shared" si="2284"/>
        <v>0</v>
      </c>
      <c r="AB755" s="404">
        <f t="shared" si="2284"/>
        <v>0</v>
      </c>
      <c r="AC755" s="404">
        <f t="shared" si="2284"/>
        <v>0</v>
      </c>
      <c r="AD755" s="404">
        <f t="shared" si="2284"/>
        <v>0</v>
      </c>
      <c r="AE755" s="404">
        <f t="shared" si="2284"/>
        <v>0</v>
      </c>
      <c r="AF755" s="404">
        <f t="shared" si="2284"/>
        <v>0</v>
      </c>
      <c r="AG755" s="404">
        <f t="shared" si="2284"/>
        <v>0</v>
      </c>
      <c r="AH755" s="404">
        <f t="shared" si="2284"/>
        <v>0</v>
      </c>
      <c r="AI755" s="404">
        <f t="shared" si="2284"/>
        <v>0</v>
      </c>
      <c r="AJ755" s="404">
        <f t="shared" si="2284"/>
        <v>0</v>
      </c>
      <c r="AK755" s="404">
        <f t="shared" si="2284"/>
        <v>0</v>
      </c>
      <c r="AL755" s="404">
        <f t="shared" si="2284"/>
        <v>0</v>
      </c>
      <c r="AM755" s="403">
        <f t="shared" si="2280"/>
        <v>0</v>
      </c>
      <c r="AN755" s="469"/>
    </row>
    <row r="756" spans="1:40" ht="15.6">
      <c r="B756" s="375" t="s">
        <v>325</v>
      </c>
      <c r="C756" s="371"/>
      <c r="D756" s="362"/>
      <c r="E756" s="360"/>
      <c r="F756" s="360"/>
      <c r="G756" s="360"/>
      <c r="H756" s="360"/>
      <c r="I756" s="360"/>
      <c r="J756" s="360"/>
      <c r="K756" s="360"/>
      <c r="L756" s="360"/>
      <c r="M756" s="360"/>
      <c r="N756" s="360"/>
      <c r="O756" s="326"/>
      <c r="P756" s="360"/>
      <c r="Q756" s="360"/>
      <c r="R756" s="360"/>
      <c r="S756" s="362"/>
      <c r="T756" s="362"/>
      <c r="U756" s="362"/>
      <c r="V756" s="362"/>
      <c r="W756" s="360"/>
      <c r="X756" s="360"/>
      <c r="Y756" s="372">
        <f>SUM(Y748:Y755)</f>
        <v>0</v>
      </c>
      <c r="Z756" s="372">
        <f t="shared" ref="Z756:AE756" si="2285">SUM(Z748:Z755)</f>
        <v>0</v>
      </c>
      <c r="AA756" s="372">
        <f t="shared" si="2285"/>
        <v>0</v>
      </c>
      <c r="AB756" s="372">
        <f t="shared" si="2285"/>
        <v>0</v>
      </c>
      <c r="AC756" s="372">
        <f t="shared" si="2285"/>
        <v>0</v>
      </c>
      <c r="AD756" s="372">
        <f t="shared" si="2285"/>
        <v>0</v>
      </c>
      <c r="AE756" s="372">
        <f t="shared" si="2285"/>
        <v>0</v>
      </c>
      <c r="AF756" s="372">
        <f t="shared" ref="AF756:AL756" si="2286">SUM(AF748:AF755)</f>
        <v>0</v>
      </c>
      <c r="AG756" s="372">
        <f t="shared" si="2286"/>
        <v>0</v>
      </c>
      <c r="AH756" s="372">
        <f t="shared" si="2286"/>
        <v>0</v>
      </c>
      <c r="AI756" s="372">
        <f t="shared" si="2286"/>
        <v>0</v>
      </c>
      <c r="AJ756" s="372">
        <f t="shared" si="2286"/>
        <v>0</v>
      </c>
      <c r="AK756" s="372">
        <f t="shared" si="2286"/>
        <v>0</v>
      </c>
      <c r="AL756" s="372">
        <f t="shared" si="2286"/>
        <v>0</v>
      </c>
      <c r="AM756" s="374">
        <f>SUM(AM748:AM755)</f>
        <v>0</v>
      </c>
      <c r="AN756" s="469"/>
    </row>
    <row r="757" spans="1:40" ht="15.6">
      <c r="B757" s="375" t="s">
        <v>326</v>
      </c>
      <c r="C757" s="371"/>
      <c r="D757" s="376"/>
      <c r="E757" s="360"/>
      <c r="F757" s="360"/>
      <c r="G757" s="360"/>
      <c r="H757" s="360"/>
      <c r="I757" s="360"/>
      <c r="J757" s="360"/>
      <c r="K757" s="360"/>
      <c r="L757" s="360"/>
      <c r="M757" s="360"/>
      <c r="N757" s="360"/>
      <c r="O757" s="326"/>
      <c r="P757" s="360"/>
      <c r="Q757" s="360"/>
      <c r="R757" s="360"/>
      <c r="S757" s="362"/>
      <c r="T757" s="362"/>
      <c r="U757" s="362"/>
      <c r="V757" s="362"/>
      <c r="W757" s="360"/>
      <c r="X757" s="360"/>
      <c r="Y757" s="373">
        <f>Y745*Y747</f>
        <v>0</v>
      </c>
      <c r="Z757" s="373">
        <f t="shared" ref="Z757:AE757" si="2287">Z745*Z747</f>
        <v>0</v>
      </c>
      <c r="AA757" s="373">
        <f t="shared" si="2287"/>
        <v>0</v>
      </c>
      <c r="AB757" s="373">
        <f t="shared" si="2287"/>
        <v>0</v>
      </c>
      <c r="AC757" s="373">
        <f t="shared" si="2287"/>
        <v>0</v>
      </c>
      <c r="AD757" s="373">
        <f t="shared" si="2287"/>
        <v>0</v>
      </c>
      <c r="AE757" s="373">
        <f t="shared" si="2287"/>
        <v>0</v>
      </c>
      <c r="AF757" s="373">
        <f t="shared" ref="AF757:AL757" si="2288">AF745*AF747</f>
        <v>0</v>
      </c>
      <c r="AG757" s="373">
        <f t="shared" si="2288"/>
        <v>0</v>
      </c>
      <c r="AH757" s="373">
        <f t="shared" si="2288"/>
        <v>0</v>
      </c>
      <c r="AI757" s="373">
        <f t="shared" si="2288"/>
        <v>0</v>
      </c>
      <c r="AJ757" s="373">
        <f t="shared" si="2288"/>
        <v>0</v>
      </c>
      <c r="AK757" s="373">
        <f t="shared" si="2288"/>
        <v>0</v>
      </c>
      <c r="AL757" s="373">
        <f t="shared" si="2288"/>
        <v>0</v>
      </c>
      <c r="AM757" s="374">
        <f>SUM(Y757:AL757)</f>
        <v>0</v>
      </c>
      <c r="AN757" s="469"/>
    </row>
    <row r="758" spans="1:40" ht="15.6">
      <c r="B758" s="375" t="s">
        <v>327</v>
      </c>
      <c r="C758" s="371"/>
      <c r="D758" s="376"/>
      <c r="E758" s="360"/>
      <c r="F758" s="360"/>
      <c r="G758" s="360"/>
      <c r="H758" s="360"/>
      <c r="I758" s="360"/>
      <c r="J758" s="360"/>
      <c r="K758" s="360"/>
      <c r="L758" s="360"/>
      <c r="M758" s="360"/>
      <c r="N758" s="360"/>
      <c r="O758" s="326"/>
      <c r="P758" s="360"/>
      <c r="Q758" s="360"/>
      <c r="R758" s="360"/>
      <c r="S758" s="376"/>
      <c r="T758" s="376"/>
      <c r="U758" s="376"/>
      <c r="V758" s="376"/>
      <c r="W758" s="360"/>
      <c r="X758" s="360"/>
      <c r="Y758" s="377"/>
      <c r="Z758" s="377"/>
      <c r="AA758" s="377"/>
      <c r="AB758" s="377"/>
      <c r="AC758" s="377"/>
      <c r="AD758" s="377"/>
      <c r="AE758" s="377"/>
      <c r="AF758" s="377"/>
      <c r="AG758" s="377"/>
      <c r="AH758" s="377"/>
      <c r="AI758" s="377"/>
      <c r="AJ758" s="377"/>
      <c r="AK758" s="377"/>
      <c r="AL758" s="377"/>
      <c r="AM758" s="374">
        <f>AM756-AM757</f>
        <v>0</v>
      </c>
      <c r="AN758" s="469"/>
    </row>
    <row r="759" spans="1:40" ht="15">
      <c r="B759" s="350"/>
      <c r="C759" s="376"/>
      <c r="D759" s="376"/>
      <c r="E759" s="360"/>
      <c r="F759" s="360"/>
      <c r="G759" s="360"/>
      <c r="H759" s="360"/>
      <c r="I759" s="360"/>
      <c r="J759" s="360"/>
      <c r="K759" s="360"/>
      <c r="L759" s="360"/>
      <c r="M759" s="360"/>
      <c r="N759" s="360"/>
      <c r="O759" s="326"/>
      <c r="P759" s="360"/>
      <c r="Q759" s="360"/>
      <c r="R759" s="360"/>
      <c r="S759" s="376"/>
      <c r="T759" s="371"/>
      <c r="U759" s="376"/>
      <c r="V759" s="376"/>
      <c r="W759" s="360"/>
      <c r="X759" s="360"/>
      <c r="Y759" s="378"/>
      <c r="Z759" s="378"/>
      <c r="AA759" s="378"/>
      <c r="AB759" s="378"/>
      <c r="AC759" s="378"/>
      <c r="AD759" s="378"/>
      <c r="AE759" s="378"/>
      <c r="AF759" s="378"/>
      <c r="AG759" s="378"/>
      <c r="AH759" s="378"/>
      <c r="AI759" s="378"/>
      <c r="AJ759" s="378"/>
      <c r="AK759" s="378"/>
      <c r="AL759" s="378"/>
      <c r="AM759" s="374"/>
      <c r="AN759" s="469"/>
    </row>
    <row r="760" spans="1:40" ht="15">
      <c r="B760" s="465" t="s">
        <v>328</v>
      </c>
      <c r="C760" s="330"/>
      <c r="D760" s="305"/>
      <c r="E760" s="305"/>
      <c r="F760" s="305"/>
      <c r="G760" s="305"/>
      <c r="H760" s="305"/>
      <c r="I760" s="305"/>
      <c r="J760" s="305"/>
      <c r="K760" s="305"/>
      <c r="L760" s="305"/>
      <c r="M760" s="305"/>
      <c r="N760" s="305"/>
      <c r="O760" s="383"/>
      <c r="P760" s="305"/>
      <c r="Q760" s="305"/>
      <c r="R760" s="305"/>
      <c r="S760" s="330"/>
      <c r="T760" s="335"/>
      <c r="U760" s="335"/>
      <c r="V760" s="305"/>
      <c r="W760" s="305"/>
      <c r="X760" s="335"/>
      <c r="Y760" s="317">
        <f>SUMPRODUCT(E587:E742,Y587:Y742)</f>
        <v>0</v>
      </c>
      <c r="Z760" s="317">
        <f>SUMPRODUCT(E587:E742,Z587:Z742)</f>
        <v>0</v>
      </c>
      <c r="AA760" s="317">
        <f t="shared" ref="AA760:AL760" si="2289">IF(AA585="kw",SUMPRODUCT($N$587:$N$742,$P$587:$P$742,AA587:AA742),SUMPRODUCT($E$587:$E$742,AA587:AA742))</f>
        <v>0</v>
      </c>
      <c r="AB760" s="317">
        <f t="shared" si="2289"/>
        <v>0</v>
      </c>
      <c r="AC760" s="317">
        <f t="shared" si="2289"/>
        <v>0</v>
      </c>
      <c r="AD760" s="317">
        <f t="shared" si="2289"/>
        <v>0</v>
      </c>
      <c r="AE760" s="317">
        <f t="shared" si="2289"/>
        <v>0</v>
      </c>
      <c r="AF760" s="317">
        <f t="shared" si="2289"/>
        <v>0</v>
      </c>
      <c r="AG760" s="317">
        <f t="shared" si="2289"/>
        <v>0</v>
      </c>
      <c r="AH760" s="317">
        <f t="shared" si="2289"/>
        <v>0</v>
      </c>
      <c r="AI760" s="317">
        <f t="shared" si="2289"/>
        <v>0</v>
      </c>
      <c r="AJ760" s="317">
        <f t="shared" si="2289"/>
        <v>0</v>
      </c>
      <c r="AK760" s="317">
        <f t="shared" si="2289"/>
        <v>0</v>
      </c>
      <c r="AL760" s="317">
        <f t="shared" si="2289"/>
        <v>0</v>
      </c>
      <c r="AM760" s="363"/>
    </row>
    <row r="761" spans="1:40" ht="15">
      <c r="B761" s="466" t="s">
        <v>329</v>
      </c>
      <c r="C761" s="390"/>
      <c r="D761" s="410"/>
      <c r="E761" s="410"/>
      <c r="F761" s="410"/>
      <c r="G761" s="410"/>
      <c r="H761" s="410"/>
      <c r="I761" s="410"/>
      <c r="J761" s="410"/>
      <c r="K761" s="410"/>
      <c r="L761" s="410"/>
      <c r="M761" s="410"/>
      <c r="N761" s="410"/>
      <c r="O761" s="409"/>
      <c r="P761" s="410"/>
      <c r="Q761" s="410"/>
      <c r="R761" s="410"/>
      <c r="S761" s="390"/>
      <c r="T761" s="411"/>
      <c r="U761" s="411"/>
      <c r="V761" s="410"/>
      <c r="W761" s="410"/>
      <c r="X761" s="411"/>
      <c r="Y761" s="352">
        <f>SUMPRODUCT(F587:F742,Y587:Y742)</f>
        <v>0</v>
      </c>
      <c r="Z761" s="352">
        <f>SUMPRODUCT(F587:F742,Z587:Z742)</f>
        <v>0</v>
      </c>
      <c r="AA761" s="352">
        <f t="shared" ref="AA761:AL761" si="2290">IF(AA585="kw",SUMPRODUCT($N$587:$N$742,$Q$587:$Q$742,AA587:AA742),SUMPRODUCT($F$587:$F$742,AA587:AA742))</f>
        <v>0</v>
      </c>
      <c r="AB761" s="352">
        <f t="shared" si="2290"/>
        <v>0</v>
      </c>
      <c r="AC761" s="352">
        <f t="shared" si="2290"/>
        <v>0</v>
      </c>
      <c r="AD761" s="352">
        <f t="shared" si="2290"/>
        <v>0</v>
      </c>
      <c r="AE761" s="352">
        <f t="shared" si="2290"/>
        <v>0</v>
      </c>
      <c r="AF761" s="352">
        <f t="shared" si="2290"/>
        <v>0</v>
      </c>
      <c r="AG761" s="352">
        <f t="shared" si="2290"/>
        <v>0</v>
      </c>
      <c r="AH761" s="352">
        <f t="shared" si="2290"/>
        <v>0</v>
      </c>
      <c r="AI761" s="352">
        <f t="shared" si="2290"/>
        <v>0</v>
      </c>
      <c r="AJ761" s="352">
        <f t="shared" si="2290"/>
        <v>0</v>
      </c>
      <c r="AK761" s="352">
        <f t="shared" si="2290"/>
        <v>0</v>
      </c>
      <c r="AL761" s="352">
        <f t="shared" si="2290"/>
        <v>0</v>
      </c>
      <c r="AM761" s="412"/>
    </row>
    <row r="762" spans="1:40" ht="20.25" customHeight="1">
      <c r="B762" s="394" t="s">
        <v>226</v>
      </c>
      <c r="C762" s="413"/>
      <c r="D762" s="414"/>
      <c r="E762" s="414"/>
      <c r="F762" s="414"/>
      <c r="G762" s="414"/>
      <c r="H762" s="414"/>
      <c r="I762" s="414"/>
      <c r="J762" s="414"/>
      <c r="K762" s="414"/>
      <c r="L762" s="414"/>
      <c r="M762" s="414"/>
      <c r="N762" s="414"/>
      <c r="O762" s="414"/>
      <c r="P762" s="414"/>
      <c r="Q762" s="414"/>
      <c r="R762" s="414"/>
      <c r="S762" s="397"/>
      <c r="T762" s="398"/>
      <c r="U762" s="414"/>
      <c r="V762" s="414"/>
      <c r="W762" s="414"/>
      <c r="X762" s="414"/>
      <c r="Y762" s="435"/>
      <c r="Z762" s="435"/>
      <c r="AA762" s="435"/>
      <c r="AB762" s="435"/>
      <c r="AC762" s="435"/>
      <c r="AD762" s="435"/>
      <c r="AE762" s="435"/>
      <c r="AF762" s="435"/>
      <c r="AG762" s="435"/>
      <c r="AH762" s="435"/>
      <c r="AI762" s="435"/>
      <c r="AJ762" s="435"/>
      <c r="AK762" s="435"/>
      <c r="AL762" s="435"/>
      <c r="AM762" s="415"/>
    </row>
    <row r="765" spans="1:40" ht="15.6">
      <c r="B765" s="306" t="s">
        <v>330</v>
      </c>
      <c r="C765" s="307"/>
      <c r="D765" s="626" t="s">
        <v>588</v>
      </c>
      <c r="E765" s="279"/>
      <c r="F765" s="626" t="s">
        <v>599</v>
      </c>
      <c r="G765" s="279"/>
      <c r="H765" s="279"/>
      <c r="I765" s="279"/>
      <c r="J765" s="279"/>
      <c r="K765" s="279"/>
      <c r="L765" s="279"/>
      <c r="M765" s="279"/>
      <c r="N765" s="279"/>
      <c r="O765" s="307"/>
      <c r="P765" s="279"/>
      <c r="Q765" s="279"/>
      <c r="R765" s="279"/>
      <c r="S765" s="279"/>
      <c r="T765" s="279"/>
      <c r="U765" s="279"/>
      <c r="V765" s="279"/>
      <c r="W765" s="279"/>
      <c r="X765" s="279"/>
      <c r="Y765" s="296"/>
      <c r="Z765" s="293"/>
      <c r="AA765" s="293"/>
      <c r="AB765" s="293"/>
      <c r="AC765" s="293"/>
      <c r="AD765" s="293"/>
      <c r="AE765" s="293"/>
      <c r="AF765" s="293"/>
      <c r="AG765" s="293"/>
      <c r="AH765" s="293"/>
      <c r="AI765" s="293"/>
      <c r="AJ765" s="293"/>
      <c r="AK765" s="293"/>
      <c r="AL765" s="293"/>
    </row>
    <row r="766" spans="1:40" ht="33" customHeight="1">
      <c r="B766" s="794" t="s">
        <v>213</v>
      </c>
      <c r="C766" s="796" t="s">
        <v>33</v>
      </c>
      <c r="D766" s="310" t="s">
        <v>426</v>
      </c>
      <c r="E766" s="798" t="s">
        <v>211</v>
      </c>
      <c r="F766" s="799"/>
      <c r="G766" s="799"/>
      <c r="H766" s="799"/>
      <c r="I766" s="799"/>
      <c r="J766" s="799"/>
      <c r="K766" s="799"/>
      <c r="L766" s="799"/>
      <c r="M766" s="800"/>
      <c r="N766" s="801" t="s">
        <v>215</v>
      </c>
      <c r="O766" s="310" t="s">
        <v>427</v>
      </c>
      <c r="P766" s="798" t="s">
        <v>214</v>
      </c>
      <c r="Q766" s="799"/>
      <c r="R766" s="799"/>
      <c r="S766" s="799"/>
      <c r="T766" s="799"/>
      <c r="U766" s="799"/>
      <c r="V766" s="799"/>
      <c r="W766" s="799"/>
      <c r="X766" s="800"/>
      <c r="Y766" s="791" t="s">
        <v>246</v>
      </c>
      <c r="Z766" s="792"/>
      <c r="AA766" s="792"/>
      <c r="AB766" s="792"/>
      <c r="AC766" s="792"/>
      <c r="AD766" s="792"/>
      <c r="AE766" s="792"/>
      <c r="AF766" s="792"/>
      <c r="AG766" s="792"/>
      <c r="AH766" s="792"/>
      <c r="AI766" s="792"/>
      <c r="AJ766" s="792"/>
      <c r="AK766" s="792"/>
      <c r="AL766" s="792"/>
      <c r="AM766" s="793"/>
    </row>
    <row r="767" spans="1:40" ht="65.25" customHeight="1">
      <c r="B767" s="795"/>
      <c r="C767" s="797"/>
      <c r="D767" s="311">
        <v>2019</v>
      </c>
      <c r="E767" s="311">
        <v>2020</v>
      </c>
      <c r="F767" s="311">
        <v>2021</v>
      </c>
      <c r="G767" s="311">
        <v>2022</v>
      </c>
      <c r="H767" s="311">
        <v>2023</v>
      </c>
      <c r="I767" s="311">
        <v>2024</v>
      </c>
      <c r="J767" s="311">
        <v>2025</v>
      </c>
      <c r="K767" s="311">
        <v>2026</v>
      </c>
      <c r="L767" s="311">
        <v>2027</v>
      </c>
      <c r="M767" s="311">
        <v>2028</v>
      </c>
      <c r="N767" s="802"/>
      <c r="O767" s="311">
        <v>2019</v>
      </c>
      <c r="P767" s="311">
        <v>2020</v>
      </c>
      <c r="Q767" s="311">
        <v>2021</v>
      </c>
      <c r="R767" s="311">
        <v>2022</v>
      </c>
      <c r="S767" s="311">
        <v>2023</v>
      </c>
      <c r="T767" s="311">
        <v>2024</v>
      </c>
      <c r="U767" s="311">
        <v>2025</v>
      </c>
      <c r="V767" s="311">
        <v>2026</v>
      </c>
      <c r="W767" s="311">
        <v>2027</v>
      </c>
      <c r="X767" s="311">
        <v>2028</v>
      </c>
      <c r="Y767" s="311" t="str">
        <f>'1.  LRAMVA Summary'!D51</f>
        <v>Residential</v>
      </c>
      <c r="Z767" s="311" t="str">
        <f>'1.  LRAMVA Summary'!E51</f>
        <v>GS&lt;50 kW</v>
      </c>
      <c r="AA767" s="311" t="str">
        <f>'1.  LRAMVA Summary'!F51</f>
        <v>General Service 50 to 499 kW</v>
      </c>
      <c r="AB767" s="311" t="str">
        <f>'1.  LRAMVA Summary'!G51</f>
        <v>General Service 500 to 4,999 kW</v>
      </c>
      <c r="AC767" s="311" t="str">
        <f>'1.  LRAMVA Summary'!H51</f>
        <v>Large Use</v>
      </c>
      <c r="AD767" s="311" t="str">
        <f>'1.  LRAMVA Summary'!I51</f>
        <v>Street Lighting</v>
      </c>
      <c r="AE767" s="311" t="str">
        <f>'1.  LRAMVA Summary'!J51</f>
        <v/>
      </c>
      <c r="AF767" s="311" t="str">
        <f>'1.  LRAMVA Summary'!K51</f>
        <v/>
      </c>
      <c r="AG767" s="311" t="str">
        <f>'1.  LRAMVA Summary'!L51</f>
        <v/>
      </c>
      <c r="AH767" s="311" t="str">
        <f>'1.  LRAMVA Summary'!M51</f>
        <v/>
      </c>
      <c r="AI767" s="311" t="str">
        <f>'1.  LRAMVA Summary'!N51</f>
        <v/>
      </c>
      <c r="AJ767" s="311" t="str">
        <f>'1.  LRAMVA Summary'!O51</f>
        <v/>
      </c>
      <c r="AK767" s="311" t="str">
        <f>'1.  LRAMVA Summary'!P51</f>
        <v/>
      </c>
      <c r="AL767" s="311" t="str">
        <f>'1.  LRAMVA Summary'!Q51</f>
        <v/>
      </c>
      <c r="AM767" s="313" t="str">
        <f>'1.  LRAMVA Summary'!R51</f>
        <v>Total</v>
      </c>
    </row>
    <row r="768" spans="1:40" ht="15.75" customHeight="1">
      <c r="A768" s="567"/>
      <c r="B768" s="553" t="s">
        <v>517</v>
      </c>
      <c r="C768" s="315"/>
      <c r="D768" s="315"/>
      <c r="E768" s="315"/>
      <c r="F768" s="315"/>
      <c r="G768" s="315"/>
      <c r="H768" s="315"/>
      <c r="I768" s="315"/>
      <c r="J768" s="315"/>
      <c r="K768" s="315"/>
      <c r="L768" s="315"/>
      <c r="M768" s="315"/>
      <c r="N768" s="316"/>
      <c r="O768" s="315"/>
      <c r="P768" s="315"/>
      <c r="Q768" s="315"/>
      <c r="R768" s="315"/>
      <c r="S768" s="315"/>
      <c r="T768" s="315"/>
      <c r="U768" s="315"/>
      <c r="V768" s="315"/>
      <c r="W768" s="315"/>
      <c r="X768" s="315"/>
      <c r="Y768" s="317" t="str">
        <f>'1.  LRAMVA Summary'!D52</f>
        <v>kWh</v>
      </c>
      <c r="Z768" s="317" t="str">
        <f>'1.  LRAMVA Summary'!E52</f>
        <v>kWh</v>
      </c>
      <c r="AA768" s="317" t="str">
        <f>'1.  LRAMVA Summary'!F52</f>
        <v>kW</v>
      </c>
      <c r="AB768" s="317" t="str">
        <f>'1.  LRAMVA Summary'!G52</f>
        <v>kW</v>
      </c>
      <c r="AC768" s="317" t="str">
        <f>'1.  LRAMVA Summary'!H52</f>
        <v>kW</v>
      </c>
      <c r="AD768" s="317" t="str">
        <f>'1.  LRAMVA Summary'!I52</f>
        <v>kW</v>
      </c>
      <c r="AE768" s="317" t="str">
        <f>'1.  LRAMVA Summary'!J52</f>
        <v/>
      </c>
      <c r="AF768" s="317" t="str">
        <f>'1.  LRAMVA Summary'!K52</f>
        <v/>
      </c>
      <c r="AG768" s="317" t="str">
        <f>'1.  LRAMVA Summary'!L52</f>
        <v/>
      </c>
      <c r="AH768" s="317" t="str">
        <f>'1.  LRAMVA Summary'!M52</f>
        <v/>
      </c>
      <c r="AI768" s="317" t="str">
        <f>'1.  LRAMVA Summary'!N52</f>
        <v/>
      </c>
      <c r="AJ768" s="317" t="str">
        <f>'1.  LRAMVA Summary'!O52</f>
        <v/>
      </c>
      <c r="AK768" s="317" t="str">
        <f>'1.  LRAMVA Summary'!P52</f>
        <v/>
      </c>
      <c r="AL768" s="317" t="str">
        <f>'1.  LRAMVA Summary'!Q52</f>
        <v/>
      </c>
      <c r="AM768" s="318"/>
    </row>
    <row r="769" spans="1:39" ht="15.6" hidden="1" outlineLevel="1">
      <c r="A769" s="567"/>
      <c r="B769" s="539" t="s">
        <v>510</v>
      </c>
      <c r="C769" s="315"/>
      <c r="D769" s="315"/>
      <c r="E769" s="315"/>
      <c r="F769" s="315"/>
      <c r="G769" s="315"/>
      <c r="H769" s="315"/>
      <c r="I769" s="315"/>
      <c r="J769" s="315"/>
      <c r="K769" s="315"/>
      <c r="L769" s="315"/>
      <c r="M769" s="315"/>
      <c r="N769" s="316"/>
      <c r="O769" s="315"/>
      <c r="P769" s="315"/>
      <c r="Q769" s="315"/>
      <c r="R769" s="315"/>
      <c r="S769" s="315"/>
      <c r="T769" s="315"/>
      <c r="U769" s="315"/>
      <c r="V769" s="315"/>
      <c r="W769" s="315"/>
      <c r="X769" s="315"/>
      <c r="Y769" s="317"/>
      <c r="Z769" s="317"/>
      <c r="AA769" s="317"/>
      <c r="AB769" s="317"/>
      <c r="AC769" s="317"/>
      <c r="AD769" s="317"/>
      <c r="AE769" s="317"/>
      <c r="AF769" s="317"/>
      <c r="AG769" s="317"/>
      <c r="AH769" s="317"/>
      <c r="AI769" s="317"/>
      <c r="AJ769" s="317"/>
      <c r="AK769" s="317"/>
      <c r="AL769" s="317"/>
      <c r="AM769" s="318"/>
    </row>
    <row r="770" spans="1:39" ht="15" hidden="1" outlineLevel="1">
      <c r="A770" s="567">
        <v>1</v>
      </c>
      <c r="B770" s="454" t="s">
        <v>95</v>
      </c>
      <c r="C770" s="317" t="s">
        <v>25</v>
      </c>
      <c r="D770" s="321"/>
      <c r="E770" s="321"/>
      <c r="F770" s="321"/>
      <c r="G770" s="321"/>
      <c r="H770" s="321"/>
      <c r="I770" s="321"/>
      <c r="J770" s="321"/>
      <c r="K770" s="321"/>
      <c r="L770" s="321"/>
      <c r="M770" s="321"/>
      <c r="N770" s="317"/>
      <c r="O770" s="321"/>
      <c r="P770" s="321"/>
      <c r="Q770" s="321"/>
      <c r="R770" s="321"/>
      <c r="S770" s="321"/>
      <c r="T770" s="321"/>
      <c r="U770" s="321"/>
      <c r="V770" s="321"/>
      <c r="W770" s="321"/>
      <c r="X770" s="321"/>
      <c r="Y770" s="436"/>
      <c r="Z770" s="436"/>
      <c r="AA770" s="436"/>
      <c r="AB770" s="436"/>
      <c r="AC770" s="436"/>
      <c r="AD770" s="436"/>
      <c r="AE770" s="436"/>
      <c r="AF770" s="436"/>
      <c r="AG770" s="436"/>
      <c r="AH770" s="436"/>
      <c r="AI770" s="436"/>
      <c r="AJ770" s="436"/>
      <c r="AK770" s="436"/>
      <c r="AL770" s="436"/>
      <c r="AM770" s="322">
        <f>SUM(Y770:AL770)</f>
        <v>0</v>
      </c>
    </row>
    <row r="771" spans="1:39" ht="15" hidden="1" outlineLevel="1">
      <c r="A771" s="567"/>
      <c r="B771" s="320" t="s">
        <v>345</v>
      </c>
      <c r="C771" s="317" t="s">
        <v>164</v>
      </c>
      <c r="D771" s="321"/>
      <c r="E771" s="321"/>
      <c r="F771" s="321"/>
      <c r="G771" s="321"/>
      <c r="H771" s="321"/>
      <c r="I771" s="321"/>
      <c r="J771" s="321"/>
      <c r="K771" s="321"/>
      <c r="L771" s="321"/>
      <c r="M771" s="321"/>
      <c r="N771" s="494"/>
      <c r="O771" s="321"/>
      <c r="P771" s="321"/>
      <c r="Q771" s="321"/>
      <c r="R771" s="321"/>
      <c r="S771" s="321"/>
      <c r="T771" s="321"/>
      <c r="U771" s="321"/>
      <c r="V771" s="321"/>
      <c r="W771" s="321"/>
      <c r="X771" s="321"/>
      <c r="Y771" s="437">
        <f>Y770</f>
        <v>0</v>
      </c>
      <c r="Z771" s="437">
        <f t="shared" ref="Z771" si="2291">Z770</f>
        <v>0</v>
      </c>
      <c r="AA771" s="437">
        <f t="shared" ref="AA771" si="2292">AA770</f>
        <v>0</v>
      </c>
      <c r="AB771" s="437">
        <f t="shared" ref="AB771" si="2293">AB770</f>
        <v>0</v>
      </c>
      <c r="AC771" s="437">
        <f t="shared" ref="AC771" si="2294">AC770</f>
        <v>0</v>
      </c>
      <c r="AD771" s="437">
        <f t="shared" ref="AD771" si="2295">AD770</f>
        <v>0</v>
      </c>
      <c r="AE771" s="437">
        <f t="shared" ref="AE771" si="2296">AE770</f>
        <v>0</v>
      </c>
      <c r="AF771" s="437">
        <f t="shared" ref="AF771" si="2297">AF770</f>
        <v>0</v>
      </c>
      <c r="AG771" s="437">
        <f t="shared" ref="AG771" si="2298">AG770</f>
        <v>0</v>
      </c>
      <c r="AH771" s="437">
        <f t="shared" ref="AH771" si="2299">AH770</f>
        <v>0</v>
      </c>
      <c r="AI771" s="437">
        <f t="shared" ref="AI771" si="2300">AI770</f>
        <v>0</v>
      </c>
      <c r="AJ771" s="437">
        <f t="shared" ref="AJ771" si="2301">AJ770</f>
        <v>0</v>
      </c>
      <c r="AK771" s="437">
        <f t="shared" ref="AK771" si="2302">AK770</f>
        <v>0</v>
      </c>
      <c r="AL771" s="437">
        <f t="shared" ref="AL771" si="2303">AL770</f>
        <v>0</v>
      </c>
      <c r="AM771" s="323"/>
    </row>
    <row r="772" spans="1:39" ht="15.6" hidden="1" outlineLevel="1">
      <c r="A772" s="567"/>
      <c r="B772" s="324"/>
      <c r="C772" s="325"/>
      <c r="D772" s="325"/>
      <c r="E772" s="325"/>
      <c r="F772" s="325"/>
      <c r="G772" s="325"/>
      <c r="H772" s="325"/>
      <c r="I772" s="325"/>
      <c r="J772" s="325"/>
      <c r="K772" s="325"/>
      <c r="L772" s="325"/>
      <c r="M772" s="325"/>
      <c r="N772" s="326"/>
      <c r="O772" s="325"/>
      <c r="P772" s="325"/>
      <c r="Q772" s="325"/>
      <c r="R772" s="325"/>
      <c r="S772" s="325"/>
      <c r="T772" s="325"/>
      <c r="U772" s="325"/>
      <c r="V772" s="325"/>
      <c r="W772" s="325"/>
      <c r="X772" s="325"/>
      <c r="Y772" s="438"/>
      <c r="Z772" s="439"/>
      <c r="AA772" s="439"/>
      <c r="AB772" s="439"/>
      <c r="AC772" s="439"/>
      <c r="AD772" s="439"/>
      <c r="AE772" s="439"/>
      <c r="AF772" s="439"/>
      <c r="AG772" s="439"/>
      <c r="AH772" s="439"/>
      <c r="AI772" s="439"/>
      <c r="AJ772" s="439"/>
      <c r="AK772" s="439"/>
      <c r="AL772" s="439"/>
      <c r="AM772" s="328"/>
    </row>
    <row r="773" spans="1:39" ht="15" hidden="1" outlineLevel="1">
      <c r="A773" s="567">
        <v>2</v>
      </c>
      <c r="B773" s="454" t="s">
        <v>96</v>
      </c>
      <c r="C773" s="317" t="s">
        <v>25</v>
      </c>
      <c r="D773" s="321"/>
      <c r="E773" s="321"/>
      <c r="F773" s="321"/>
      <c r="G773" s="321"/>
      <c r="H773" s="321"/>
      <c r="I773" s="321"/>
      <c r="J773" s="321"/>
      <c r="K773" s="321"/>
      <c r="L773" s="321"/>
      <c r="M773" s="321"/>
      <c r="N773" s="317"/>
      <c r="O773" s="321"/>
      <c r="P773" s="321"/>
      <c r="Q773" s="321"/>
      <c r="R773" s="321"/>
      <c r="S773" s="321"/>
      <c r="T773" s="321"/>
      <c r="U773" s="321"/>
      <c r="V773" s="321"/>
      <c r="W773" s="321"/>
      <c r="X773" s="321"/>
      <c r="Y773" s="436"/>
      <c r="Z773" s="436"/>
      <c r="AA773" s="436"/>
      <c r="AB773" s="436"/>
      <c r="AC773" s="436"/>
      <c r="AD773" s="436"/>
      <c r="AE773" s="436"/>
      <c r="AF773" s="436"/>
      <c r="AG773" s="436"/>
      <c r="AH773" s="436"/>
      <c r="AI773" s="436"/>
      <c r="AJ773" s="436"/>
      <c r="AK773" s="436"/>
      <c r="AL773" s="436"/>
      <c r="AM773" s="322">
        <f>SUM(Y773:AL773)</f>
        <v>0</v>
      </c>
    </row>
    <row r="774" spans="1:39" ht="15" hidden="1" outlineLevel="1">
      <c r="A774" s="567"/>
      <c r="B774" s="320" t="s">
        <v>345</v>
      </c>
      <c r="C774" s="317" t="s">
        <v>164</v>
      </c>
      <c r="D774" s="321"/>
      <c r="E774" s="321"/>
      <c r="F774" s="321"/>
      <c r="G774" s="321"/>
      <c r="H774" s="321"/>
      <c r="I774" s="321"/>
      <c r="J774" s="321"/>
      <c r="K774" s="321"/>
      <c r="L774" s="321"/>
      <c r="M774" s="321"/>
      <c r="N774" s="494"/>
      <c r="O774" s="321"/>
      <c r="P774" s="321"/>
      <c r="Q774" s="321"/>
      <c r="R774" s="321"/>
      <c r="S774" s="321"/>
      <c r="T774" s="321"/>
      <c r="U774" s="321"/>
      <c r="V774" s="321"/>
      <c r="W774" s="321"/>
      <c r="X774" s="321"/>
      <c r="Y774" s="437">
        <f>Y773</f>
        <v>0</v>
      </c>
      <c r="Z774" s="437">
        <f t="shared" ref="Z774" si="2304">Z773</f>
        <v>0</v>
      </c>
      <c r="AA774" s="437">
        <f t="shared" ref="AA774" si="2305">AA773</f>
        <v>0</v>
      </c>
      <c r="AB774" s="437">
        <f t="shared" ref="AB774" si="2306">AB773</f>
        <v>0</v>
      </c>
      <c r="AC774" s="437">
        <f t="shared" ref="AC774" si="2307">AC773</f>
        <v>0</v>
      </c>
      <c r="AD774" s="437">
        <f t="shared" ref="AD774" si="2308">AD773</f>
        <v>0</v>
      </c>
      <c r="AE774" s="437">
        <f t="shared" ref="AE774" si="2309">AE773</f>
        <v>0</v>
      </c>
      <c r="AF774" s="437">
        <f t="shared" ref="AF774" si="2310">AF773</f>
        <v>0</v>
      </c>
      <c r="AG774" s="437">
        <f t="shared" ref="AG774" si="2311">AG773</f>
        <v>0</v>
      </c>
      <c r="AH774" s="437">
        <f t="shared" ref="AH774" si="2312">AH773</f>
        <v>0</v>
      </c>
      <c r="AI774" s="437">
        <f t="shared" ref="AI774" si="2313">AI773</f>
        <v>0</v>
      </c>
      <c r="AJ774" s="437">
        <f t="shared" ref="AJ774" si="2314">AJ773</f>
        <v>0</v>
      </c>
      <c r="AK774" s="437">
        <f t="shared" ref="AK774" si="2315">AK773</f>
        <v>0</v>
      </c>
      <c r="AL774" s="437">
        <f t="shared" ref="AL774" si="2316">AL773</f>
        <v>0</v>
      </c>
      <c r="AM774" s="323"/>
    </row>
    <row r="775" spans="1:39" ht="15.6" hidden="1" outlineLevel="1">
      <c r="A775" s="567"/>
      <c r="B775" s="324"/>
      <c r="C775" s="325"/>
      <c r="D775" s="330"/>
      <c r="E775" s="330"/>
      <c r="F775" s="330"/>
      <c r="G775" s="330"/>
      <c r="H775" s="330"/>
      <c r="I775" s="330"/>
      <c r="J775" s="330"/>
      <c r="K775" s="330"/>
      <c r="L775" s="330"/>
      <c r="M775" s="330"/>
      <c r="N775" s="326"/>
      <c r="O775" s="330"/>
      <c r="P775" s="330"/>
      <c r="Q775" s="330"/>
      <c r="R775" s="330"/>
      <c r="S775" s="330"/>
      <c r="T775" s="330"/>
      <c r="U775" s="330"/>
      <c r="V775" s="330"/>
      <c r="W775" s="330"/>
      <c r="X775" s="330"/>
      <c r="Y775" s="438"/>
      <c r="Z775" s="439"/>
      <c r="AA775" s="439"/>
      <c r="AB775" s="439"/>
      <c r="AC775" s="439"/>
      <c r="AD775" s="439"/>
      <c r="AE775" s="439"/>
      <c r="AF775" s="439"/>
      <c r="AG775" s="439"/>
      <c r="AH775" s="439"/>
      <c r="AI775" s="439"/>
      <c r="AJ775" s="439"/>
      <c r="AK775" s="439"/>
      <c r="AL775" s="439"/>
      <c r="AM775" s="328"/>
    </row>
    <row r="776" spans="1:39" ht="15" hidden="1" outlineLevel="1">
      <c r="A776" s="567">
        <v>3</v>
      </c>
      <c r="B776" s="454" t="s">
        <v>97</v>
      </c>
      <c r="C776" s="317" t="s">
        <v>25</v>
      </c>
      <c r="D776" s="321"/>
      <c r="E776" s="321"/>
      <c r="F776" s="321"/>
      <c r="G776" s="321"/>
      <c r="H776" s="321"/>
      <c r="I776" s="321"/>
      <c r="J776" s="321"/>
      <c r="K776" s="321"/>
      <c r="L776" s="321"/>
      <c r="M776" s="321"/>
      <c r="N776" s="317"/>
      <c r="O776" s="321"/>
      <c r="P776" s="321"/>
      <c r="Q776" s="321"/>
      <c r="R776" s="321"/>
      <c r="S776" s="321"/>
      <c r="T776" s="321"/>
      <c r="U776" s="321"/>
      <c r="V776" s="321"/>
      <c r="W776" s="321"/>
      <c r="X776" s="321"/>
      <c r="Y776" s="436"/>
      <c r="Z776" s="436"/>
      <c r="AA776" s="436"/>
      <c r="AB776" s="436"/>
      <c r="AC776" s="436"/>
      <c r="AD776" s="436"/>
      <c r="AE776" s="436"/>
      <c r="AF776" s="436"/>
      <c r="AG776" s="436"/>
      <c r="AH776" s="436"/>
      <c r="AI776" s="436"/>
      <c r="AJ776" s="436"/>
      <c r="AK776" s="436"/>
      <c r="AL776" s="436"/>
      <c r="AM776" s="322">
        <f>SUM(Y776:AL776)</f>
        <v>0</v>
      </c>
    </row>
    <row r="777" spans="1:39" ht="15" hidden="1" outlineLevel="1">
      <c r="A777" s="567"/>
      <c r="B777" s="320" t="s">
        <v>345</v>
      </c>
      <c r="C777" s="317" t="s">
        <v>164</v>
      </c>
      <c r="D777" s="321"/>
      <c r="E777" s="321"/>
      <c r="F777" s="321"/>
      <c r="G777" s="321"/>
      <c r="H777" s="321"/>
      <c r="I777" s="321"/>
      <c r="J777" s="321"/>
      <c r="K777" s="321"/>
      <c r="L777" s="321"/>
      <c r="M777" s="321"/>
      <c r="N777" s="494"/>
      <c r="O777" s="321"/>
      <c r="P777" s="321"/>
      <c r="Q777" s="321"/>
      <c r="R777" s="321"/>
      <c r="S777" s="321"/>
      <c r="T777" s="321"/>
      <c r="U777" s="321"/>
      <c r="V777" s="321"/>
      <c r="W777" s="321"/>
      <c r="X777" s="321"/>
      <c r="Y777" s="437">
        <f>Y776</f>
        <v>0</v>
      </c>
      <c r="Z777" s="437">
        <f t="shared" ref="Z777" si="2317">Z776</f>
        <v>0</v>
      </c>
      <c r="AA777" s="437">
        <f t="shared" ref="AA777" si="2318">AA776</f>
        <v>0</v>
      </c>
      <c r="AB777" s="437">
        <f t="shared" ref="AB777" si="2319">AB776</f>
        <v>0</v>
      </c>
      <c r="AC777" s="437">
        <f t="shared" ref="AC777" si="2320">AC776</f>
        <v>0</v>
      </c>
      <c r="AD777" s="437">
        <f t="shared" ref="AD777" si="2321">AD776</f>
        <v>0</v>
      </c>
      <c r="AE777" s="437">
        <f t="shared" ref="AE777" si="2322">AE776</f>
        <v>0</v>
      </c>
      <c r="AF777" s="437">
        <f t="shared" ref="AF777" si="2323">AF776</f>
        <v>0</v>
      </c>
      <c r="AG777" s="437">
        <f t="shared" ref="AG777" si="2324">AG776</f>
        <v>0</v>
      </c>
      <c r="AH777" s="437">
        <f t="shared" ref="AH777" si="2325">AH776</f>
        <v>0</v>
      </c>
      <c r="AI777" s="437">
        <f t="shared" ref="AI777" si="2326">AI776</f>
        <v>0</v>
      </c>
      <c r="AJ777" s="437">
        <f t="shared" ref="AJ777" si="2327">AJ776</f>
        <v>0</v>
      </c>
      <c r="AK777" s="437">
        <f t="shared" ref="AK777" si="2328">AK776</f>
        <v>0</v>
      </c>
      <c r="AL777" s="437">
        <f t="shared" ref="AL777" si="2329">AL776</f>
        <v>0</v>
      </c>
      <c r="AM777" s="323"/>
    </row>
    <row r="778" spans="1:39" ht="15" hidden="1" outlineLevel="1">
      <c r="A778" s="567"/>
      <c r="B778" s="320"/>
      <c r="C778" s="331"/>
      <c r="D778" s="317"/>
      <c r="E778" s="317"/>
      <c r="F778" s="317"/>
      <c r="G778" s="317"/>
      <c r="H778" s="317"/>
      <c r="I778" s="317"/>
      <c r="J778" s="317"/>
      <c r="K778" s="317"/>
      <c r="L778" s="317"/>
      <c r="M778" s="317"/>
      <c r="N778" s="317"/>
      <c r="O778" s="317"/>
      <c r="P778" s="317"/>
      <c r="Q778" s="317"/>
      <c r="R778" s="317"/>
      <c r="S778" s="317"/>
      <c r="T778" s="317"/>
      <c r="U778" s="317"/>
      <c r="V778" s="317"/>
      <c r="W778" s="317"/>
      <c r="X778" s="317"/>
      <c r="Y778" s="438"/>
      <c r="Z778" s="438"/>
      <c r="AA778" s="438"/>
      <c r="AB778" s="438"/>
      <c r="AC778" s="438"/>
      <c r="AD778" s="438"/>
      <c r="AE778" s="438"/>
      <c r="AF778" s="438"/>
      <c r="AG778" s="438"/>
      <c r="AH778" s="438"/>
      <c r="AI778" s="438"/>
      <c r="AJ778" s="438"/>
      <c r="AK778" s="438"/>
      <c r="AL778" s="438"/>
      <c r="AM778" s="332"/>
    </row>
    <row r="779" spans="1:39" ht="15" hidden="1" outlineLevel="1">
      <c r="A779" s="567">
        <v>4</v>
      </c>
      <c r="B779" s="454" t="s">
        <v>98</v>
      </c>
      <c r="C779" s="317" t="s">
        <v>25</v>
      </c>
      <c r="D779" s="321"/>
      <c r="E779" s="321"/>
      <c r="F779" s="321"/>
      <c r="G779" s="321"/>
      <c r="H779" s="321"/>
      <c r="I779" s="321"/>
      <c r="J779" s="321"/>
      <c r="K779" s="321"/>
      <c r="L779" s="321"/>
      <c r="M779" s="321"/>
      <c r="N779" s="317"/>
      <c r="O779" s="321"/>
      <c r="P779" s="321"/>
      <c r="Q779" s="321"/>
      <c r="R779" s="321"/>
      <c r="S779" s="321"/>
      <c r="T779" s="321"/>
      <c r="U779" s="321"/>
      <c r="V779" s="321"/>
      <c r="W779" s="321"/>
      <c r="X779" s="321"/>
      <c r="Y779" s="441"/>
      <c r="Z779" s="441"/>
      <c r="AA779" s="441"/>
      <c r="AB779" s="441"/>
      <c r="AC779" s="441"/>
      <c r="AD779" s="441"/>
      <c r="AE779" s="441"/>
      <c r="AF779" s="436"/>
      <c r="AG779" s="436"/>
      <c r="AH779" s="436"/>
      <c r="AI779" s="436"/>
      <c r="AJ779" s="436"/>
      <c r="AK779" s="436"/>
      <c r="AL779" s="436"/>
      <c r="AM779" s="322">
        <f>SUM(Y779:AL779)</f>
        <v>0</v>
      </c>
    </row>
    <row r="780" spans="1:39" ht="15" hidden="1" outlineLevel="1">
      <c r="A780" s="567"/>
      <c r="B780" s="320" t="s">
        <v>345</v>
      </c>
      <c r="C780" s="317" t="s">
        <v>164</v>
      </c>
      <c r="D780" s="321"/>
      <c r="E780" s="321"/>
      <c r="F780" s="321"/>
      <c r="G780" s="321"/>
      <c r="H780" s="321"/>
      <c r="I780" s="321"/>
      <c r="J780" s="321"/>
      <c r="K780" s="321"/>
      <c r="L780" s="321"/>
      <c r="M780" s="321"/>
      <c r="N780" s="494"/>
      <c r="O780" s="321"/>
      <c r="P780" s="321"/>
      <c r="Q780" s="321"/>
      <c r="R780" s="321"/>
      <c r="S780" s="321"/>
      <c r="T780" s="321"/>
      <c r="U780" s="321"/>
      <c r="V780" s="321"/>
      <c r="W780" s="321"/>
      <c r="X780" s="321"/>
      <c r="Y780" s="437">
        <f>Y779</f>
        <v>0</v>
      </c>
      <c r="Z780" s="437">
        <f t="shared" ref="Z780" si="2330">Z779</f>
        <v>0</v>
      </c>
      <c r="AA780" s="437">
        <f t="shared" ref="AA780" si="2331">AA779</f>
        <v>0</v>
      </c>
      <c r="AB780" s="437">
        <f t="shared" ref="AB780" si="2332">AB779</f>
        <v>0</v>
      </c>
      <c r="AC780" s="437">
        <f t="shared" ref="AC780" si="2333">AC779</f>
        <v>0</v>
      </c>
      <c r="AD780" s="437">
        <f t="shared" ref="AD780" si="2334">AD779</f>
        <v>0</v>
      </c>
      <c r="AE780" s="437">
        <f t="shared" ref="AE780" si="2335">AE779</f>
        <v>0</v>
      </c>
      <c r="AF780" s="437">
        <f t="shared" ref="AF780" si="2336">AF779</f>
        <v>0</v>
      </c>
      <c r="AG780" s="437">
        <f t="shared" ref="AG780" si="2337">AG779</f>
        <v>0</v>
      </c>
      <c r="AH780" s="437">
        <f t="shared" ref="AH780" si="2338">AH779</f>
        <v>0</v>
      </c>
      <c r="AI780" s="437">
        <f t="shared" ref="AI780" si="2339">AI779</f>
        <v>0</v>
      </c>
      <c r="AJ780" s="437">
        <f t="shared" ref="AJ780" si="2340">AJ779</f>
        <v>0</v>
      </c>
      <c r="AK780" s="437">
        <f t="shared" ref="AK780" si="2341">AK779</f>
        <v>0</v>
      </c>
      <c r="AL780" s="437">
        <f t="shared" ref="AL780" si="2342">AL779</f>
        <v>0</v>
      </c>
      <c r="AM780" s="323"/>
    </row>
    <row r="781" spans="1:39" ht="15" hidden="1" outlineLevel="1">
      <c r="A781" s="567"/>
      <c r="B781" s="320"/>
      <c r="C781" s="331"/>
      <c r="D781" s="330"/>
      <c r="E781" s="330"/>
      <c r="F781" s="330"/>
      <c r="G781" s="330"/>
      <c r="H781" s="330"/>
      <c r="I781" s="330"/>
      <c r="J781" s="330"/>
      <c r="K781" s="330"/>
      <c r="L781" s="330"/>
      <c r="M781" s="330"/>
      <c r="N781" s="317"/>
      <c r="O781" s="330"/>
      <c r="P781" s="330"/>
      <c r="Q781" s="330"/>
      <c r="R781" s="330"/>
      <c r="S781" s="330"/>
      <c r="T781" s="330"/>
      <c r="U781" s="330"/>
      <c r="V781" s="330"/>
      <c r="W781" s="330"/>
      <c r="X781" s="330"/>
      <c r="Y781" s="438"/>
      <c r="Z781" s="438"/>
      <c r="AA781" s="438"/>
      <c r="AB781" s="438"/>
      <c r="AC781" s="438"/>
      <c r="AD781" s="438"/>
      <c r="AE781" s="438"/>
      <c r="AF781" s="438"/>
      <c r="AG781" s="438"/>
      <c r="AH781" s="438"/>
      <c r="AI781" s="438"/>
      <c r="AJ781" s="438"/>
      <c r="AK781" s="438"/>
      <c r="AL781" s="438"/>
      <c r="AM781" s="332"/>
    </row>
    <row r="782" spans="1:39" ht="15.75" hidden="1" customHeight="1" outlineLevel="1">
      <c r="A782" s="567">
        <v>5</v>
      </c>
      <c r="B782" s="454" t="s">
        <v>99</v>
      </c>
      <c r="C782" s="317" t="s">
        <v>25</v>
      </c>
      <c r="D782" s="321"/>
      <c r="E782" s="321"/>
      <c r="F782" s="321"/>
      <c r="G782" s="321"/>
      <c r="H782" s="321"/>
      <c r="I782" s="321"/>
      <c r="J782" s="321"/>
      <c r="K782" s="321"/>
      <c r="L782" s="321"/>
      <c r="M782" s="321"/>
      <c r="N782" s="317"/>
      <c r="O782" s="321"/>
      <c r="P782" s="321"/>
      <c r="Q782" s="321"/>
      <c r="R782" s="321"/>
      <c r="S782" s="321"/>
      <c r="T782" s="321"/>
      <c r="U782" s="321"/>
      <c r="V782" s="321"/>
      <c r="W782" s="321"/>
      <c r="X782" s="321"/>
      <c r="Y782" s="441"/>
      <c r="Z782" s="441"/>
      <c r="AA782" s="441"/>
      <c r="AB782" s="441"/>
      <c r="AC782" s="441"/>
      <c r="AD782" s="441"/>
      <c r="AE782" s="441"/>
      <c r="AF782" s="436"/>
      <c r="AG782" s="436"/>
      <c r="AH782" s="436"/>
      <c r="AI782" s="436"/>
      <c r="AJ782" s="436"/>
      <c r="AK782" s="436"/>
      <c r="AL782" s="436"/>
      <c r="AM782" s="322">
        <f>SUM(Y782:AL782)</f>
        <v>0</v>
      </c>
    </row>
    <row r="783" spans="1:39" ht="20.25" hidden="1" customHeight="1" outlineLevel="1">
      <c r="A783" s="567"/>
      <c r="B783" s="320" t="s">
        <v>345</v>
      </c>
      <c r="C783" s="317" t="s">
        <v>164</v>
      </c>
      <c r="D783" s="321"/>
      <c r="E783" s="321"/>
      <c r="F783" s="321"/>
      <c r="G783" s="321"/>
      <c r="H783" s="321"/>
      <c r="I783" s="321"/>
      <c r="J783" s="321"/>
      <c r="K783" s="321"/>
      <c r="L783" s="321"/>
      <c r="M783" s="321"/>
      <c r="N783" s="494"/>
      <c r="O783" s="321"/>
      <c r="P783" s="321"/>
      <c r="Q783" s="321"/>
      <c r="R783" s="321"/>
      <c r="S783" s="321"/>
      <c r="T783" s="321"/>
      <c r="U783" s="321"/>
      <c r="V783" s="321"/>
      <c r="W783" s="321"/>
      <c r="X783" s="321"/>
      <c r="Y783" s="437">
        <f>Y782</f>
        <v>0</v>
      </c>
      <c r="Z783" s="437">
        <f t="shared" ref="Z783" si="2343">Z782</f>
        <v>0</v>
      </c>
      <c r="AA783" s="437">
        <f t="shared" ref="AA783" si="2344">AA782</f>
        <v>0</v>
      </c>
      <c r="AB783" s="437">
        <f t="shared" ref="AB783" si="2345">AB782</f>
        <v>0</v>
      </c>
      <c r="AC783" s="437">
        <f t="shared" ref="AC783" si="2346">AC782</f>
        <v>0</v>
      </c>
      <c r="AD783" s="437">
        <f t="shared" ref="AD783" si="2347">AD782</f>
        <v>0</v>
      </c>
      <c r="AE783" s="437">
        <f t="shared" ref="AE783" si="2348">AE782</f>
        <v>0</v>
      </c>
      <c r="AF783" s="437">
        <f t="shared" ref="AF783" si="2349">AF782</f>
        <v>0</v>
      </c>
      <c r="AG783" s="437">
        <f t="shared" ref="AG783" si="2350">AG782</f>
        <v>0</v>
      </c>
      <c r="AH783" s="437">
        <f t="shared" ref="AH783" si="2351">AH782</f>
        <v>0</v>
      </c>
      <c r="AI783" s="437">
        <f t="shared" ref="AI783" si="2352">AI782</f>
        <v>0</v>
      </c>
      <c r="AJ783" s="437">
        <f t="shared" ref="AJ783" si="2353">AJ782</f>
        <v>0</v>
      </c>
      <c r="AK783" s="437">
        <f t="shared" ref="AK783" si="2354">AK782</f>
        <v>0</v>
      </c>
      <c r="AL783" s="437">
        <f t="shared" ref="AL783" si="2355">AL782</f>
        <v>0</v>
      </c>
      <c r="AM783" s="323"/>
    </row>
    <row r="784" spans="1:39" ht="15" hidden="1" outlineLevel="1">
      <c r="A784" s="567"/>
      <c r="B784" s="320"/>
      <c r="C784" s="317"/>
      <c r="D784" s="317"/>
      <c r="E784" s="317"/>
      <c r="F784" s="317"/>
      <c r="G784" s="317"/>
      <c r="H784" s="317"/>
      <c r="I784" s="317"/>
      <c r="J784" s="317"/>
      <c r="K784" s="317"/>
      <c r="L784" s="317"/>
      <c r="M784" s="317"/>
      <c r="N784" s="317"/>
      <c r="O784" s="317"/>
      <c r="P784" s="317"/>
      <c r="Q784" s="317"/>
      <c r="R784" s="317"/>
      <c r="S784" s="317"/>
      <c r="T784" s="317"/>
      <c r="U784" s="317"/>
      <c r="V784" s="317"/>
      <c r="W784" s="317"/>
      <c r="X784" s="317"/>
      <c r="Y784" s="448"/>
      <c r="Z784" s="449"/>
      <c r="AA784" s="449"/>
      <c r="AB784" s="449"/>
      <c r="AC784" s="449"/>
      <c r="AD784" s="449"/>
      <c r="AE784" s="449"/>
      <c r="AF784" s="449"/>
      <c r="AG784" s="449"/>
      <c r="AH784" s="449"/>
      <c r="AI784" s="449"/>
      <c r="AJ784" s="449"/>
      <c r="AK784" s="449"/>
      <c r="AL784" s="449"/>
      <c r="AM784" s="323"/>
    </row>
    <row r="785" spans="1:39" ht="15.6" hidden="1" outlineLevel="1">
      <c r="A785" s="567"/>
      <c r="B785" s="345" t="s">
        <v>511</v>
      </c>
      <c r="C785" s="315"/>
      <c r="D785" s="315"/>
      <c r="E785" s="315"/>
      <c r="F785" s="315"/>
      <c r="G785" s="315"/>
      <c r="H785" s="315"/>
      <c r="I785" s="315"/>
      <c r="J785" s="315"/>
      <c r="K785" s="315"/>
      <c r="L785" s="315"/>
      <c r="M785" s="315"/>
      <c r="N785" s="316"/>
      <c r="O785" s="315"/>
      <c r="P785" s="315"/>
      <c r="Q785" s="315"/>
      <c r="R785" s="315"/>
      <c r="S785" s="315"/>
      <c r="T785" s="315"/>
      <c r="U785" s="315"/>
      <c r="V785" s="315"/>
      <c r="W785" s="315"/>
      <c r="X785" s="315"/>
      <c r="Y785" s="440"/>
      <c r="Z785" s="440"/>
      <c r="AA785" s="440"/>
      <c r="AB785" s="440"/>
      <c r="AC785" s="440"/>
      <c r="AD785" s="440"/>
      <c r="AE785" s="440"/>
      <c r="AF785" s="440"/>
      <c r="AG785" s="440"/>
      <c r="AH785" s="440"/>
      <c r="AI785" s="440"/>
      <c r="AJ785" s="440"/>
      <c r="AK785" s="440"/>
      <c r="AL785" s="440"/>
      <c r="AM785" s="318"/>
    </row>
    <row r="786" spans="1:39" ht="15" hidden="1" outlineLevel="1">
      <c r="A786" s="567">
        <v>6</v>
      </c>
      <c r="B786" s="454" t="s">
        <v>100</v>
      </c>
      <c r="C786" s="317" t="s">
        <v>25</v>
      </c>
      <c r="D786" s="321"/>
      <c r="E786" s="321"/>
      <c r="F786" s="321"/>
      <c r="G786" s="321"/>
      <c r="H786" s="321"/>
      <c r="I786" s="321"/>
      <c r="J786" s="321"/>
      <c r="K786" s="321"/>
      <c r="L786" s="321"/>
      <c r="M786" s="321"/>
      <c r="N786" s="321">
        <v>12</v>
      </c>
      <c r="O786" s="321"/>
      <c r="P786" s="321"/>
      <c r="Q786" s="321"/>
      <c r="R786" s="321"/>
      <c r="S786" s="321"/>
      <c r="T786" s="321"/>
      <c r="U786" s="321"/>
      <c r="V786" s="321"/>
      <c r="W786" s="321"/>
      <c r="X786" s="321"/>
      <c r="Y786" s="441"/>
      <c r="Z786" s="441"/>
      <c r="AA786" s="441"/>
      <c r="AB786" s="441"/>
      <c r="AC786" s="441"/>
      <c r="AD786" s="441"/>
      <c r="AE786" s="441"/>
      <c r="AF786" s="441"/>
      <c r="AG786" s="441"/>
      <c r="AH786" s="441"/>
      <c r="AI786" s="441"/>
      <c r="AJ786" s="441"/>
      <c r="AK786" s="441"/>
      <c r="AL786" s="441"/>
      <c r="AM786" s="322">
        <f>SUM(Y786:AL786)</f>
        <v>0</v>
      </c>
    </row>
    <row r="787" spans="1:39" ht="15" hidden="1" outlineLevel="1">
      <c r="A787" s="567"/>
      <c r="B787" s="320" t="s">
        <v>345</v>
      </c>
      <c r="C787" s="317" t="s">
        <v>164</v>
      </c>
      <c r="D787" s="321"/>
      <c r="E787" s="321"/>
      <c r="F787" s="321"/>
      <c r="G787" s="321"/>
      <c r="H787" s="321"/>
      <c r="I787" s="321"/>
      <c r="J787" s="321"/>
      <c r="K787" s="321"/>
      <c r="L787" s="321"/>
      <c r="M787" s="321"/>
      <c r="N787" s="321">
        <f>N786</f>
        <v>12</v>
      </c>
      <c r="O787" s="321"/>
      <c r="P787" s="321"/>
      <c r="Q787" s="321"/>
      <c r="R787" s="321"/>
      <c r="S787" s="321"/>
      <c r="T787" s="321"/>
      <c r="U787" s="321"/>
      <c r="V787" s="321"/>
      <c r="W787" s="321"/>
      <c r="X787" s="321"/>
      <c r="Y787" s="437">
        <f>Y786</f>
        <v>0</v>
      </c>
      <c r="Z787" s="437">
        <f t="shared" ref="Z787" si="2356">Z786</f>
        <v>0</v>
      </c>
      <c r="AA787" s="437">
        <f t="shared" ref="AA787" si="2357">AA786</f>
        <v>0</v>
      </c>
      <c r="AB787" s="437">
        <f t="shared" ref="AB787" si="2358">AB786</f>
        <v>0</v>
      </c>
      <c r="AC787" s="437">
        <f t="shared" ref="AC787" si="2359">AC786</f>
        <v>0</v>
      </c>
      <c r="AD787" s="437">
        <f t="shared" ref="AD787" si="2360">AD786</f>
        <v>0</v>
      </c>
      <c r="AE787" s="437">
        <f t="shared" ref="AE787" si="2361">AE786</f>
        <v>0</v>
      </c>
      <c r="AF787" s="437">
        <f t="shared" ref="AF787" si="2362">AF786</f>
        <v>0</v>
      </c>
      <c r="AG787" s="437">
        <f t="shared" ref="AG787" si="2363">AG786</f>
        <v>0</v>
      </c>
      <c r="AH787" s="437">
        <f t="shared" ref="AH787" si="2364">AH786</f>
        <v>0</v>
      </c>
      <c r="AI787" s="437">
        <f t="shared" ref="AI787" si="2365">AI786</f>
        <v>0</v>
      </c>
      <c r="AJ787" s="437">
        <f t="shared" ref="AJ787" si="2366">AJ786</f>
        <v>0</v>
      </c>
      <c r="AK787" s="437">
        <f t="shared" ref="AK787" si="2367">AK786</f>
        <v>0</v>
      </c>
      <c r="AL787" s="437">
        <f t="shared" ref="AL787" si="2368">AL786</f>
        <v>0</v>
      </c>
      <c r="AM787" s="337"/>
    </row>
    <row r="788" spans="1:39" ht="15" hidden="1" outlineLevel="1">
      <c r="A788" s="567"/>
      <c r="B788" s="336"/>
      <c r="C788" s="338"/>
      <c r="D788" s="317"/>
      <c r="E788" s="317"/>
      <c r="F788" s="317"/>
      <c r="G788" s="317"/>
      <c r="H788" s="317"/>
      <c r="I788" s="317"/>
      <c r="J788" s="317"/>
      <c r="K788" s="317"/>
      <c r="L788" s="317"/>
      <c r="M788" s="317"/>
      <c r="N788" s="317"/>
      <c r="O788" s="317"/>
      <c r="P788" s="317"/>
      <c r="Q788" s="317"/>
      <c r="R788" s="317"/>
      <c r="S788" s="317"/>
      <c r="T788" s="317"/>
      <c r="U788" s="317"/>
      <c r="V788" s="317"/>
      <c r="W788" s="317"/>
      <c r="X788" s="317"/>
      <c r="Y788" s="442"/>
      <c r="Z788" s="442"/>
      <c r="AA788" s="442"/>
      <c r="AB788" s="442"/>
      <c r="AC788" s="442"/>
      <c r="AD788" s="442"/>
      <c r="AE788" s="442"/>
      <c r="AF788" s="442"/>
      <c r="AG788" s="442"/>
      <c r="AH788" s="442"/>
      <c r="AI788" s="442"/>
      <c r="AJ788" s="442"/>
      <c r="AK788" s="442"/>
      <c r="AL788" s="442"/>
      <c r="AM788" s="339"/>
    </row>
    <row r="789" spans="1:39" ht="30" hidden="1" outlineLevel="1">
      <c r="A789" s="567">
        <v>7</v>
      </c>
      <c r="B789" s="454" t="s">
        <v>101</v>
      </c>
      <c r="C789" s="317" t="s">
        <v>25</v>
      </c>
      <c r="D789" s="321"/>
      <c r="E789" s="321"/>
      <c r="F789" s="321"/>
      <c r="G789" s="321"/>
      <c r="H789" s="321"/>
      <c r="I789" s="321"/>
      <c r="J789" s="321"/>
      <c r="K789" s="321"/>
      <c r="L789" s="321"/>
      <c r="M789" s="321"/>
      <c r="N789" s="321">
        <v>12</v>
      </c>
      <c r="O789" s="321"/>
      <c r="P789" s="321"/>
      <c r="Q789" s="321"/>
      <c r="R789" s="321"/>
      <c r="S789" s="321"/>
      <c r="T789" s="321"/>
      <c r="U789" s="321"/>
      <c r="V789" s="321"/>
      <c r="W789" s="321"/>
      <c r="X789" s="321"/>
      <c r="Y789" s="441"/>
      <c r="Z789" s="441"/>
      <c r="AA789" s="441"/>
      <c r="AB789" s="441"/>
      <c r="AC789" s="441"/>
      <c r="AD789" s="441"/>
      <c r="AE789" s="441"/>
      <c r="AF789" s="441"/>
      <c r="AG789" s="441"/>
      <c r="AH789" s="441"/>
      <c r="AI789" s="441"/>
      <c r="AJ789" s="441"/>
      <c r="AK789" s="441"/>
      <c r="AL789" s="441"/>
      <c r="AM789" s="322">
        <f>SUM(Y789:AL789)</f>
        <v>0</v>
      </c>
    </row>
    <row r="790" spans="1:39" ht="15" hidden="1" outlineLevel="1">
      <c r="A790" s="567"/>
      <c r="B790" s="320" t="s">
        <v>345</v>
      </c>
      <c r="C790" s="317" t="s">
        <v>164</v>
      </c>
      <c r="D790" s="321"/>
      <c r="E790" s="321"/>
      <c r="F790" s="321"/>
      <c r="G790" s="321"/>
      <c r="H790" s="321"/>
      <c r="I790" s="321"/>
      <c r="J790" s="321"/>
      <c r="K790" s="321"/>
      <c r="L790" s="321"/>
      <c r="M790" s="321"/>
      <c r="N790" s="321">
        <f>N789</f>
        <v>12</v>
      </c>
      <c r="O790" s="321"/>
      <c r="P790" s="321"/>
      <c r="Q790" s="321"/>
      <c r="R790" s="321"/>
      <c r="S790" s="321"/>
      <c r="T790" s="321"/>
      <c r="U790" s="321"/>
      <c r="V790" s="321"/>
      <c r="W790" s="321"/>
      <c r="X790" s="321"/>
      <c r="Y790" s="437">
        <f>Y789</f>
        <v>0</v>
      </c>
      <c r="Z790" s="437">
        <f t="shared" ref="Z790" si="2369">Z789</f>
        <v>0</v>
      </c>
      <c r="AA790" s="437">
        <f t="shared" ref="AA790" si="2370">AA789</f>
        <v>0</v>
      </c>
      <c r="AB790" s="437">
        <f t="shared" ref="AB790" si="2371">AB789</f>
        <v>0</v>
      </c>
      <c r="AC790" s="437">
        <f t="shared" ref="AC790" si="2372">AC789</f>
        <v>0</v>
      </c>
      <c r="AD790" s="437">
        <f t="shared" ref="AD790" si="2373">AD789</f>
        <v>0</v>
      </c>
      <c r="AE790" s="437">
        <f t="shared" ref="AE790" si="2374">AE789</f>
        <v>0</v>
      </c>
      <c r="AF790" s="437">
        <f t="shared" ref="AF790" si="2375">AF789</f>
        <v>0</v>
      </c>
      <c r="AG790" s="437">
        <f t="shared" ref="AG790" si="2376">AG789</f>
        <v>0</v>
      </c>
      <c r="AH790" s="437">
        <f t="shared" ref="AH790" si="2377">AH789</f>
        <v>0</v>
      </c>
      <c r="AI790" s="437">
        <f t="shared" ref="AI790" si="2378">AI789</f>
        <v>0</v>
      </c>
      <c r="AJ790" s="437">
        <f t="shared" ref="AJ790" si="2379">AJ789</f>
        <v>0</v>
      </c>
      <c r="AK790" s="437">
        <f t="shared" ref="AK790" si="2380">AK789</f>
        <v>0</v>
      </c>
      <c r="AL790" s="437">
        <f t="shared" ref="AL790" si="2381">AL789</f>
        <v>0</v>
      </c>
      <c r="AM790" s="337"/>
    </row>
    <row r="791" spans="1:39" ht="15" hidden="1" outlineLevel="1">
      <c r="A791" s="567"/>
      <c r="B791" s="340"/>
      <c r="C791" s="338"/>
      <c r="D791" s="317"/>
      <c r="E791" s="317"/>
      <c r="F791" s="317"/>
      <c r="G791" s="317"/>
      <c r="H791" s="317"/>
      <c r="I791" s="317"/>
      <c r="J791" s="317"/>
      <c r="K791" s="317"/>
      <c r="L791" s="317"/>
      <c r="M791" s="317"/>
      <c r="N791" s="317"/>
      <c r="O791" s="317"/>
      <c r="P791" s="317"/>
      <c r="Q791" s="317"/>
      <c r="R791" s="317"/>
      <c r="S791" s="317"/>
      <c r="T791" s="317"/>
      <c r="U791" s="317"/>
      <c r="V791" s="317"/>
      <c r="W791" s="317"/>
      <c r="X791" s="317"/>
      <c r="Y791" s="442"/>
      <c r="Z791" s="443"/>
      <c r="AA791" s="442"/>
      <c r="AB791" s="442"/>
      <c r="AC791" s="442"/>
      <c r="AD791" s="442"/>
      <c r="AE791" s="442"/>
      <c r="AF791" s="442"/>
      <c r="AG791" s="442"/>
      <c r="AH791" s="442"/>
      <c r="AI791" s="442"/>
      <c r="AJ791" s="442"/>
      <c r="AK791" s="442"/>
      <c r="AL791" s="442"/>
      <c r="AM791" s="339"/>
    </row>
    <row r="792" spans="1:39" ht="30" hidden="1" outlineLevel="1">
      <c r="A792" s="567">
        <v>8</v>
      </c>
      <c r="B792" s="454" t="s">
        <v>102</v>
      </c>
      <c r="C792" s="317" t="s">
        <v>25</v>
      </c>
      <c r="D792" s="321"/>
      <c r="E792" s="321"/>
      <c r="F792" s="321"/>
      <c r="G792" s="321"/>
      <c r="H792" s="321"/>
      <c r="I792" s="321"/>
      <c r="J792" s="321"/>
      <c r="K792" s="321"/>
      <c r="L792" s="321"/>
      <c r="M792" s="321"/>
      <c r="N792" s="321">
        <v>12</v>
      </c>
      <c r="O792" s="321"/>
      <c r="P792" s="321"/>
      <c r="Q792" s="321"/>
      <c r="R792" s="321"/>
      <c r="S792" s="321"/>
      <c r="T792" s="321"/>
      <c r="U792" s="321"/>
      <c r="V792" s="321"/>
      <c r="W792" s="321"/>
      <c r="X792" s="321"/>
      <c r="Y792" s="441"/>
      <c r="Z792" s="441"/>
      <c r="AA792" s="441"/>
      <c r="AB792" s="441"/>
      <c r="AC792" s="441"/>
      <c r="AD792" s="441"/>
      <c r="AE792" s="441"/>
      <c r="AF792" s="441"/>
      <c r="AG792" s="441"/>
      <c r="AH792" s="441"/>
      <c r="AI792" s="441"/>
      <c r="AJ792" s="441"/>
      <c r="AK792" s="441"/>
      <c r="AL792" s="441"/>
      <c r="AM792" s="322">
        <f>SUM(Y792:AL792)</f>
        <v>0</v>
      </c>
    </row>
    <row r="793" spans="1:39" ht="15" hidden="1" outlineLevel="1">
      <c r="A793" s="567"/>
      <c r="B793" s="320" t="s">
        <v>345</v>
      </c>
      <c r="C793" s="317" t="s">
        <v>164</v>
      </c>
      <c r="D793" s="321"/>
      <c r="E793" s="321"/>
      <c r="F793" s="321"/>
      <c r="G793" s="321"/>
      <c r="H793" s="321"/>
      <c r="I793" s="321"/>
      <c r="J793" s="321"/>
      <c r="K793" s="321"/>
      <c r="L793" s="321"/>
      <c r="M793" s="321"/>
      <c r="N793" s="321">
        <f>N792</f>
        <v>12</v>
      </c>
      <c r="O793" s="321"/>
      <c r="P793" s="321"/>
      <c r="Q793" s="321"/>
      <c r="R793" s="321"/>
      <c r="S793" s="321"/>
      <c r="T793" s="321"/>
      <c r="U793" s="321"/>
      <c r="V793" s="321"/>
      <c r="W793" s="321"/>
      <c r="X793" s="321"/>
      <c r="Y793" s="437">
        <f>Y792</f>
        <v>0</v>
      </c>
      <c r="Z793" s="437">
        <f t="shared" ref="Z793" si="2382">Z792</f>
        <v>0</v>
      </c>
      <c r="AA793" s="437">
        <f t="shared" ref="AA793" si="2383">AA792</f>
        <v>0</v>
      </c>
      <c r="AB793" s="437">
        <f t="shared" ref="AB793" si="2384">AB792</f>
        <v>0</v>
      </c>
      <c r="AC793" s="437">
        <f t="shared" ref="AC793" si="2385">AC792</f>
        <v>0</v>
      </c>
      <c r="AD793" s="437">
        <f t="shared" ref="AD793" si="2386">AD792</f>
        <v>0</v>
      </c>
      <c r="AE793" s="437">
        <f t="shared" ref="AE793" si="2387">AE792</f>
        <v>0</v>
      </c>
      <c r="AF793" s="437">
        <f t="shared" ref="AF793" si="2388">AF792</f>
        <v>0</v>
      </c>
      <c r="AG793" s="437">
        <f t="shared" ref="AG793" si="2389">AG792</f>
        <v>0</v>
      </c>
      <c r="AH793" s="437">
        <f t="shared" ref="AH793" si="2390">AH792</f>
        <v>0</v>
      </c>
      <c r="AI793" s="437">
        <f t="shared" ref="AI793" si="2391">AI792</f>
        <v>0</v>
      </c>
      <c r="AJ793" s="437">
        <f t="shared" ref="AJ793" si="2392">AJ792</f>
        <v>0</v>
      </c>
      <c r="AK793" s="437">
        <f t="shared" ref="AK793" si="2393">AK792</f>
        <v>0</v>
      </c>
      <c r="AL793" s="437">
        <f t="shared" ref="AL793" si="2394">AL792</f>
        <v>0</v>
      </c>
      <c r="AM793" s="337"/>
    </row>
    <row r="794" spans="1:39" ht="15" hidden="1" outlineLevel="1">
      <c r="A794" s="567"/>
      <c r="B794" s="340"/>
      <c r="C794" s="338"/>
      <c r="D794" s="342"/>
      <c r="E794" s="342"/>
      <c r="F794" s="342"/>
      <c r="G794" s="342"/>
      <c r="H794" s="342"/>
      <c r="I794" s="342"/>
      <c r="J794" s="342"/>
      <c r="K794" s="342"/>
      <c r="L794" s="342"/>
      <c r="M794" s="342"/>
      <c r="N794" s="317"/>
      <c r="O794" s="342"/>
      <c r="P794" s="342"/>
      <c r="Q794" s="342"/>
      <c r="R794" s="342"/>
      <c r="S794" s="342"/>
      <c r="T794" s="342"/>
      <c r="U794" s="342"/>
      <c r="V794" s="342"/>
      <c r="W794" s="342"/>
      <c r="X794" s="342"/>
      <c r="Y794" s="442"/>
      <c r="Z794" s="443"/>
      <c r="AA794" s="442"/>
      <c r="AB794" s="442"/>
      <c r="AC794" s="442"/>
      <c r="AD794" s="442"/>
      <c r="AE794" s="442"/>
      <c r="AF794" s="442"/>
      <c r="AG794" s="442"/>
      <c r="AH794" s="442"/>
      <c r="AI794" s="442"/>
      <c r="AJ794" s="442"/>
      <c r="AK794" s="442"/>
      <c r="AL794" s="442"/>
      <c r="AM794" s="339"/>
    </row>
    <row r="795" spans="1:39" ht="30" hidden="1" outlineLevel="1">
      <c r="A795" s="567">
        <v>9</v>
      </c>
      <c r="B795" s="454" t="s">
        <v>103</v>
      </c>
      <c r="C795" s="317" t="s">
        <v>25</v>
      </c>
      <c r="D795" s="321"/>
      <c r="E795" s="321"/>
      <c r="F795" s="321"/>
      <c r="G795" s="321"/>
      <c r="H795" s="321"/>
      <c r="I795" s="321"/>
      <c r="J795" s="321"/>
      <c r="K795" s="321"/>
      <c r="L795" s="321"/>
      <c r="M795" s="321"/>
      <c r="N795" s="321">
        <v>12</v>
      </c>
      <c r="O795" s="321"/>
      <c r="P795" s="321"/>
      <c r="Q795" s="321"/>
      <c r="R795" s="321"/>
      <c r="S795" s="321"/>
      <c r="T795" s="321"/>
      <c r="U795" s="321"/>
      <c r="V795" s="321"/>
      <c r="W795" s="321"/>
      <c r="X795" s="321"/>
      <c r="Y795" s="441"/>
      <c r="Z795" s="441"/>
      <c r="AA795" s="441"/>
      <c r="AB795" s="441"/>
      <c r="AC795" s="441"/>
      <c r="AD795" s="441"/>
      <c r="AE795" s="441"/>
      <c r="AF795" s="441"/>
      <c r="AG795" s="441"/>
      <c r="AH795" s="441"/>
      <c r="AI795" s="441"/>
      <c r="AJ795" s="441"/>
      <c r="AK795" s="441"/>
      <c r="AL795" s="441"/>
      <c r="AM795" s="322">
        <f>SUM(Y795:AL795)</f>
        <v>0</v>
      </c>
    </row>
    <row r="796" spans="1:39" ht="15" hidden="1" outlineLevel="1">
      <c r="A796" s="567"/>
      <c r="B796" s="320" t="s">
        <v>345</v>
      </c>
      <c r="C796" s="317" t="s">
        <v>164</v>
      </c>
      <c r="D796" s="321"/>
      <c r="E796" s="321"/>
      <c r="F796" s="321"/>
      <c r="G796" s="321"/>
      <c r="H796" s="321"/>
      <c r="I796" s="321"/>
      <c r="J796" s="321"/>
      <c r="K796" s="321"/>
      <c r="L796" s="321"/>
      <c r="M796" s="321"/>
      <c r="N796" s="321">
        <f>N795</f>
        <v>12</v>
      </c>
      <c r="O796" s="321"/>
      <c r="P796" s="321"/>
      <c r="Q796" s="321"/>
      <c r="R796" s="321"/>
      <c r="S796" s="321"/>
      <c r="T796" s="321"/>
      <c r="U796" s="321"/>
      <c r="V796" s="321"/>
      <c r="W796" s="321"/>
      <c r="X796" s="321"/>
      <c r="Y796" s="437">
        <f>Y795</f>
        <v>0</v>
      </c>
      <c r="Z796" s="437">
        <f t="shared" ref="Z796" si="2395">Z795</f>
        <v>0</v>
      </c>
      <c r="AA796" s="437">
        <f t="shared" ref="AA796" si="2396">AA795</f>
        <v>0</v>
      </c>
      <c r="AB796" s="437">
        <f t="shared" ref="AB796" si="2397">AB795</f>
        <v>0</v>
      </c>
      <c r="AC796" s="437">
        <f t="shared" ref="AC796" si="2398">AC795</f>
        <v>0</v>
      </c>
      <c r="AD796" s="437">
        <f t="shared" ref="AD796" si="2399">AD795</f>
        <v>0</v>
      </c>
      <c r="AE796" s="437">
        <f t="shared" ref="AE796" si="2400">AE795</f>
        <v>0</v>
      </c>
      <c r="AF796" s="437">
        <f t="shared" ref="AF796" si="2401">AF795</f>
        <v>0</v>
      </c>
      <c r="AG796" s="437">
        <f t="shared" ref="AG796" si="2402">AG795</f>
        <v>0</v>
      </c>
      <c r="AH796" s="437">
        <f t="shared" ref="AH796" si="2403">AH795</f>
        <v>0</v>
      </c>
      <c r="AI796" s="437">
        <f t="shared" ref="AI796" si="2404">AI795</f>
        <v>0</v>
      </c>
      <c r="AJ796" s="437">
        <f t="shared" ref="AJ796" si="2405">AJ795</f>
        <v>0</v>
      </c>
      <c r="AK796" s="437">
        <f t="shared" ref="AK796" si="2406">AK795</f>
        <v>0</v>
      </c>
      <c r="AL796" s="437">
        <f t="shared" ref="AL796" si="2407">AL795</f>
        <v>0</v>
      </c>
      <c r="AM796" s="337"/>
    </row>
    <row r="797" spans="1:39" ht="15" hidden="1" outlineLevel="1">
      <c r="A797" s="567"/>
      <c r="B797" s="340"/>
      <c r="C797" s="338"/>
      <c r="D797" s="342"/>
      <c r="E797" s="342"/>
      <c r="F797" s="342"/>
      <c r="G797" s="342"/>
      <c r="H797" s="342"/>
      <c r="I797" s="342"/>
      <c r="J797" s="342"/>
      <c r="K797" s="342"/>
      <c r="L797" s="342"/>
      <c r="M797" s="342"/>
      <c r="N797" s="317"/>
      <c r="O797" s="342"/>
      <c r="P797" s="342"/>
      <c r="Q797" s="342"/>
      <c r="R797" s="342"/>
      <c r="S797" s="342"/>
      <c r="T797" s="342"/>
      <c r="U797" s="342"/>
      <c r="V797" s="342"/>
      <c r="W797" s="342"/>
      <c r="X797" s="342"/>
      <c r="Y797" s="442"/>
      <c r="Z797" s="442"/>
      <c r="AA797" s="442"/>
      <c r="AB797" s="442"/>
      <c r="AC797" s="442"/>
      <c r="AD797" s="442"/>
      <c r="AE797" s="442"/>
      <c r="AF797" s="442"/>
      <c r="AG797" s="442"/>
      <c r="AH797" s="442"/>
      <c r="AI797" s="442"/>
      <c r="AJ797" s="442"/>
      <c r="AK797" s="442"/>
      <c r="AL797" s="442"/>
      <c r="AM797" s="339"/>
    </row>
    <row r="798" spans="1:39" ht="30" hidden="1" outlineLevel="1">
      <c r="A798" s="567">
        <v>10</v>
      </c>
      <c r="B798" s="454" t="s">
        <v>104</v>
      </c>
      <c r="C798" s="317" t="s">
        <v>25</v>
      </c>
      <c r="D798" s="321"/>
      <c r="E798" s="321"/>
      <c r="F798" s="321"/>
      <c r="G798" s="321"/>
      <c r="H798" s="321"/>
      <c r="I798" s="321"/>
      <c r="J798" s="321"/>
      <c r="K798" s="321"/>
      <c r="L798" s="321"/>
      <c r="M798" s="321"/>
      <c r="N798" s="321">
        <v>3</v>
      </c>
      <c r="O798" s="321"/>
      <c r="P798" s="321"/>
      <c r="Q798" s="321"/>
      <c r="R798" s="321"/>
      <c r="S798" s="321"/>
      <c r="T798" s="321"/>
      <c r="U798" s="321"/>
      <c r="V798" s="321"/>
      <c r="W798" s="321"/>
      <c r="X798" s="321"/>
      <c r="Y798" s="441"/>
      <c r="Z798" s="441"/>
      <c r="AA798" s="441"/>
      <c r="AB798" s="441"/>
      <c r="AC798" s="441"/>
      <c r="AD798" s="441"/>
      <c r="AE798" s="441"/>
      <c r="AF798" s="441"/>
      <c r="AG798" s="441"/>
      <c r="AH798" s="441"/>
      <c r="AI798" s="441"/>
      <c r="AJ798" s="441"/>
      <c r="AK798" s="441"/>
      <c r="AL798" s="441"/>
      <c r="AM798" s="322">
        <f>SUM(Y798:AL798)</f>
        <v>0</v>
      </c>
    </row>
    <row r="799" spans="1:39" ht="15" hidden="1" outlineLevel="1">
      <c r="A799" s="567"/>
      <c r="B799" s="320" t="s">
        <v>345</v>
      </c>
      <c r="C799" s="317" t="s">
        <v>164</v>
      </c>
      <c r="D799" s="321"/>
      <c r="E799" s="321"/>
      <c r="F799" s="321"/>
      <c r="G799" s="321"/>
      <c r="H799" s="321"/>
      <c r="I799" s="321"/>
      <c r="J799" s="321"/>
      <c r="K799" s="321"/>
      <c r="L799" s="321"/>
      <c r="M799" s="321"/>
      <c r="N799" s="321">
        <f>N798</f>
        <v>3</v>
      </c>
      <c r="O799" s="321"/>
      <c r="P799" s="321"/>
      <c r="Q799" s="321"/>
      <c r="R799" s="321"/>
      <c r="S799" s="321"/>
      <c r="T799" s="321"/>
      <c r="U799" s="321"/>
      <c r="V799" s="321"/>
      <c r="W799" s="321"/>
      <c r="X799" s="321"/>
      <c r="Y799" s="437">
        <f>Y798</f>
        <v>0</v>
      </c>
      <c r="Z799" s="437">
        <f t="shared" ref="Z799" si="2408">Z798</f>
        <v>0</v>
      </c>
      <c r="AA799" s="437">
        <f t="shared" ref="AA799" si="2409">AA798</f>
        <v>0</v>
      </c>
      <c r="AB799" s="437">
        <f t="shared" ref="AB799" si="2410">AB798</f>
        <v>0</v>
      </c>
      <c r="AC799" s="437">
        <f t="shared" ref="AC799" si="2411">AC798</f>
        <v>0</v>
      </c>
      <c r="AD799" s="437">
        <f t="shared" ref="AD799" si="2412">AD798</f>
        <v>0</v>
      </c>
      <c r="AE799" s="437">
        <f t="shared" ref="AE799" si="2413">AE798</f>
        <v>0</v>
      </c>
      <c r="AF799" s="437">
        <f t="shared" ref="AF799" si="2414">AF798</f>
        <v>0</v>
      </c>
      <c r="AG799" s="437">
        <f t="shared" ref="AG799" si="2415">AG798</f>
        <v>0</v>
      </c>
      <c r="AH799" s="437">
        <f t="shared" ref="AH799" si="2416">AH798</f>
        <v>0</v>
      </c>
      <c r="AI799" s="437">
        <f t="shared" ref="AI799" si="2417">AI798</f>
        <v>0</v>
      </c>
      <c r="AJ799" s="437">
        <f t="shared" ref="AJ799" si="2418">AJ798</f>
        <v>0</v>
      </c>
      <c r="AK799" s="437">
        <f t="shared" ref="AK799" si="2419">AK798</f>
        <v>0</v>
      </c>
      <c r="AL799" s="437">
        <f t="shared" ref="AL799" si="2420">AL798</f>
        <v>0</v>
      </c>
      <c r="AM799" s="337"/>
    </row>
    <row r="800" spans="1:39" ht="15" hidden="1" outlineLevel="1">
      <c r="A800" s="567"/>
      <c r="B800" s="340"/>
      <c r="C800" s="338"/>
      <c r="D800" s="342"/>
      <c r="E800" s="342"/>
      <c r="F800" s="342"/>
      <c r="G800" s="342"/>
      <c r="H800" s="342"/>
      <c r="I800" s="342"/>
      <c r="J800" s="342"/>
      <c r="K800" s="342"/>
      <c r="L800" s="342"/>
      <c r="M800" s="342"/>
      <c r="N800" s="317"/>
      <c r="O800" s="342"/>
      <c r="P800" s="342"/>
      <c r="Q800" s="342"/>
      <c r="R800" s="342"/>
      <c r="S800" s="342"/>
      <c r="T800" s="342"/>
      <c r="U800" s="342"/>
      <c r="V800" s="342"/>
      <c r="W800" s="342"/>
      <c r="X800" s="342"/>
      <c r="Y800" s="442"/>
      <c r="Z800" s="443"/>
      <c r="AA800" s="442"/>
      <c r="AB800" s="442"/>
      <c r="AC800" s="442"/>
      <c r="AD800" s="442"/>
      <c r="AE800" s="442"/>
      <c r="AF800" s="442"/>
      <c r="AG800" s="442"/>
      <c r="AH800" s="442"/>
      <c r="AI800" s="442"/>
      <c r="AJ800" s="442"/>
      <c r="AK800" s="442"/>
      <c r="AL800" s="442"/>
      <c r="AM800" s="339"/>
    </row>
    <row r="801" spans="1:39" ht="15.6" hidden="1" outlineLevel="1">
      <c r="A801" s="567"/>
      <c r="B801" s="314" t="s">
        <v>10</v>
      </c>
      <c r="C801" s="315"/>
      <c r="D801" s="315"/>
      <c r="E801" s="315"/>
      <c r="F801" s="315"/>
      <c r="G801" s="315"/>
      <c r="H801" s="315"/>
      <c r="I801" s="315"/>
      <c r="J801" s="315"/>
      <c r="K801" s="315"/>
      <c r="L801" s="315"/>
      <c r="M801" s="315"/>
      <c r="N801" s="316"/>
      <c r="O801" s="315"/>
      <c r="P801" s="315"/>
      <c r="Q801" s="315"/>
      <c r="R801" s="315"/>
      <c r="S801" s="315"/>
      <c r="T801" s="315"/>
      <c r="U801" s="315"/>
      <c r="V801" s="315"/>
      <c r="W801" s="315"/>
      <c r="X801" s="315"/>
      <c r="Y801" s="440"/>
      <c r="Z801" s="440"/>
      <c r="AA801" s="440"/>
      <c r="AB801" s="440"/>
      <c r="AC801" s="440"/>
      <c r="AD801" s="440"/>
      <c r="AE801" s="440"/>
      <c r="AF801" s="440"/>
      <c r="AG801" s="440"/>
      <c r="AH801" s="440"/>
      <c r="AI801" s="440"/>
      <c r="AJ801" s="440"/>
      <c r="AK801" s="440"/>
      <c r="AL801" s="440"/>
      <c r="AM801" s="318"/>
    </row>
    <row r="802" spans="1:39" ht="30" hidden="1" outlineLevel="1">
      <c r="A802" s="567">
        <v>11</v>
      </c>
      <c r="B802" s="454" t="s">
        <v>105</v>
      </c>
      <c r="C802" s="317" t="s">
        <v>25</v>
      </c>
      <c r="D802" s="321"/>
      <c r="E802" s="321"/>
      <c r="F802" s="321"/>
      <c r="G802" s="321"/>
      <c r="H802" s="321"/>
      <c r="I802" s="321"/>
      <c r="J802" s="321"/>
      <c r="K802" s="321"/>
      <c r="L802" s="321"/>
      <c r="M802" s="321"/>
      <c r="N802" s="321">
        <v>12</v>
      </c>
      <c r="O802" s="321"/>
      <c r="P802" s="321"/>
      <c r="Q802" s="321"/>
      <c r="R802" s="321"/>
      <c r="S802" s="321"/>
      <c r="T802" s="321"/>
      <c r="U802" s="321"/>
      <c r="V802" s="321"/>
      <c r="W802" s="321"/>
      <c r="X802" s="321"/>
      <c r="Y802" s="452"/>
      <c r="Z802" s="441"/>
      <c r="AA802" s="441"/>
      <c r="AB802" s="441"/>
      <c r="AC802" s="441"/>
      <c r="AD802" s="441"/>
      <c r="AE802" s="441"/>
      <c r="AF802" s="441"/>
      <c r="AG802" s="441"/>
      <c r="AH802" s="441"/>
      <c r="AI802" s="441"/>
      <c r="AJ802" s="441"/>
      <c r="AK802" s="441"/>
      <c r="AL802" s="441"/>
      <c r="AM802" s="322">
        <f>SUM(Y802:AL802)</f>
        <v>0</v>
      </c>
    </row>
    <row r="803" spans="1:39" ht="15" hidden="1" outlineLevel="1">
      <c r="A803" s="567"/>
      <c r="B803" s="320" t="s">
        <v>345</v>
      </c>
      <c r="C803" s="317" t="s">
        <v>164</v>
      </c>
      <c r="D803" s="321"/>
      <c r="E803" s="321"/>
      <c r="F803" s="321"/>
      <c r="G803" s="321"/>
      <c r="H803" s="321"/>
      <c r="I803" s="321"/>
      <c r="J803" s="321"/>
      <c r="K803" s="321"/>
      <c r="L803" s="321"/>
      <c r="M803" s="321"/>
      <c r="N803" s="321">
        <f>N802</f>
        <v>12</v>
      </c>
      <c r="O803" s="321"/>
      <c r="P803" s="321"/>
      <c r="Q803" s="321"/>
      <c r="R803" s="321"/>
      <c r="S803" s="321"/>
      <c r="T803" s="321"/>
      <c r="U803" s="321"/>
      <c r="V803" s="321"/>
      <c r="W803" s="321"/>
      <c r="X803" s="321"/>
      <c r="Y803" s="437">
        <f>Y802</f>
        <v>0</v>
      </c>
      <c r="Z803" s="437">
        <f t="shared" ref="Z803" si="2421">Z802</f>
        <v>0</v>
      </c>
      <c r="AA803" s="437">
        <f t="shared" ref="AA803" si="2422">AA802</f>
        <v>0</v>
      </c>
      <c r="AB803" s="437">
        <f t="shared" ref="AB803" si="2423">AB802</f>
        <v>0</v>
      </c>
      <c r="AC803" s="437">
        <f t="shared" ref="AC803" si="2424">AC802</f>
        <v>0</v>
      </c>
      <c r="AD803" s="437">
        <f t="shared" ref="AD803" si="2425">AD802</f>
        <v>0</v>
      </c>
      <c r="AE803" s="437">
        <f t="shared" ref="AE803" si="2426">AE802</f>
        <v>0</v>
      </c>
      <c r="AF803" s="437">
        <f t="shared" ref="AF803" si="2427">AF802</f>
        <v>0</v>
      </c>
      <c r="AG803" s="437">
        <f t="shared" ref="AG803" si="2428">AG802</f>
        <v>0</v>
      </c>
      <c r="AH803" s="437">
        <f t="shared" ref="AH803" si="2429">AH802</f>
        <v>0</v>
      </c>
      <c r="AI803" s="437">
        <f t="shared" ref="AI803" si="2430">AI802</f>
        <v>0</v>
      </c>
      <c r="AJ803" s="437">
        <f t="shared" ref="AJ803" si="2431">AJ802</f>
        <v>0</v>
      </c>
      <c r="AK803" s="437">
        <f t="shared" ref="AK803" si="2432">AK802</f>
        <v>0</v>
      </c>
      <c r="AL803" s="437">
        <f t="shared" ref="AL803" si="2433">AL802</f>
        <v>0</v>
      </c>
      <c r="AM803" s="323"/>
    </row>
    <row r="804" spans="1:39" ht="15" hidden="1" outlineLevel="1">
      <c r="A804" s="567"/>
      <c r="B804" s="341"/>
      <c r="C804" s="331"/>
      <c r="D804" s="317"/>
      <c r="E804" s="317"/>
      <c r="F804" s="317"/>
      <c r="G804" s="317"/>
      <c r="H804" s="317"/>
      <c r="I804" s="317"/>
      <c r="J804" s="317"/>
      <c r="K804" s="317"/>
      <c r="L804" s="317"/>
      <c r="M804" s="317"/>
      <c r="N804" s="317"/>
      <c r="O804" s="317"/>
      <c r="P804" s="317"/>
      <c r="Q804" s="317"/>
      <c r="R804" s="317"/>
      <c r="S804" s="317"/>
      <c r="T804" s="317"/>
      <c r="U804" s="317"/>
      <c r="V804" s="317"/>
      <c r="W804" s="317"/>
      <c r="X804" s="317"/>
      <c r="Y804" s="438"/>
      <c r="Z804" s="447"/>
      <c r="AA804" s="447"/>
      <c r="AB804" s="447"/>
      <c r="AC804" s="447"/>
      <c r="AD804" s="447"/>
      <c r="AE804" s="447"/>
      <c r="AF804" s="447"/>
      <c r="AG804" s="447"/>
      <c r="AH804" s="447"/>
      <c r="AI804" s="447"/>
      <c r="AJ804" s="447"/>
      <c r="AK804" s="447"/>
      <c r="AL804" s="447"/>
      <c r="AM804" s="332"/>
    </row>
    <row r="805" spans="1:39" ht="30" hidden="1" outlineLevel="1">
      <c r="A805" s="567">
        <v>12</v>
      </c>
      <c r="B805" s="454" t="s">
        <v>106</v>
      </c>
      <c r="C805" s="317" t="s">
        <v>25</v>
      </c>
      <c r="D805" s="321"/>
      <c r="E805" s="321"/>
      <c r="F805" s="321"/>
      <c r="G805" s="321"/>
      <c r="H805" s="321"/>
      <c r="I805" s="321"/>
      <c r="J805" s="321"/>
      <c r="K805" s="321"/>
      <c r="L805" s="321"/>
      <c r="M805" s="321"/>
      <c r="N805" s="321">
        <v>12</v>
      </c>
      <c r="O805" s="321"/>
      <c r="P805" s="321"/>
      <c r="Q805" s="321"/>
      <c r="R805" s="321"/>
      <c r="S805" s="321"/>
      <c r="T805" s="321"/>
      <c r="U805" s="321"/>
      <c r="V805" s="321"/>
      <c r="W805" s="321"/>
      <c r="X805" s="321"/>
      <c r="Y805" s="436"/>
      <c r="Z805" s="441"/>
      <c r="AA805" s="441"/>
      <c r="AB805" s="441"/>
      <c r="AC805" s="441"/>
      <c r="AD805" s="441"/>
      <c r="AE805" s="441"/>
      <c r="AF805" s="441"/>
      <c r="AG805" s="441"/>
      <c r="AH805" s="441"/>
      <c r="AI805" s="441"/>
      <c r="AJ805" s="441"/>
      <c r="AK805" s="441"/>
      <c r="AL805" s="441"/>
      <c r="AM805" s="322">
        <f>SUM(Y805:AL805)</f>
        <v>0</v>
      </c>
    </row>
    <row r="806" spans="1:39" ht="15" hidden="1" outlineLevel="1">
      <c r="A806" s="567"/>
      <c r="B806" s="320" t="s">
        <v>345</v>
      </c>
      <c r="C806" s="317" t="s">
        <v>164</v>
      </c>
      <c r="D806" s="321"/>
      <c r="E806" s="321"/>
      <c r="F806" s="321"/>
      <c r="G806" s="321"/>
      <c r="H806" s="321"/>
      <c r="I806" s="321"/>
      <c r="J806" s="321"/>
      <c r="K806" s="321"/>
      <c r="L806" s="321"/>
      <c r="M806" s="321"/>
      <c r="N806" s="321">
        <f>N805</f>
        <v>12</v>
      </c>
      <c r="O806" s="321"/>
      <c r="P806" s="321"/>
      <c r="Q806" s="321"/>
      <c r="R806" s="321"/>
      <c r="S806" s="321"/>
      <c r="T806" s="321"/>
      <c r="U806" s="321"/>
      <c r="V806" s="321"/>
      <c r="W806" s="321"/>
      <c r="X806" s="321"/>
      <c r="Y806" s="437">
        <f>Y805</f>
        <v>0</v>
      </c>
      <c r="Z806" s="437">
        <f t="shared" ref="Z806" si="2434">Z805</f>
        <v>0</v>
      </c>
      <c r="AA806" s="437">
        <f t="shared" ref="AA806" si="2435">AA805</f>
        <v>0</v>
      </c>
      <c r="AB806" s="437">
        <f t="shared" ref="AB806" si="2436">AB805</f>
        <v>0</v>
      </c>
      <c r="AC806" s="437">
        <f t="shared" ref="AC806" si="2437">AC805</f>
        <v>0</v>
      </c>
      <c r="AD806" s="437">
        <f t="shared" ref="AD806" si="2438">AD805</f>
        <v>0</v>
      </c>
      <c r="AE806" s="437">
        <f t="shared" ref="AE806" si="2439">AE805</f>
        <v>0</v>
      </c>
      <c r="AF806" s="437">
        <f t="shared" ref="AF806" si="2440">AF805</f>
        <v>0</v>
      </c>
      <c r="AG806" s="437">
        <f t="shared" ref="AG806" si="2441">AG805</f>
        <v>0</v>
      </c>
      <c r="AH806" s="437">
        <f t="shared" ref="AH806" si="2442">AH805</f>
        <v>0</v>
      </c>
      <c r="AI806" s="437">
        <f t="shared" ref="AI806" si="2443">AI805</f>
        <v>0</v>
      </c>
      <c r="AJ806" s="437">
        <f t="shared" ref="AJ806" si="2444">AJ805</f>
        <v>0</v>
      </c>
      <c r="AK806" s="437">
        <f t="shared" ref="AK806" si="2445">AK805</f>
        <v>0</v>
      </c>
      <c r="AL806" s="437">
        <f t="shared" ref="AL806" si="2446">AL805</f>
        <v>0</v>
      </c>
      <c r="AM806" s="323"/>
    </row>
    <row r="807" spans="1:39" ht="15" hidden="1" outlineLevel="1">
      <c r="A807" s="567"/>
      <c r="B807" s="341"/>
      <c r="C807" s="331"/>
      <c r="D807" s="317"/>
      <c r="E807" s="317"/>
      <c r="F807" s="317"/>
      <c r="G807" s="317"/>
      <c r="H807" s="317"/>
      <c r="I807" s="317"/>
      <c r="J807" s="317"/>
      <c r="K807" s="317"/>
      <c r="L807" s="317"/>
      <c r="M807" s="317"/>
      <c r="N807" s="317"/>
      <c r="O807" s="317"/>
      <c r="P807" s="317"/>
      <c r="Q807" s="317"/>
      <c r="R807" s="317"/>
      <c r="S807" s="317"/>
      <c r="T807" s="317"/>
      <c r="U807" s="317"/>
      <c r="V807" s="317"/>
      <c r="W807" s="317"/>
      <c r="X807" s="317"/>
      <c r="Y807" s="448"/>
      <c r="Z807" s="448"/>
      <c r="AA807" s="438"/>
      <c r="AB807" s="438"/>
      <c r="AC807" s="438"/>
      <c r="AD807" s="438"/>
      <c r="AE807" s="438"/>
      <c r="AF807" s="438"/>
      <c r="AG807" s="438"/>
      <c r="AH807" s="438"/>
      <c r="AI807" s="438"/>
      <c r="AJ807" s="438"/>
      <c r="AK807" s="438"/>
      <c r="AL807" s="438"/>
      <c r="AM807" s="332"/>
    </row>
    <row r="808" spans="1:39" ht="30" hidden="1" outlineLevel="1">
      <c r="A808" s="567">
        <v>13</v>
      </c>
      <c r="B808" s="454" t="s">
        <v>107</v>
      </c>
      <c r="C808" s="317" t="s">
        <v>25</v>
      </c>
      <c r="D808" s="321"/>
      <c r="E808" s="321"/>
      <c r="F808" s="321"/>
      <c r="G808" s="321"/>
      <c r="H808" s="321"/>
      <c r="I808" s="321"/>
      <c r="J808" s="321"/>
      <c r="K808" s="321"/>
      <c r="L808" s="321"/>
      <c r="M808" s="321"/>
      <c r="N808" s="321">
        <v>12</v>
      </c>
      <c r="O808" s="321"/>
      <c r="P808" s="321"/>
      <c r="Q808" s="321"/>
      <c r="R808" s="321"/>
      <c r="S808" s="321"/>
      <c r="T808" s="321"/>
      <c r="U808" s="321"/>
      <c r="V808" s="321"/>
      <c r="W808" s="321"/>
      <c r="X808" s="321"/>
      <c r="Y808" s="436"/>
      <c r="Z808" s="441"/>
      <c r="AA808" s="441"/>
      <c r="AB808" s="441"/>
      <c r="AC808" s="441"/>
      <c r="AD808" s="441"/>
      <c r="AE808" s="441"/>
      <c r="AF808" s="441"/>
      <c r="AG808" s="441"/>
      <c r="AH808" s="441"/>
      <c r="AI808" s="441"/>
      <c r="AJ808" s="441"/>
      <c r="AK808" s="441"/>
      <c r="AL808" s="441"/>
      <c r="AM808" s="322">
        <f>SUM(Y808:AL808)</f>
        <v>0</v>
      </c>
    </row>
    <row r="809" spans="1:39" ht="15" hidden="1" outlineLevel="1">
      <c r="A809" s="567"/>
      <c r="B809" s="320" t="s">
        <v>345</v>
      </c>
      <c r="C809" s="317" t="s">
        <v>164</v>
      </c>
      <c r="D809" s="321"/>
      <c r="E809" s="321"/>
      <c r="F809" s="321"/>
      <c r="G809" s="321"/>
      <c r="H809" s="321"/>
      <c r="I809" s="321"/>
      <c r="J809" s="321"/>
      <c r="K809" s="321"/>
      <c r="L809" s="321"/>
      <c r="M809" s="321"/>
      <c r="N809" s="321">
        <f>N808</f>
        <v>12</v>
      </c>
      <c r="O809" s="321"/>
      <c r="P809" s="321"/>
      <c r="Q809" s="321"/>
      <c r="R809" s="321"/>
      <c r="S809" s="321"/>
      <c r="T809" s="321"/>
      <c r="U809" s="321"/>
      <c r="V809" s="321"/>
      <c r="W809" s="321"/>
      <c r="X809" s="321"/>
      <c r="Y809" s="437">
        <f>Y808</f>
        <v>0</v>
      </c>
      <c r="Z809" s="437">
        <f t="shared" ref="Z809" si="2447">Z808</f>
        <v>0</v>
      </c>
      <c r="AA809" s="437">
        <f t="shared" ref="AA809" si="2448">AA808</f>
        <v>0</v>
      </c>
      <c r="AB809" s="437">
        <f t="shared" ref="AB809" si="2449">AB808</f>
        <v>0</v>
      </c>
      <c r="AC809" s="437">
        <f t="shared" ref="AC809" si="2450">AC808</f>
        <v>0</v>
      </c>
      <c r="AD809" s="437">
        <f t="shared" ref="AD809" si="2451">AD808</f>
        <v>0</v>
      </c>
      <c r="AE809" s="437">
        <f t="shared" ref="AE809" si="2452">AE808</f>
        <v>0</v>
      </c>
      <c r="AF809" s="437">
        <f t="shared" ref="AF809" si="2453">AF808</f>
        <v>0</v>
      </c>
      <c r="AG809" s="437">
        <f t="shared" ref="AG809" si="2454">AG808</f>
        <v>0</v>
      </c>
      <c r="AH809" s="437">
        <f t="shared" ref="AH809" si="2455">AH808</f>
        <v>0</v>
      </c>
      <c r="AI809" s="437">
        <f t="shared" ref="AI809" si="2456">AI808</f>
        <v>0</v>
      </c>
      <c r="AJ809" s="437">
        <f t="shared" ref="AJ809" si="2457">AJ808</f>
        <v>0</v>
      </c>
      <c r="AK809" s="437">
        <f t="shared" ref="AK809" si="2458">AK808</f>
        <v>0</v>
      </c>
      <c r="AL809" s="437">
        <f t="shared" ref="AL809" si="2459">AL808</f>
        <v>0</v>
      </c>
      <c r="AM809" s="332"/>
    </row>
    <row r="810" spans="1:39" ht="15" hidden="1" outlineLevel="1">
      <c r="A810" s="567"/>
      <c r="B810" s="341"/>
      <c r="C810" s="331"/>
      <c r="D810" s="317"/>
      <c r="E810" s="317"/>
      <c r="F810" s="317"/>
      <c r="G810" s="317"/>
      <c r="H810" s="317"/>
      <c r="I810" s="317"/>
      <c r="J810" s="317"/>
      <c r="K810" s="317"/>
      <c r="L810" s="317"/>
      <c r="M810" s="317"/>
      <c r="N810" s="317"/>
      <c r="O810" s="317"/>
      <c r="P810" s="317"/>
      <c r="Q810" s="317"/>
      <c r="R810" s="317"/>
      <c r="S810" s="317"/>
      <c r="T810" s="317"/>
      <c r="U810" s="317"/>
      <c r="V810" s="317"/>
      <c r="W810" s="317"/>
      <c r="X810" s="317"/>
      <c r="Y810" s="438"/>
      <c r="Z810" s="438"/>
      <c r="AA810" s="438"/>
      <c r="AB810" s="438"/>
      <c r="AC810" s="438"/>
      <c r="AD810" s="438"/>
      <c r="AE810" s="438"/>
      <c r="AF810" s="438"/>
      <c r="AG810" s="438"/>
      <c r="AH810" s="438"/>
      <c r="AI810" s="438"/>
      <c r="AJ810" s="438"/>
      <c r="AK810" s="438"/>
      <c r="AL810" s="438"/>
      <c r="AM810" s="332"/>
    </row>
    <row r="811" spans="1:39" ht="15.6" hidden="1" outlineLevel="1">
      <c r="A811" s="567"/>
      <c r="B811" s="314" t="s">
        <v>108</v>
      </c>
      <c r="C811" s="315"/>
      <c r="D811" s="316"/>
      <c r="E811" s="316"/>
      <c r="F811" s="316"/>
      <c r="G811" s="316"/>
      <c r="H811" s="316"/>
      <c r="I811" s="316"/>
      <c r="J811" s="316"/>
      <c r="K811" s="316"/>
      <c r="L811" s="316"/>
      <c r="M811" s="316"/>
      <c r="N811" s="316"/>
      <c r="O811" s="316"/>
      <c r="P811" s="315"/>
      <c r="Q811" s="315"/>
      <c r="R811" s="315"/>
      <c r="S811" s="315"/>
      <c r="T811" s="315"/>
      <c r="U811" s="315"/>
      <c r="V811" s="315"/>
      <c r="W811" s="315"/>
      <c r="X811" s="315"/>
      <c r="Y811" s="440"/>
      <c r="Z811" s="440"/>
      <c r="AA811" s="440"/>
      <c r="AB811" s="440"/>
      <c r="AC811" s="440"/>
      <c r="AD811" s="440"/>
      <c r="AE811" s="440"/>
      <c r="AF811" s="440"/>
      <c r="AG811" s="440"/>
      <c r="AH811" s="440"/>
      <c r="AI811" s="440"/>
      <c r="AJ811" s="440"/>
      <c r="AK811" s="440"/>
      <c r="AL811" s="440"/>
      <c r="AM811" s="318"/>
    </row>
    <row r="812" spans="1:39" ht="15" hidden="1" outlineLevel="1">
      <c r="A812" s="567">
        <v>14</v>
      </c>
      <c r="B812" s="341" t="s">
        <v>109</v>
      </c>
      <c r="C812" s="317" t="s">
        <v>25</v>
      </c>
      <c r="D812" s="321"/>
      <c r="E812" s="321"/>
      <c r="F812" s="321"/>
      <c r="G812" s="321"/>
      <c r="H812" s="321"/>
      <c r="I812" s="321"/>
      <c r="J812" s="321"/>
      <c r="K812" s="321"/>
      <c r="L812" s="321"/>
      <c r="M812" s="321"/>
      <c r="N812" s="321">
        <v>12</v>
      </c>
      <c r="O812" s="321"/>
      <c r="P812" s="321"/>
      <c r="Q812" s="321"/>
      <c r="R812" s="321"/>
      <c r="S812" s="321"/>
      <c r="T812" s="321"/>
      <c r="U812" s="321"/>
      <c r="V812" s="321"/>
      <c r="W812" s="321"/>
      <c r="X812" s="321"/>
      <c r="Y812" s="441"/>
      <c r="Z812" s="441"/>
      <c r="AA812" s="441"/>
      <c r="AB812" s="441"/>
      <c r="AC812" s="441"/>
      <c r="AD812" s="441"/>
      <c r="AE812" s="441"/>
      <c r="AF812" s="436"/>
      <c r="AG812" s="436"/>
      <c r="AH812" s="436"/>
      <c r="AI812" s="436"/>
      <c r="AJ812" s="436"/>
      <c r="AK812" s="436"/>
      <c r="AL812" s="436"/>
      <c r="AM812" s="322">
        <f>SUM(Y812:AL812)</f>
        <v>0</v>
      </c>
    </row>
    <row r="813" spans="1:39" ht="15" hidden="1" outlineLevel="1">
      <c r="A813" s="567"/>
      <c r="B813" s="320" t="s">
        <v>345</v>
      </c>
      <c r="C813" s="317" t="s">
        <v>164</v>
      </c>
      <c r="D813" s="321"/>
      <c r="E813" s="321"/>
      <c r="F813" s="321"/>
      <c r="G813" s="321"/>
      <c r="H813" s="321"/>
      <c r="I813" s="321"/>
      <c r="J813" s="321"/>
      <c r="K813" s="321"/>
      <c r="L813" s="321"/>
      <c r="M813" s="321"/>
      <c r="N813" s="321">
        <f>N812</f>
        <v>12</v>
      </c>
      <c r="O813" s="321"/>
      <c r="P813" s="321"/>
      <c r="Q813" s="321"/>
      <c r="R813" s="321"/>
      <c r="S813" s="321"/>
      <c r="T813" s="321"/>
      <c r="U813" s="321"/>
      <c r="V813" s="321"/>
      <c r="W813" s="321"/>
      <c r="X813" s="321"/>
      <c r="Y813" s="437">
        <f>Y812</f>
        <v>0</v>
      </c>
      <c r="Z813" s="437">
        <f t="shared" ref="Z813" si="2460">Z812</f>
        <v>0</v>
      </c>
      <c r="AA813" s="437">
        <f t="shared" ref="AA813" si="2461">AA812</f>
        <v>0</v>
      </c>
      <c r="AB813" s="437">
        <f t="shared" ref="AB813" si="2462">AB812</f>
        <v>0</v>
      </c>
      <c r="AC813" s="437">
        <f t="shared" ref="AC813" si="2463">AC812</f>
        <v>0</v>
      </c>
      <c r="AD813" s="437">
        <f t="shared" ref="AD813" si="2464">AD812</f>
        <v>0</v>
      </c>
      <c r="AE813" s="437">
        <f t="shared" ref="AE813" si="2465">AE812</f>
        <v>0</v>
      </c>
      <c r="AF813" s="437">
        <f t="shared" ref="AF813" si="2466">AF812</f>
        <v>0</v>
      </c>
      <c r="AG813" s="437">
        <f t="shared" ref="AG813" si="2467">AG812</f>
        <v>0</v>
      </c>
      <c r="AH813" s="437">
        <f t="shared" ref="AH813" si="2468">AH812</f>
        <v>0</v>
      </c>
      <c r="AI813" s="437">
        <f t="shared" ref="AI813" si="2469">AI812</f>
        <v>0</v>
      </c>
      <c r="AJ813" s="437">
        <f t="shared" ref="AJ813" si="2470">AJ812</f>
        <v>0</v>
      </c>
      <c r="AK813" s="437">
        <f t="shared" ref="AK813" si="2471">AK812</f>
        <v>0</v>
      </c>
      <c r="AL813" s="437">
        <f t="shared" ref="AL813" si="2472">AL812</f>
        <v>0</v>
      </c>
      <c r="AM813" s="323"/>
    </row>
    <row r="814" spans="1:39" ht="15" hidden="1" outlineLevel="1">
      <c r="A814" s="567"/>
      <c r="B814" s="341"/>
      <c r="C814" s="331"/>
      <c r="D814" s="317"/>
      <c r="E814" s="317"/>
      <c r="F814" s="317"/>
      <c r="G814" s="317"/>
      <c r="H814" s="317"/>
      <c r="I814" s="317"/>
      <c r="J814" s="317"/>
      <c r="K814" s="317"/>
      <c r="L814" s="317"/>
      <c r="M814" s="317"/>
      <c r="N814" s="494"/>
      <c r="O814" s="317"/>
      <c r="P814" s="317"/>
      <c r="Q814" s="317"/>
      <c r="R814" s="317"/>
      <c r="S814" s="317"/>
      <c r="T814" s="317"/>
      <c r="U814" s="317"/>
      <c r="V814" s="317"/>
      <c r="W814" s="317"/>
      <c r="X814" s="317"/>
      <c r="Y814" s="438"/>
      <c r="Z814" s="438"/>
      <c r="AA814" s="438"/>
      <c r="AB814" s="438"/>
      <c r="AC814" s="438"/>
      <c r="AD814" s="438"/>
      <c r="AE814" s="438"/>
      <c r="AF814" s="438"/>
      <c r="AG814" s="438"/>
      <c r="AH814" s="438"/>
      <c r="AI814" s="438"/>
      <c r="AJ814" s="438"/>
      <c r="AK814" s="438"/>
      <c r="AL814" s="438"/>
      <c r="AM814" s="332"/>
    </row>
    <row r="815" spans="1:39" s="335" customFormat="1" ht="15.6" hidden="1" outlineLevel="1">
      <c r="A815" s="567"/>
      <c r="B815" s="314" t="s">
        <v>503</v>
      </c>
      <c r="C815" s="317"/>
      <c r="D815" s="317"/>
      <c r="E815" s="317"/>
      <c r="F815" s="317"/>
      <c r="G815" s="317"/>
      <c r="H815" s="317"/>
      <c r="I815" s="317"/>
      <c r="J815" s="317"/>
      <c r="K815" s="317"/>
      <c r="L815" s="317"/>
      <c r="M815" s="317"/>
      <c r="N815" s="317"/>
      <c r="O815" s="317"/>
      <c r="P815" s="317"/>
      <c r="Q815" s="317"/>
      <c r="R815" s="317"/>
      <c r="S815" s="317"/>
      <c r="T815" s="317"/>
      <c r="U815" s="317"/>
      <c r="V815" s="317"/>
      <c r="W815" s="317"/>
      <c r="X815" s="317"/>
      <c r="Y815" s="438"/>
      <c r="Z815" s="438"/>
      <c r="AA815" s="438"/>
      <c r="AB815" s="438"/>
      <c r="AC815" s="438"/>
      <c r="AD815" s="438"/>
      <c r="AE815" s="442"/>
      <c r="AF815" s="442"/>
      <c r="AG815" s="442"/>
      <c r="AH815" s="442"/>
      <c r="AI815" s="442"/>
      <c r="AJ815" s="442"/>
      <c r="AK815" s="442"/>
      <c r="AL815" s="442"/>
      <c r="AM815" s="552"/>
    </row>
    <row r="816" spans="1:39" ht="15" hidden="1" outlineLevel="1">
      <c r="A816" s="567">
        <v>15</v>
      </c>
      <c r="B816" s="320" t="s">
        <v>508</v>
      </c>
      <c r="C816" s="317" t="s">
        <v>25</v>
      </c>
      <c r="D816" s="321"/>
      <c r="E816" s="321"/>
      <c r="F816" s="321"/>
      <c r="G816" s="321"/>
      <c r="H816" s="321"/>
      <c r="I816" s="321"/>
      <c r="J816" s="321"/>
      <c r="K816" s="321"/>
      <c r="L816" s="321"/>
      <c r="M816" s="321"/>
      <c r="N816" s="321">
        <v>0</v>
      </c>
      <c r="O816" s="321"/>
      <c r="P816" s="321"/>
      <c r="Q816" s="321"/>
      <c r="R816" s="321"/>
      <c r="S816" s="321"/>
      <c r="T816" s="321"/>
      <c r="U816" s="321"/>
      <c r="V816" s="321"/>
      <c r="W816" s="321"/>
      <c r="X816" s="321"/>
      <c r="Y816" s="441"/>
      <c r="Z816" s="441"/>
      <c r="AA816" s="441"/>
      <c r="AB816" s="441"/>
      <c r="AC816" s="441"/>
      <c r="AD816" s="441"/>
      <c r="AE816" s="441"/>
      <c r="AF816" s="436"/>
      <c r="AG816" s="436"/>
      <c r="AH816" s="436"/>
      <c r="AI816" s="436"/>
      <c r="AJ816" s="436"/>
      <c r="AK816" s="436"/>
      <c r="AL816" s="436"/>
      <c r="AM816" s="322">
        <f>SUM(Y816:AL816)</f>
        <v>0</v>
      </c>
    </row>
    <row r="817" spans="1:39" ht="15" hidden="1" outlineLevel="1">
      <c r="A817" s="567"/>
      <c r="B817" s="320" t="s">
        <v>345</v>
      </c>
      <c r="C817" s="317" t="s">
        <v>164</v>
      </c>
      <c r="D817" s="321"/>
      <c r="E817" s="321"/>
      <c r="F817" s="321"/>
      <c r="G817" s="321"/>
      <c r="H817" s="321"/>
      <c r="I817" s="321"/>
      <c r="J817" s="321"/>
      <c r="K817" s="321"/>
      <c r="L817" s="321"/>
      <c r="M817" s="321"/>
      <c r="N817" s="321">
        <f>N816</f>
        <v>0</v>
      </c>
      <c r="O817" s="321"/>
      <c r="P817" s="321"/>
      <c r="Q817" s="321"/>
      <c r="R817" s="321"/>
      <c r="S817" s="321"/>
      <c r="T817" s="321"/>
      <c r="U817" s="321"/>
      <c r="V817" s="321"/>
      <c r="W817" s="321"/>
      <c r="X817" s="321"/>
      <c r="Y817" s="437">
        <f>Y816</f>
        <v>0</v>
      </c>
      <c r="Z817" s="437">
        <f t="shared" ref="Z817:AL817" si="2473">Z816</f>
        <v>0</v>
      </c>
      <c r="AA817" s="437">
        <f t="shared" si="2473"/>
        <v>0</v>
      </c>
      <c r="AB817" s="437">
        <f t="shared" si="2473"/>
        <v>0</v>
      </c>
      <c r="AC817" s="437">
        <f t="shared" si="2473"/>
        <v>0</v>
      </c>
      <c r="AD817" s="437">
        <f t="shared" si="2473"/>
        <v>0</v>
      </c>
      <c r="AE817" s="437">
        <f t="shared" si="2473"/>
        <v>0</v>
      </c>
      <c r="AF817" s="437">
        <f t="shared" si="2473"/>
        <v>0</v>
      </c>
      <c r="AG817" s="437">
        <f t="shared" si="2473"/>
        <v>0</v>
      </c>
      <c r="AH817" s="437">
        <f t="shared" si="2473"/>
        <v>0</v>
      </c>
      <c r="AI817" s="437">
        <f t="shared" si="2473"/>
        <v>0</v>
      </c>
      <c r="AJ817" s="437">
        <f t="shared" si="2473"/>
        <v>0</v>
      </c>
      <c r="AK817" s="437">
        <f t="shared" si="2473"/>
        <v>0</v>
      </c>
      <c r="AL817" s="437">
        <f t="shared" si="2473"/>
        <v>0</v>
      </c>
      <c r="AM817" s="323"/>
    </row>
    <row r="818" spans="1:39" ht="15" hidden="1" outlineLevel="1">
      <c r="A818" s="567"/>
      <c r="B818" s="341"/>
      <c r="C818" s="331"/>
      <c r="D818" s="317"/>
      <c r="E818" s="317"/>
      <c r="F818" s="317"/>
      <c r="G818" s="317"/>
      <c r="H818" s="317"/>
      <c r="I818" s="317"/>
      <c r="J818" s="317"/>
      <c r="K818" s="317"/>
      <c r="L818" s="317"/>
      <c r="M818" s="317"/>
      <c r="N818" s="317"/>
      <c r="O818" s="317"/>
      <c r="P818" s="317"/>
      <c r="Q818" s="317"/>
      <c r="R818" s="317"/>
      <c r="S818" s="317"/>
      <c r="T818" s="317"/>
      <c r="U818" s="317"/>
      <c r="V818" s="317"/>
      <c r="W818" s="317"/>
      <c r="X818" s="317"/>
      <c r="Y818" s="438"/>
      <c r="Z818" s="438"/>
      <c r="AA818" s="438"/>
      <c r="AB818" s="438"/>
      <c r="AC818" s="438"/>
      <c r="AD818" s="438"/>
      <c r="AE818" s="438"/>
      <c r="AF818" s="438"/>
      <c r="AG818" s="438"/>
      <c r="AH818" s="438"/>
      <c r="AI818" s="438"/>
      <c r="AJ818" s="438"/>
      <c r="AK818" s="438"/>
      <c r="AL818" s="438"/>
      <c r="AM818" s="332"/>
    </row>
    <row r="819" spans="1:39" s="309" customFormat="1" ht="15" hidden="1" outlineLevel="1">
      <c r="A819" s="567">
        <v>16</v>
      </c>
      <c r="B819" s="350" t="s">
        <v>504</v>
      </c>
      <c r="C819" s="317" t="s">
        <v>25</v>
      </c>
      <c r="D819" s="321"/>
      <c r="E819" s="321"/>
      <c r="F819" s="321"/>
      <c r="G819" s="321"/>
      <c r="H819" s="321"/>
      <c r="I819" s="321"/>
      <c r="J819" s="321"/>
      <c r="K819" s="321"/>
      <c r="L819" s="321"/>
      <c r="M819" s="321"/>
      <c r="N819" s="321">
        <v>0</v>
      </c>
      <c r="O819" s="321"/>
      <c r="P819" s="321"/>
      <c r="Q819" s="321"/>
      <c r="R819" s="321"/>
      <c r="S819" s="321"/>
      <c r="T819" s="321"/>
      <c r="U819" s="321"/>
      <c r="V819" s="321"/>
      <c r="W819" s="321"/>
      <c r="X819" s="321"/>
      <c r="Y819" s="441"/>
      <c r="Z819" s="441"/>
      <c r="AA819" s="441"/>
      <c r="AB819" s="441"/>
      <c r="AC819" s="441"/>
      <c r="AD819" s="441"/>
      <c r="AE819" s="441"/>
      <c r="AF819" s="436"/>
      <c r="AG819" s="436"/>
      <c r="AH819" s="436"/>
      <c r="AI819" s="436"/>
      <c r="AJ819" s="436"/>
      <c r="AK819" s="436"/>
      <c r="AL819" s="436"/>
      <c r="AM819" s="322">
        <f>SUM(Y819:AL819)</f>
        <v>0</v>
      </c>
    </row>
    <row r="820" spans="1:39" s="309" customFormat="1" ht="15" hidden="1" outlineLevel="1">
      <c r="A820" s="567"/>
      <c r="B820" s="320" t="s">
        <v>345</v>
      </c>
      <c r="C820" s="317" t="s">
        <v>164</v>
      </c>
      <c r="D820" s="321"/>
      <c r="E820" s="321"/>
      <c r="F820" s="321"/>
      <c r="G820" s="321"/>
      <c r="H820" s="321"/>
      <c r="I820" s="321"/>
      <c r="J820" s="321"/>
      <c r="K820" s="321"/>
      <c r="L820" s="321"/>
      <c r="M820" s="321"/>
      <c r="N820" s="321">
        <f>N819</f>
        <v>0</v>
      </c>
      <c r="O820" s="321"/>
      <c r="P820" s="321"/>
      <c r="Q820" s="321"/>
      <c r="R820" s="321"/>
      <c r="S820" s="321"/>
      <c r="T820" s="321"/>
      <c r="U820" s="321"/>
      <c r="V820" s="321"/>
      <c r="W820" s="321"/>
      <c r="X820" s="321"/>
      <c r="Y820" s="437">
        <f>Y819</f>
        <v>0</v>
      </c>
      <c r="Z820" s="437">
        <f t="shared" ref="Z820:AL820" si="2474">Z819</f>
        <v>0</v>
      </c>
      <c r="AA820" s="437">
        <f t="shared" si="2474"/>
        <v>0</v>
      </c>
      <c r="AB820" s="437">
        <f t="shared" si="2474"/>
        <v>0</v>
      </c>
      <c r="AC820" s="437">
        <f t="shared" si="2474"/>
        <v>0</v>
      </c>
      <c r="AD820" s="437">
        <f t="shared" si="2474"/>
        <v>0</v>
      </c>
      <c r="AE820" s="437">
        <f t="shared" si="2474"/>
        <v>0</v>
      </c>
      <c r="AF820" s="437">
        <f t="shared" si="2474"/>
        <v>0</v>
      </c>
      <c r="AG820" s="437">
        <f t="shared" si="2474"/>
        <v>0</v>
      </c>
      <c r="AH820" s="437">
        <f t="shared" si="2474"/>
        <v>0</v>
      </c>
      <c r="AI820" s="437">
        <f t="shared" si="2474"/>
        <v>0</v>
      </c>
      <c r="AJ820" s="437">
        <f t="shared" si="2474"/>
        <v>0</v>
      </c>
      <c r="AK820" s="437">
        <f t="shared" si="2474"/>
        <v>0</v>
      </c>
      <c r="AL820" s="437">
        <f t="shared" si="2474"/>
        <v>0</v>
      </c>
      <c r="AM820" s="323"/>
    </row>
    <row r="821" spans="1:39" s="309" customFormat="1" ht="15" hidden="1" outlineLevel="1">
      <c r="A821" s="567"/>
      <c r="B821" s="350"/>
      <c r="C821" s="317"/>
      <c r="D821" s="317"/>
      <c r="E821" s="317"/>
      <c r="F821" s="317"/>
      <c r="G821" s="317"/>
      <c r="H821" s="317"/>
      <c r="I821" s="317"/>
      <c r="J821" s="317"/>
      <c r="K821" s="317"/>
      <c r="L821" s="317"/>
      <c r="M821" s="317"/>
      <c r="N821" s="317"/>
      <c r="O821" s="317"/>
      <c r="P821" s="317"/>
      <c r="Q821" s="317"/>
      <c r="R821" s="317"/>
      <c r="S821" s="317"/>
      <c r="T821" s="317"/>
      <c r="U821" s="317"/>
      <c r="V821" s="317"/>
      <c r="W821" s="317"/>
      <c r="X821" s="317"/>
      <c r="Y821" s="438"/>
      <c r="Z821" s="438"/>
      <c r="AA821" s="438"/>
      <c r="AB821" s="438"/>
      <c r="AC821" s="438"/>
      <c r="AD821" s="438"/>
      <c r="AE821" s="442"/>
      <c r="AF821" s="442"/>
      <c r="AG821" s="442"/>
      <c r="AH821" s="442"/>
      <c r="AI821" s="442"/>
      <c r="AJ821" s="442"/>
      <c r="AK821" s="442"/>
      <c r="AL821" s="442"/>
      <c r="AM821" s="339"/>
    </row>
    <row r="822" spans="1:39" ht="15.6" hidden="1" outlineLevel="1">
      <c r="A822" s="567"/>
      <c r="B822" s="554" t="s">
        <v>509</v>
      </c>
      <c r="C822" s="346"/>
      <c r="D822" s="316"/>
      <c r="E822" s="315"/>
      <c r="F822" s="315"/>
      <c r="G822" s="315"/>
      <c r="H822" s="315"/>
      <c r="I822" s="315"/>
      <c r="J822" s="315"/>
      <c r="K822" s="315"/>
      <c r="L822" s="315"/>
      <c r="M822" s="315"/>
      <c r="N822" s="316"/>
      <c r="O822" s="315"/>
      <c r="P822" s="315"/>
      <c r="Q822" s="315"/>
      <c r="R822" s="315"/>
      <c r="S822" s="315"/>
      <c r="T822" s="315"/>
      <c r="U822" s="315"/>
      <c r="V822" s="315"/>
      <c r="W822" s="315"/>
      <c r="X822" s="315"/>
      <c r="Y822" s="440"/>
      <c r="Z822" s="440"/>
      <c r="AA822" s="440"/>
      <c r="AB822" s="440"/>
      <c r="AC822" s="440"/>
      <c r="AD822" s="440"/>
      <c r="AE822" s="440"/>
      <c r="AF822" s="440"/>
      <c r="AG822" s="440"/>
      <c r="AH822" s="440"/>
      <c r="AI822" s="440"/>
      <c r="AJ822" s="440"/>
      <c r="AK822" s="440"/>
      <c r="AL822" s="440"/>
      <c r="AM822" s="318"/>
    </row>
    <row r="823" spans="1:39" ht="15" hidden="1" outlineLevel="1">
      <c r="A823" s="567">
        <v>17</v>
      </c>
      <c r="B823" s="454" t="s">
        <v>113</v>
      </c>
      <c r="C823" s="317" t="s">
        <v>25</v>
      </c>
      <c r="D823" s="321"/>
      <c r="E823" s="321"/>
      <c r="F823" s="321"/>
      <c r="G823" s="321"/>
      <c r="H823" s="321"/>
      <c r="I823" s="321"/>
      <c r="J823" s="321"/>
      <c r="K823" s="321"/>
      <c r="L823" s="321"/>
      <c r="M823" s="321"/>
      <c r="N823" s="321">
        <v>0</v>
      </c>
      <c r="O823" s="321"/>
      <c r="P823" s="321"/>
      <c r="Q823" s="321"/>
      <c r="R823" s="321"/>
      <c r="S823" s="321"/>
      <c r="T823" s="321"/>
      <c r="U823" s="321"/>
      <c r="V823" s="321"/>
      <c r="W823" s="321"/>
      <c r="X823" s="321"/>
      <c r="Y823" s="452"/>
      <c r="Z823" s="436"/>
      <c r="AA823" s="436"/>
      <c r="AB823" s="436"/>
      <c r="AC823" s="436"/>
      <c r="AD823" s="436"/>
      <c r="AE823" s="436"/>
      <c r="AF823" s="441"/>
      <c r="AG823" s="441"/>
      <c r="AH823" s="441"/>
      <c r="AI823" s="441"/>
      <c r="AJ823" s="441"/>
      <c r="AK823" s="441"/>
      <c r="AL823" s="441"/>
      <c r="AM823" s="322">
        <f>SUM(Y823:AL823)</f>
        <v>0</v>
      </c>
    </row>
    <row r="824" spans="1:39" ht="15" hidden="1" outlineLevel="1">
      <c r="A824" s="567"/>
      <c r="B824" s="320" t="s">
        <v>345</v>
      </c>
      <c r="C824" s="317" t="s">
        <v>164</v>
      </c>
      <c r="D824" s="321"/>
      <c r="E824" s="321"/>
      <c r="F824" s="321"/>
      <c r="G824" s="321"/>
      <c r="H824" s="321"/>
      <c r="I824" s="321"/>
      <c r="J824" s="321"/>
      <c r="K824" s="321"/>
      <c r="L824" s="321"/>
      <c r="M824" s="321"/>
      <c r="N824" s="321">
        <f>N823</f>
        <v>0</v>
      </c>
      <c r="O824" s="321"/>
      <c r="P824" s="321"/>
      <c r="Q824" s="321"/>
      <c r="R824" s="321"/>
      <c r="S824" s="321"/>
      <c r="T824" s="321"/>
      <c r="U824" s="321"/>
      <c r="V824" s="321"/>
      <c r="W824" s="321"/>
      <c r="X824" s="321"/>
      <c r="Y824" s="437">
        <f>Y823</f>
        <v>0</v>
      </c>
      <c r="Z824" s="437">
        <f t="shared" ref="Z824:AL824" si="2475">Z823</f>
        <v>0</v>
      </c>
      <c r="AA824" s="437">
        <f t="shared" si="2475"/>
        <v>0</v>
      </c>
      <c r="AB824" s="437">
        <f t="shared" si="2475"/>
        <v>0</v>
      </c>
      <c r="AC824" s="437">
        <f t="shared" si="2475"/>
        <v>0</v>
      </c>
      <c r="AD824" s="437">
        <f t="shared" si="2475"/>
        <v>0</v>
      </c>
      <c r="AE824" s="437">
        <f t="shared" si="2475"/>
        <v>0</v>
      </c>
      <c r="AF824" s="437">
        <f t="shared" si="2475"/>
        <v>0</v>
      </c>
      <c r="AG824" s="437">
        <f t="shared" si="2475"/>
        <v>0</v>
      </c>
      <c r="AH824" s="437">
        <f t="shared" si="2475"/>
        <v>0</v>
      </c>
      <c r="AI824" s="437">
        <f t="shared" si="2475"/>
        <v>0</v>
      </c>
      <c r="AJ824" s="437">
        <f t="shared" si="2475"/>
        <v>0</v>
      </c>
      <c r="AK824" s="437">
        <f t="shared" si="2475"/>
        <v>0</v>
      </c>
      <c r="AL824" s="437">
        <f t="shared" si="2475"/>
        <v>0</v>
      </c>
      <c r="AM824" s="332"/>
    </row>
    <row r="825" spans="1:39" ht="15" hidden="1" outlineLevel="1">
      <c r="A825" s="567"/>
      <c r="B825" s="320"/>
      <c r="C825" s="317"/>
      <c r="D825" s="317"/>
      <c r="E825" s="317"/>
      <c r="F825" s="317"/>
      <c r="G825" s="317"/>
      <c r="H825" s="317"/>
      <c r="I825" s="317"/>
      <c r="J825" s="317"/>
      <c r="K825" s="317"/>
      <c r="L825" s="317"/>
      <c r="M825" s="317"/>
      <c r="N825" s="317"/>
      <c r="O825" s="317"/>
      <c r="P825" s="317"/>
      <c r="Q825" s="317"/>
      <c r="R825" s="317"/>
      <c r="S825" s="317"/>
      <c r="T825" s="317"/>
      <c r="U825" s="317"/>
      <c r="V825" s="317"/>
      <c r="W825" s="317"/>
      <c r="X825" s="317"/>
      <c r="Y825" s="448"/>
      <c r="Z825" s="451"/>
      <c r="AA825" s="451"/>
      <c r="AB825" s="451"/>
      <c r="AC825" s="451"/>
      <c r="AD825" s="451"/>
      <c r="AE825" s="451"/>
      <c r="AF825" s="451"/>
      <c r="AG825" s="451"/>
      <c r="AH825" s="451"/>
      <c r="AI825" s="451"/>
      <c r="AJ825" s="451"/>
      <c r="AK825" s="451"/>
      <c r="AL825" s="451"/>
      <c r="AM825" s="332"/>
    </row>
    <row r="826" spans="1:39" ht="15" hidden="1" outlineLevel="1">
      <c r="A826" s="567">
        <v>18</v>
      </c>
      <c r="B826" s="454" t="s">
        <v>110</v>
      </c>
      <c r="C826" s="317" t="s">
        <v>25</v>
      </c>
      <c r="D826" s="321"/>
      <c r="E826" s="321"/>
      <c r="F826" s="321"/>
      <c r="G826" s="321"/>
      <c r="H826" s="321"/>
      <c r="I826" s="321"/>
      <c r="J826" s="321"/>
      <c r="K826" s="321"/>
      <c r="L826" s="321"/>
      <c r="M826" s="321"/>
      <c r="N826" s="321">
        <v>0</v>
      </c>
      <c r="O826" s="321"/>
      <c r="P826" s="321"/>
      <c r="Q826" s="321"/>
      <c r="R826" s="321"/>
      <c r="S826" s="321"/>
      <c r="T826" s="321"/>
      <c r="U826" s="321"/>
      <c r="V826" s="321"/>
      <c r="W826" s="321"/>
      <c r="X826" s="321"/>
      <c r="Y826" s="452"/>
      <c r="Z826" s="436"/>
      <c r="AA826" s="436"/>
      <c r="AB826" s="436"/>
      <c r="AC826" s="436"/>
      <c r="AD826" s="436"/>
      <c r="AE826" s="436"/>
      <c r="AF826" s="441"/>
      <c r="AG826" s="441"/>
      <c r="AH826" s="441"/>
      <c r="AI826" s="441"/>
      <c r="AJ826" s="441"/>
      <c r="AK826" s="441"/>
      <c r="AL826" s="441"/>
      <c r="AM826" s="322">
        <f>SUM(Y826:AL826)</f>
        <v>0</v>
      </c>
    </row>
    <row r="827" spans="1:39" ht="15" hidden="1" outlineLevel="1">
      <c r="A827" s="567"/>
      <c r="B827" s="320" t="s">
        <v>345</v>
      </c>
      <c r="C827" s="317" t="s">
        <v>164</v>
      </c>
      <c r="D827" s="321"/>
      <c r="E827" s="321"/>
      <c r="F827" s="321"/>
      <c r="G827" s="321"/>
      <c r="H827" s="321"/>
      <c r="I827" s="321"/>
      <c r="J827" s="321"/>
      <c r="K827" s="321"/>
      <c r="L827" s="321"/>
      <c r="M827" s="321"/>
      <c r="N827" s="321">
        <f>N826</f>
        <v>0</v>
      </c>
      <c r="O827" s="321"/>
      <c r="P827" s="321"/>
      <c r="Q827" s="321"/>
      <c r="R827" s="321"/>
      <c r="S827" s="321"/>
      <c r="T827" s="321"/>
      <c r="U827" s="321"/>
      <c r="V827" s="321"/>
      <c r="W827" s="321"/>
      <c r="X827" s="321"/>
      <c r="Y827" s="437">
        <f>Y826</f>
        <v>0</v>
      </c>
      <c r="Z827" s="437">
        <f t="shared" ref="Z827:AL827" si="2476">Z826</f>
        <v>0</v>
      </c>
      <c r="AA827" s="437">
        <f t="shared" si="2476"/>
        <v>0</v>
      </c>
      <c r="AB827" s="437">
        <f t="shared" si="2476"/>
        <v>0</v>
      </c>
      <c r="AC827" s="437">
        <f t="shared" si="2476"/>
        <v>0</v>
      </c>
      <c r="AD827" s="437">
        <f t="shared" si="2476"/>
        <v>0</v>
      </c>
      <c r="AE827" s="437">
        <f t="shared" si="2476"/>
        <v>0</v>
      </c>
      <c r="AF827" s="437">
        <f t="shared" si="2476"/>
        <v>0</v>
      </c>
      <c r="AG827" s="437">
        <f t="shared" si="2476"/>
        <v>0</v>
      </c>
      <c r="AH827" s="437">
        <f t="shared" si="2476"/>
        <v>0</v>
      </c>
      <c r="AI827" s="437">
        <f t="shared" si="2476"/>
        <v>0</v>
      </c>
      <c r="AJ827" s="437">
        <f t="shared" si="2476"/>
        <v>0</v>
      </c>
      <c r="AK827" s="437">
        <f t="shared" si="2476"/>
        <v>0</v>
      </c>
      <c r="AL827" s="437">
        <f t="shared" si="2476"/>
        <v>0</v>
      </c>
      <c r="AM827" s="332"/>
    </row>
    <row r="828" spans="1:39" ht="15" hidden="1" outlineLevel="1">
      <c r="A828" s="567"/>
      <c r="B828" s="348"/>
      <c r="C828" s="317"/>
      <c r="D828" s="317"/>
      <c r="E828" s="317"/>
      <c r="F828" s="317"/>
      <c r="G828" s="317"/>
      <c r="H828" s="317"/>
      <c r="I828" s="317"/>
      <c r="J828" s="317"/>
      <c r="K828" s="317"/>
      <c r="L828" s="317"/>
      <c r="M828" s="317"/>
      <c r="N828" s="317"/>
      <c r="O828" s="317"/>
      <c r="P828" s="317"/>
      <c r="Q828" s="317"/>
      <c r="R828" s="317"/>
      <c r="S828" s="317"/>
      <c r="T828" s="317"/>
      <c r="U828" s="317"/>
      <c r="V828" s="317"/>
      <c r="W828" s="317"/>
      <c r="X828" s="317"/>
      <c r="Y828" s="449"/>
      <c r="Z828" s="450"/>
      <c r="AA828" s="450"/>
      <c r="AB828" s="450"/>
      <c r="AC828" s="450"/>
      <c r="AD828" s="450"/>
      <c r="AE828" s="450"/>
      <c r="AF828" s="450"/>
      <c r="AG828" s="450"/>
      <c r="AH828" s="450"/>
      <c r="AI828" s="450"/>
      <c r="AJ828" s="450"/>
      <c r="AK828" s="450"/>
      <c r="AL828" s="450"/>
      <c r="AM828" s="323"/>
    </row>
    <row r="829" spans="1:39" ht="15" hidden="1" outlineLevel="1">
      <c r="A829" s="567">
        <v>19</v>
      </c>
      <c r="B829" s="454" t="s">
        <v>112</v>
      </c>
      <c r="C829" s="317" t="s">
        <v>25</v>
      </c>
      <c r="D829" s="321"/>
      <c r="E829" s="321"/>
      <c r="F829" s="321"/>
      <c r="G829" s="321"/>
      <c r="H829" s="321"/>
      <c r="I829" s="321"/>
      <c r="J829" s="321"/>
      <c r="K829" s="321"/>
      <c r="L829" s="321"/>
      <c r="M829" s="321"/>
      <c r="N829" s="321">
        <v>0</v>
      </c>
      <c r="O829" s="321"/>
      <c r="P829" s="321"/>
      <c r="Q829" s="321"/>
      <c r="R829" s="321"/>
      <c r="S829" s="321"/>
      <c r="T829" s="321"/>
      <c r="U829" s="321"/>
      <c r="V829" s="321"/>
      <c r="W829" s="321"/>
      <c r="X829" s="321"/>
      <c r="Y829" s="452"/>
      <c r="Z829" s="436"/>
      <c r="AA829" s="436"/>
      <c r="AB829" s="436"/>
      <c r="AC829" s="436"/>
      <c r="AD829" s="436"/>
      <c r="AE829" s="436"/>
      <c r="AF829" s="441"/>
      <c r="AG829" s="441"/>
      <c r="AH829" s="441"/>
      <c r="AI829" s="441"/>
      <c r="AJ829" s="441"/>
      <c r="AK829" s="441"/>
      <c r="AL829" s="441"/>
      <c r="AM829" s="322">
        <f>SUM(Y829:AL829)</f>
        <v>0</v>
      </c>
    </row>
    <row r="830" spans="1:39" ht="15" hidden="1" outlineLevel="1">
      <c r="A830" s="567"/>
      <c r="B830" s="320" t="s">
        <v>345</v>
      </c>
      <c r="C830" s="317" t="s">
        <v>164</v>
      </c>
      <c r="D830" s="321"/>
      <c r="E830" s="321"/>
      <c r="F830" s="321"/>
      <c r="G830" s="321"/>
      <c r="H830" s="321"/>
      <c r="I830" s="321"/>
      <c r="J830" s="321"/>
      <c r="K830" s="321"/>
      <c r="L830" s="321"/>
      <c r="M830" s="321"/>
      <c r="N830" s="321">
        <f>N829</f>
        <v>0</v>
      </c>
      <c r="O830" s="321"/>
      <c r="P830" s="321"/>
      <c r="Q830" s="321"/>
      <c r="R830" s="321"/>
      <c r="S830" s="321"/>
      <c r="T830" s="321"/>
      <c r="U830" s="321"/>
      <c r="V830" s="321"/>
      <c r="W830" s="321"/>
      <c r="X830" s="321"/>
      <c r="Y830" s="437">
        <f>Y829</f>
        <v>0</v>
      </c>
      <c r="Z830" s="437">
        <f t="shared" ref="Z830:AL830" si="2477">Z829</f>
        <v>0</v>
      </c>
      <c r="AA830" s="437">
        <f t="shared" si="2477"/>
        <v>0</v>
      </c>
      <c r="AB830" s="437">
        <f t="shared" si="2477"/>
        <v>0</v>
      </c>
      <c r="AC830" s="437">
        <f t="shared" si="2477"/>
        <v>0</v>
      </c>
      <c r="AD830" s="437">
        <f t="shared" si="2477"/>
        <v>0</v>
      </c>
      <c r="AE830" s="437">
        <f t="shared" si="2477"/>
        <v>0</v>
      </c>
      <c r="AF830" s="437">
        <f t="shared" si="2477"/>
        <v>0</v>
      </c>
      <c r="AG830" s="437">
        <f t="shared" si="2477"/>
        <v>0</v>
      </c>
      <c r="AH830" s="437">
        <f t="shared" si="2477"/>
        <v>0</v>
      </c>
      <c r="AI830" s="437">
        <f t="shared" si="2477"/>
        <v>0</v>
      </c>
      <c r="AJ830" s="437">
        <f t="shared" si="2477"/>
        <v>0</v>
      </c>
      <c r="AK830" s="437">
        <f t="shared" si="2477"/>
        <v>0</v>
      </c>
      <c r="AL830" s="437">
        <f t="shared" si="2477"/>
        <v>0</v>
      </c>
      <c r="AM830" s="323"/>
    </row>
    <row r="831" spans="1:39" ht="15" hidden="1" outlineLevel="1">
      <c r="A831" s="567"/>
      <c r="B831" s="348"/>
      <c r="C831" s="317"/>
      <c r="D831" s="317"/>
      <c r="E831" s="317"/>
      <c r="F831" s="317"/>
      <c r="G831" s="317"/>
      <c r="H831" s="317"/>
      <c r="I831" s="317"/>
      <c r="J831" s="317"/>
      <c r="K831" s="317"/>
      <c r="L831" s="317"/>
      <c r="M831" s="317"/>
      <c r="N831" s="317"/>
      <c r="O831" s="317"/>
      <c r="P831" s="317"/>
      <c r="Q831" s="317"/>
      <c r="R831" s="317"/>
      <c r="S831" s="317"/>
      <c r="T831" s="317"/>
      <c r="U831" s="317"/>
      <c r="V831" s="317"/>
      <c r="W831" s="317"/>
      <c r="X831" s="317"/>
      <c r="Y831" s="438"/>
      <c r="Z831" s="438"/>
      <c r="AA831" s="438"/>
      <c r="AB831" s="438"/>
      <c r="AC831" s="438"/>
      <c r="AD831" s="438"/>
      <c r="AE831" s="438"/>
      <c r="AF831" s="438"/>
      <c r="AG831" s="438"/>
      <c r="AH831" s="438"/>
      <c r="AI831" s="438"/>
      <c r="AJ831" s="438"/>
      <c r="AK831" s="438"/>
      <c r="AL831" s="438"/>
      <c r="AM831" s="332"/>
    </row>
    <row r="832" spans="1:39" ht="15" hidden="1" outlineLevel="1">
      <c r="A832" s="567">
        <v>20</v>
      </c>
      <c r="B832" s="454" t="s">
        <v>111</v>
      </c>
      <c r="C832" s="317" t="s">
        <v>25</v>
      </c>
      <c r="D832" s="321"/>
      <c r="E832" s="321"/>
      <c r="F832" s="321"/>
      <c r="G832" s="321"/>
      <c r="H832" s="321"/>
      <c r="I832" s="321"/>
      <c r="J832" s="321"/>
      <c r="K832" s="321"/>
      <c r="L832" s="321"/>
      <c r="M832" s="321"/>
      <c r="N832" s="321">
        <v>0</v>
      </c>
      <c r="O832" s="321"/>
      <c r="P832" s="321"/>
      <c r="Q832" s="321"/>
      <c r="R832" s="321"/>
      <c r="S832" s="321"/>
      <c r="T832" s="321"/>
      <c r="U832" s="321"/>
      <c r="V832" s="321"/>
      <c r="W832" s="321"/>
      <c r="X832" s="321"/>
      <c r="Y832" s="452"/>
      <c r="Z832" s="436"/>
      <c r="AA832" s="436"/>
      <c r="AB832" s="436"/>
      <c r="AC832" s="436"/>
      <c r="AD832" s="436"/>
      <c r="AE832" s="436"/>
      <c r="AF832" s="441"/>
      <c r="AG832" s="441"/>
      <c r="AH832" s="441"/>
      <c r="AI832" s="441"/>
      <c r="AJ832" s="441"/>
      <c r="AK832" s="441"/>
      <c r="AL832" s="441"/>
      <c r="AM832" s="322">
        <f>SUM(Y832:AL832)</f>
        <v>0</v>
      </c>
    </row>
    <row r="833" spans="1:39" ht="15" hidden="1" outlineLevel="1">
      <c r="A833" s="567"/>
      <c r="B833" s="320" t="s">
        <v>345</v>
      </c>
      <c r="C833" s="317" t="s">
        <v>164</v>
      </c>
      <c r="D833" s="321"/>
      <c r="E833" s="321"/>
      <c r="F833" s="321"/>
      <c r="G833" s="321"/>
      <c r="H833" s="321"/>
      <c r="I833" s="321"/>
      <c r="J833" s="321"/>
      <c r="K833" s="321"/>
      <c r="L833" s="321"/>
      <c r="M833" s="321"/>
      <c r="N833" s="321">
        <f>N832</f>
        <v>0</v>
      </c>
      <c r="O833" s="321"/>
      <c r="P833" s="321"/>
      <c r="Q833" s="321"/>
      <c r="R833" s="321"/>
      <c r="S833" s="321"/>
      <c r="T833" s="321"/>
      <c r="U833" s="321"/>
      <c r="V833" s="321"/>
      <c r="W833" s="321"/>
      <c r="X833" s="321"/>
      <c r="Y833" s="437">
        <f>Y832</f>
        <v>0</v>
      </c>
      <c r="Z833" s="437">
        <f t="shared" ref="Z833:AL833" si="2478">Z832</f>
        <v>0</v>
      </c>
      <c r="AA833" s="437">
        <f t="shared" si="2478"/>
        <v>0</v>
      </c>
      <c r="AB833" s="437">
        <f t="shared" si="2478"/>
        <v>0</v>
      </c>
      <c r="AC833" s="437">
        <f t="shared" si="2478"/>
        <v>0</v>
      </c>
      <c r="AD833" s="437">
        <f t="shared" si="2478"/>
        <v>0</v>
      </c>
      <c r="AE833" s="437">
        <f t="shared" si="2478"/>
        <v>0</v>
      </c>
      <c r="AF833" s="437">
        <f t="shared" si="2478"/>
        <v>0</v>
      </c>
      <c r="AG833" s="437">
        <f t="shared" si="2478"/>
        <v>0</v>
      </c>
      <c r="AH833" s="437">
        <f t="shared" si="2478"/>
        <v>0</v>
      </c>
      <c r="AI833" s="437">
        <f t="shared" si="2478"/>
        <v>0</v>
      </c>
      <c r="AJ833" s="437">
        <f t="shared" si="2478"/>
        <v>0</v>
      </c>
      <c r="AK833" s="437">
        <f t="shared" si="2478"/>
        <v>0</v>
      </c>
      <c r="AL833" s="437">
        <f t="shared" si="2478"/>
        <v>0</v>
      </c>
      <c r="AM833" s="332"/>
    </row>
    <row r="834" spans="1:39" ht="15.6" hidden="1" outlineLevel="1">
      <c r="A834" s="567"/>
      <c r="B834" s="349"/>
      <c r="C834" s="326"/>
      <c r="D834" s="317"/>
      <c r="E834" s="317"/>
      <c r="F834" s="317"/>
      <c r="G834" s="317"/>
      <c r="H834" s="317"/>
      <c r="I834" s="317"/>
      <c r="J834" s="317"/>
      <c r="K834" s="317"/>
      <c r="L834" s="317"/>
      <c r="M834" s="317"/>
      <c r="N834" s="326"/>
      <c r="O834" s="317"/>
      <c r="P834" s="317"/>
      <c r="Q834" s="317"/>
      <c r="R834" s="317"/>
      <c r="S834" s="317"/>
      <c r="T834" s="317"/>
      <c r="U834" s="317"/>
      <c r="V834" s="317"/>
      <c r="W834" s="317"/>
      <c r="X834" s="317"/>
      <c r="Y834" s="438"/>
      <c r="Z834" s="438"/>
      <c r="AA834" s="438"/>
      <c r="AB834" s="438"/>
      <c r="AC834" s="438"/>
      <c r="AD834" s="438"/>
      <c r="AE834" s="438"/>
      <c r="AF834" s="438"/>
      <c r="AG834" s="438"/>
      <c r="AH834" s="438"/>
      <c r="AI834" s="438"/>
      <c r="AJ834" s="438"/>
      <c r="AK834" s="438"/>
      <c r="AL834" s="438"/>
      <c r="AM834" s="332"/>
    </row>
    <row r="835" spans="1:39" ht="15.6" hidden="1" outlineLevel="1">
      <c r="A835" s="567"/>
      <c r="B835" s="553" t="s">
        <v>516</v>
      </c>
      <c r="C835" s="317"/>
      <c r="D835" s="317"/>
      <c r="E835" s="317"/>
      <c r="F835" s="317"/>
      <c r="G835" s="317"/>
      <c r="H835" s="317"/>
      <c r="I835" s="317"/>
      <c r="J835" s="317"/>
      <c r="K835" s="317"/>
      <c r="L835" s="317"/>
      <c r="M835" s="317"/>
      <c r="N835" s="317"/>
      <c r="O835" s="317"/>
      <c r="P835" s="317"/>
      <c r="Q835" s="317"/>
      <c r="R835" s="317"/>
      <c r="S835" s="317"/>
      <c r="T835" s="317"/>
      <c r="U835" s="317"/>
      <c r="V835" s="317"/>
      <c r="W835" s="317"/>
      <c r="X835" s="317"/>
      <c r="Y835" s="448"/>
      <c r="Z835" s="451"/>
      <c r="AA835" s="451"/>
      <c r="AB835" s="451"/>
      <c r="AC835" s="451"/>
      <c r="AD835" s="451"/>
      <c r="AE835" s="451"/>
      <c r="AF835" s="451"/>
      <c r="AG835" s="451"/>
      <c r="AH835" s="451"/>
      <c r="AI835" s="451"/>
      <c r="AJ835" s="451"/>
      <c r="AK835" s="451"/>
      <c r="AL835" s="451"/>
      <c r="AM835" s="332"/>
    </row>
    <row r="836" spans="1:39" ht="15.6" hidden="1" outlineLevel="1">
      <c r="A836" s="567"/>
      <c r="B836" s="539" t="s">
        <v>512</v>
      </c>
      <c r="C836" s="317"/>
      <c r="D836" s="317"/>
      <c r="E836" s="317"/>
      <c r="F836" s="317"/>
      <c r="G836" s="317"/>
      <c r="H836" s="317"/>
      <c r="I836" s="317"/>
      <c r="J836" s="317"/>
      <c r="K836" s="317"/>
      <c r="L836" s="317"/>
      <c r="M836" s="317"/>
      <c r="N836" s="317"/>
      <c r="O836" s="317"/>
      <c r="P836" s="317"/>
      <c r="Q836" s="317"/>
      <c r="R836" s="317"/>
      <c r="S836" s="317"/>
      <c r="T836" s="317"/>
      <c r="U836" s="317"/>
      <c r="V836" s="317"/>
      <c r="W836" s="317"/>
      <c r="X836" s="317"/>
      <c r="Y836" s="448"/>
      <c r="Z836" s="451"/>
      <c r="AA836" s="451"/>
      <c r="AB836" s="451"/>
      <c r="AC836" s="451"/>
      <c r="AD836" s="451"/>
      <c r="AE836" s="451"/>
      <c r="AF836" s="451"/>
      <c r="AG836" s="451"/>
      <c r="AH836" s="451"/>
      <c r="AI836" s="451"/>
      <c r="AJ836" s="451"/>
      <c r="AK836" s="451"/>
      <c r="AL836" s="451"/>
      <c r="AM836" s="332"/>
    </row>
    <row r="837" spans="1:39" ht="15" hidden="1" outlineLevel="1">
      <c r="A837" s="567">
        <v>21</v>
      </c>
      <c r="B837" s="454" t="s">
        <v>114</v>
      </c>
      <c r="C837" s="317" t="s">
        <v>25</v>
      </c>
      <c r="D837" s="321"/>
      <c r="E837" s="321"/>
      <c r="F837" s="321"/>
      <c r="G837" s="321"/>
      <c r="H837" s="321"/>
      <c r="I837" s="321"/>
      <c r="J837" s="321"/>
      <c r="K837" s="321"/>
      <c r="L837" s="321"/>
      <c r="M837" s="321"/>
      <c r="N837" s="317"/>
      <c r="O837" s="321"/>
      <c r="P837" s="321"/>
      <c r="Q837" s="321"/>
      <c r="R837" s="321"/>
      <c r="S837" s="321"/>
      <c r="T837" s="321"/>
      <c r="U837" s="321"/>
      <c r="V837" s="321"/>
      <c r="W837" s="321"/>
      <c r="X837" s="321"/>
      <c r="Y837" s="441"/>
      <c r="Z837" s="441"/>
      <c r="AA837" s="441"/>
      <c r="AB837" s="441"/>
      <c r="AC837" s="441"/>
      <c r="AD837" s="441"/>
      <c r="AE837" s="441"/>
      <c r="AF837" s="436"/>
      <c r="AG837" s="436"/>
      <c r="AH837" s="436"/>
      <c r="AI837" s="436"/>
      <c r="AJ837" s="436"/>
      <c r="AK837" s="436"/>
      <c r="AL837" s="436"/>
      <c r="AM837" s="322">
        <f>SUM(Y837:AL837)</f>
        <v>0</v>
      </c>
    </row>
    <row r="838" spans="1:39" ht="15" hidden="1" outlineLevel="1">
      <c r="A838" s="567"/>
      <c r="B838" s="320" t="s">
        <v>345</v>
      </c>
      <c r="C838" s="317" t="s">
        <v>164</v>
      </c>
      <c r="D838" s="321"/>
      <c r="E838" s="321"/>
      <c r="F838" s="321"/>
      <c r="G838" s="321"/>
      <c r="H838" s="321"/>
      <c r="I838" s="321"/>
      <c r="J838" s="321"/>
      <c r="K838" s="321"/>
      <c r="L838" s="321"/>
      <c r="M838" s="321"/>
      <c r="N838" s="317"/>
      <c r="O838" s="321"/>
      <c r="P838" s="321"/>
      <c r="Q838" s="321"/>
      <c r="R838" s="321"/>
      <c r="S838" s="321"/>
      <c r="T838" s="321"/>
      <c r="U838" s="321"/>
      <c r="V838" s="321"/>
      <c r="W838" s="321"/>
      <c r="X838" s="321"/>
      <c r="Y838" s="437">
        <f>Y837</f>
        <v>0</v>
      </c>
      <c r="Z838" s="437">
        <f t="shared" ref="Z838" si="2479">Z837</f>
        <v>0</v>
      </c>
      <c r="AA838" s="437">
        <f t="shared" ref="AA838" si="2480">AA837</f>
        <v>0</v>
      </c>
      <c r="AB838" s="437">
        <f t="shared" ref="AB838" si="2481">AB837</f>
        <v>0</v>
      </c>
      <c r="AC838" s="437">
        <f t="shared" ref="AC838" si="2482">AC837</f>
        <v>0</v>
      </c>
      <c r="AD838" s="437">
        <f t="shared" ref="AD838" si="2483">AD837</f>
        <v>0</v>
      </c>
      <c r="AE838" s="437">
        <f t="shared" ref="AE838" si="2484">AE837</f>
        <v>0</v>
      </c>
      <c r="AF838" s="437">
        <f t="shared" ref="AF838" si="2485">AF837</f>
        <v>0</v>
      </c>
      <c r="AG838" s="437">
        <f t="shared" ref="AG838" si="2486">AG837</f>
        <v>0</v>
      </c>
      <c r="AH838" s="437">
        <f t="shared" ref="AH838" si="2487">AH837</f>
        <v>0</v>
      </c>
      <c r="AI838" s="437">
        <f t="shared" ref="AI838" si="2488">AI837</f>
        <v>0</v>
      </c>
      <c r="AJ838" s="437">
        <f t="shared" ref="AJ838" si="2489">AJ837</f>
        <v>0</v>
      </c>
      <c r="AK838" s="437">
        <f t="shared" ref="AK838" si="2490">AK837</f>
        <v>0</v>
      </c>
      <c r="AL838" s="437">
        <f t="shared" ref="AL838" si="2491">AL837</f>
        <v>0</v>
      </c>
      <c r="AM838" s="332"/>
    </row>
    <row r="839" spans="1:39" ht="15" hidden="1" outlineLevel="1">
      <c r="A839" s="567"/>
      <c r="B839" s="320"/>
      <c r="C839" s="317"/>
      <c r="D839" s="317"/>
      <c r="E839" s="317"/>
      <c r="F839" s="317"/>
      <c r="G839" s="317"/>
      <c r="H839" s="317"/>
      <c r="I839" s="317"/>
      <c r="J839" s="317"/>
      <c r="K839" s="317"/>
      <c r="L839" s="317"/>
      <c r="M839" s="317"/>
      <c r="N839" s="317"/>
      <c r="O839" s="317"/>
      <c r="P839" s="317"/>
      <c r="Q839" s="317"/>
      <c r="R839" s="317"/>
      <c r="S839" s="317"/>
      <c r="T839" s="317"/>
      <c r="U839" s="317"/>
      <c r="V839" s="317"/>
      <c r="W839" s="317"/>
      <c r="X839" s="317"/>
      <c r="Y839" s="448"/>
      <c r="Z839" s="451"/>
      <c r="AA839" s="451"/>
      <c r="AB839" s="451"/>
      <c r="AC839" s="451"/>
      <c r="AD839" s="451"/>
      <c r="AE839" s="451"/>
      <c r="AF839" s="451"/>
      <c r="AG839" s="451"/>
      <c r="AH839" s="451"/>
      <c r="AI839" s="451"/>
      <c r="AJ839" s="451"/>
      <c r="AK839" s="451"/>
      <c r="AL839" s="451"/>
      <c r="AM839" s="332"/>
    </row>
    <row r="840" spans="1:39" ht="30" hidden="1" outlineLevel="1">
      <c r="A840" s="567">
        <v>22</v>
      </c>
      <c r="B840" s="454" t="s">
        <v>115</v>
      </c>
      <c r="C840" s="317" t="s">
        <v>25</v>
      </c>
      <c r="D840" s="321"/>
      <c r="E840" s="321"/>
      <c r="F840" s="321"/>
      <c r="G840" s="321"/>
      <c r="H840" s="321"/>
      <c r="I840" s="321"/>
      <c r="J840" s="321"/>
      <c r="K840" s="321"/>
      <c r="L840" s="321"/>
      <c r="M840" s="321"/>
      <c r="N840" s="317"/>
      <c r="O840" s="321"/>
      <c r="P840" s="321"/>
      <c r="Q840" s="321"/>
      <c r="R840" s="321"/>
      <c r="S840" s="321"/>
      <c r="T840" s="321"/>
      <c r="U840" s="321"/>
      <c r="V840" s="321"/>
      <c r="W840" s="321"/>
      <c r="X840" s="321"/>
      <c r="Y840" s="441"/>
      <c r="Z840" s="441"/>
      <c r="AA840" s="441"/>
      <c r="AB840" s="441"/>
      <c r="AC840" s="441"/>
      <c r="AD840" s="441"/>
      <c r="AE840" s="441"/>
      <c r="AF840" s="436"/>
      <c r="AG840" s="436"/>
      <c r="AH840" s="436"/>
      <c r="AI840" s="436"/>
      <c r="AJ840" s="436"/>
      <c r="AK840" s="436"/>
      <c r="AL840" s="436"/>
      <c r="AM840" s="322">
        <f>SUM(Y840:AL840)</f>
        <v>0</v>
      </c>
    </row>
    <row r="841" spans="1:39" ht="15" hidden="1" outlineLevel="1">
      <c r="A841" s="567"/>
      <c r="B841" s="320" t="s">
        <v>345</v>
      </c>
      <c r="C841" s="317" t="s">
        <v>164</v>
      </c>
      <c r="D841" s="321"/>
      <c r="E841" s="321"/>
      <c r="F841" s="321"/>
      <c r="G841" s="321"/>
      <c r="H841" s="321"/>
      <c r="I841" s="321"/>
      <c r="J841" s="321"/>
      <c r="K841" s="321"/>
      <c r="L841" s="321"/>
      <c r="M841" s="321"/>
      <c r="N841" s="317"/>
      <c r="O841" s="321"/>
      <c r="P841" s="321"/>
      <c r="Q841" s="321"/>
      <c r="R841" s="321"/>
      <c r="S841" s="321"/>
      <c r="T841" s="321"/>
      <c r="U841" s="321"/>
      <c r="V841" s="321"/>
      <c r="W841" s="321"/>
      <c r="X841" s="321"/>
      <c r="Y841" s="437">
        <f>Y840</f>
        <v>0</v>
      </c>
      <c r="Z841" s="437">
        <f t="shared" ref="Z841" si="2492">Z840</f>
        <v>0</v>
      </c>
      <c r="AA841" s="437">
        <f t="shared" ref="AA841" si="2493">AA840</f>
        <v>0</v>
      </c>
      <c r="AB841" s="437">
        <f t="shared" ref="AB841" si="2494">AB840</f>
        <v>0</v>
      </c>
      <c r="AC841" s="437">
        <f t="shared" ref="AC841" si="2495">AC840</f>
        <v>0</v>
      </c>
      <c r="AD841" s="437">
        <f t="shared" ref="AD841" si="2496">AD840</f>
        <v>0</v>
      </c>
      <c r="AE841" s="437">
        <f t="shared" ref="AE841" si="2497">AE840</f>
        <v>0</v>
      </c>
      <c r="AF841" s="437">
        <f t="shared" ref="AF841" si="2498">AF840</f>
        <v>0</v>
      </c>
      <c r="AG841" s="437">
        <f t="shared" ref="AG841" si="2499">AG840</f>
        <v>0</v>
      </c>
      <c r="AH841" s="437">
        <f t="shared" ref="AH841" si="2500">AH840</f>
        <v>0</v>
      </c>
      <c r="AI841" s="437">
        <f t="shared" ref="AI841" si="2501">AI840</f>
        <v>0</v>
      </c>
      <c r="AJ841" s="437">
        <f t="shared" ref="AJ841" si="2502">AJ840</f>
        <v>0</v>
      </c>
      <c r="AK841" s="437">
        <f t="shared" ref="AK841" si="2503">AK840</f>
        <v>0</v>
      </c>
      <c r="AL841" s="437">
        <f t="shared" ref="AL841" si="2504">AL840</f>
        <v>0</v>
      </c>
      <c r="AM841" s="332"/>
    </row>
    <row r="842" spans="1:39" ht="15" hidden="1" outlineLevel="1">
      <c r="A842" s="567"/>
      <c r="B842" s="320"/>
      <c r="C842" s="317"/>
      <c r="D842" s="317"/>
      <c r="E842" s="317"/>
      <c r="F842" s="317"/>
      <c r="G842" s="317"/>
      <c r="H842" s="317"/>
      <c r="I842" s="317"/>
      <c r="J842" s="317"/>
      <c r="K842" s="317"/>
      <c r="L842" s="317"/>
      <c r="M842" s="317"/>
      <c r="N842" s="317"/>
      <c r="O842" s="317"/>
      <c r="P842" s="317"/>
      <c r="Q842" s="317"/>
      <c r="R842" s="317"/>
      <c r="S842" s="317"/>
      <c r="T842" s="317"/>
      <c r="U842" s="317"/>
      <c r="V842" s="317"/>
      <c r="W842" s="317"/>
      <c r="X842" s="317"/>
      <c r="Y842" s="448"/>
      <c r="Z842" s="451"/>
      <c r="AA842" s="451"/>
      <c r="AB842" s="451"/>
      <c r="AC842" s="451"/>
      <c r="AD842" s="451"/>
      <c r="AE842" s="451"/>
      <c r="AF842" s="451"/>
      <c r="AG842" s="451"/>
      <c r="AH842" s="451"/>
      <c r="AI842" s="451"/>
      <c r="AJ842" s="451"/>
      <c r="AK842" s="451"/>
      <c r="AL842" s="451"/>
      <c r="AM842" s="332"/>
    </row>
    <row r="843" spans="1:39" ht="30" hidden="1" outlineLevel="1">
      <c r="A843" s="567">
        <v>23</v>
      </c>
      <c r="B843" s="454" t="s">
        <v>116</v>
      </c>
      <c r="C843" s="317" t="s">
        <v>25</v>
      </c>
      <c r="D843" s="321"/>
      <c r="E843" s="321"/>
      <c r="F843" s="321"/>
      <c r="G843" s="321"/>
      <c r="H843" s="321"/>
      <c r="I843" s="321"/>
      <c r="J843" s="321"/>
      <c r="K843" s="321"/>
      <c r="L843" s="321"/>
      <c r="M843" s="321"/>
      <c r="N843" s="317"/>
      <c r="O843" s="321"/>
      <c r="P843" s="321"/>
      <c r="Q843" s="321"/>
      <c r="R843" s="321"/>
      <c r="S843" s="321"/>
      <c r="T843" s="321"/>
      <c r="U843" s="321"/>
      <c r="V843" s="321"/>
      <c r="W843" s="321"/>
      <c r="X843" s="321"/>
      <c r="Y843" s="441"/>
      <c r="Z843" s="441"/>
      <c r="AA843" s="441"/>
      <c r="AB843" s="441"/>
      <c r="AC843" s="441"/>
      <c r="AD843" s="441"/>
      <c r="AE843" s="441"/>
      <c r="AF843" s="436"/>
      <c r="AG843" s="436"/>
      <c r="AH843" s="436"/>
      <c r="AI843" s="436"/>
      <c r="AJ843" s="436"/>
      <c r="AK843" s="436"/>
      <c r="AL843" s="436"/>
      <c r="AM843" s="322">
        <f>SUM(Y843:AL843)</f>
        <v>0</v>
      </c>
    </row>
    <row r="844" spans="1:39" ht="15" hidden="1" outlineLevel="1">
      <c r="A844" s="567"/>
      <c r="B844" s="320" t="s">
        <v>345</v>
      </c>
      <c r="C844" s="317" t="s">
        <v>164</v>
      </c>
      <c r="D844" s="321"/>
      <c r="E844" s="321"/>
      <c r="F844" s="321"/>
      <c r="G844" s="321"/>
      <c r="H844" s="321"/>
      <c r="I844" s="321"/>
      <c r="J844" s="321"/>
      <c r="K844" s="321"/>
      <c r="L844" s="321"/>
      <c r="M844" s="321"/>
      <c r="N844" s="317"/>
      <c r="O844" s="321"/>
      <c r="P844" s="321"/>
      <c r="Q844" s="321"/>
      <c r="R844" s="321"/>
      <c r="S844" s="321"/>
      <c r="T844" s="321"/>
      <c r="U844" s="321"/>
      <c r="V844" s="321"/>
      <c r="W844" s="321"/>
      <c r="X844" s="321"/>
      <c r="Y844" s="437">
        <f>Y843</f>
        <v>0</v>
      </c>
      <c r="Z844" s="437">
        <f t="shared" ref="Z844" si="2505">Z843</f>
        <v>0</v>
      </c>
      <c r="AA844" s="437">
        <f t="shared" ref="AA844" si="2506">AA843</f>
        <v>0</v>
      </c>
      <c r="AB844" s="437">
        <f t="shared" ref="AB844" si="2507">AB843</f>
        <v>0</v>
      </c>
      <c r="AC844" s="437">
        <f t="shared" ref="AC844" si="2508">AC843</f>
        <v>0</v>
      </c>
      <c r="AD844" s="437">
        <f t="shared" ref="AD844" si="2509">AD843</f>
        <v>0</v>
      </c>
      <c r="AE844" s="437">
        <f t="shared" ref="AE844" si="2510">AE843</f>
        <v>0</v>
      </c>
      <c r="AF844" s="437">
        <f t="shared" ref="AF844" si="2511">AF843</f>
        <v>0</v>
      </c>
      <c r="AG844" s="437">
        <f t="shared" ref="AG844" si="2512">AG843</f>
        <v>0</v>
      </c>
      <c r="AH844" s="437">
        <f t="shared" ref="AH844" si="2513">AH843</f>
        <v>0</v>
      </c>
      <c r="AI844" s="437">
        <f t="shared" ref="AI844" si="2514">AI843</f>
        <v>0</v>
      </c>
      <c r="AJ844" s="437">
        <f t="shared" ref="AJ844" si="2515">AJ843</f>
        <v>0</v>
      </c>
      <c r="AK844" s="437">
        <f t="shared" ref="AK844" si="2516">AK843</f>
        <v>0</v>
      </c>
      <c r="AL844" s="437">
        <f t="shared" ref="AL844" si="2517">AL843</f>
        <v>0</v>
      </c>
      <c r="AM844" s="332"/>
    </row>
    <row r="845" spans="1:39" ht="15" hidden="1" outlineLevel="1">
      <c r="A845" s="567"/>
      <c r="B845" s="456"/>
      <c r="C845" s="317"/>
      <c r="D845" s="317"/>
      <c r="E845" s="317"/>
      <c r="F845" s="317"/>
      <c r="G845" s="317"/>
      <c r="H845" s="317"/>
      <c r="I845" s="317"/>
      <c r="J845" s="317"/>
      <c r="K845" s="317"/>
      <c r="L845" s="317"/>
      <c r="M845" s="317"/>
      <c r="N845" s="317"/>
      <c r="O845" s="317"/>
      <c r="P845" s="317"/>
      <c r="Q845" s="317"/>
      <c r="R845" s="317"/>
      <c r="S845" s="317"/>
      <c r="T845" s="317"/>
      <c r="U845" s="317"/>
      <c r="V845" s="317"/>
      <c r="W845" s="317"/>
      <c r="X845" s="317"/>
      <c r="Y845" s="448"/>
      <c r="Z845" s="451"/>
      <c r="AA845" s="451"/>
      <c r="AB845" s="451"/>
      <c r="AC845" s="451"/>
      <c r="AD845" s="451"/>
      <c r="AE845" s="451"/>
      <c r="AF845" s="451"/>
      <c r="AG845" s="451"/>
      <c r="AH845" s="451"/>
      <c r="AI845" s="451"/>
      <c r="AJ845" s="451"/>
      <c r="AK845" s="451"/>
      <c r="AL845" s="451"/>
      <c r="AM845" s="332"/>
    </row>
    <row r="846" spans="1:39" ht="15" hidden="1" outlineLevel="1">
      <c r="A846" s="567">
        <v>24</v>
      </c>
      <c r="B846" s="454" t="s">
        <v>117</v>
      </c>
      <c r="C846" s="317" t="s">
        <v>25</v>
      </c>
      <c r="D846" s="321"/>
      <c r="E846" s="321"/>
      <c r="F846" s="321"/>
      <c r="G846" s="321"/>
      <c r="H846" s="321"/>
      <c r="I846" s="321"/>
      <c r="J846" s="321"/>
      <c r="K846" s="321"/>
      <c r="L846" s="321"/>
      <c r="M846" s="321"/>
      <c r="N846" s="317"/>
      <c r="O846" s="321"/>
      <c r="P846" s="321"/>
      <c r="Q846" s="321"/>
      <c r="R846" s="321"/>
      <c r="S846" s="321"/>
      <c r="T846" s="321"/>
      <c r="U846" s="321"/>
      <c r="V846" s="321"/>
      <c r="W846" s="321"/>
      <c r="X846" s="321"/>
      <c r="Y846" s="441"/>
      <c r="Z846" s="441"/>
      <c r="AA846" s="441"/>
      <c r="AB846" s="441"/>
      <c r="AC846" s="441"/>
      <c r="AD846" s="441"/>
      <c r="AE846" s="441"/>
      <c r="AF846" s="436"/>
      <c r="AG846" s="436"/>
      <c r="AH846" s="436"/>
      <c r="AI846" s="436"/>
      <c r="AJ846" s="436"/>
      <c r="AK846" s="436"/>
      <c r="AL846" s="436"/>
      <c r="AM846" s="322">
        <f>SUM(Y846:AL846)</f>
        <v>0</v>
      </c>
    </row>
    <row r="847" spans="1:39" ht="15" hidden="1" outlineLevel="1">
      <c r="A847" s="567"/>
      <c r="B847" s="320" t="s">
        <v>345</v>
      </c>
      <c r="C847" s="317" t="s">
        <v>164</v>
      </c>
      <c r="D847" s="321"/>
      <c r="E847" s="321"/>
      <c r="F847" s="321"/>
      <c r="G847" s="321"/>
      <c r="H847" s="321"/>
      <c r="I847" s="321"/>
      <c r="J847" s="321"/>
      <c r="K847" s="321"/>
      <c r="L847" s="321"/>
      <c r="M847" s="321"/>
      <c r="N847" s="317"/>
      <c r="O847" s="321"/>
      <c r="P847" s="321"/>
      <c r="Q847" s="321"/>
      <c r="R847" s="321"/>
      <c r="S847" s="321"/>
      <c r="T847" s="321"/>
      <c r="U847" s="321"/>
      <c r="V847" s="321"/>
      <c r="W847" s="321"/>
      <c r="X847" s="321"/>
      <c r="Y847" s="437">
        <f>Y846</f>
        <v>0</v>
      </c>
      <c r="Z847" s="437">
        <f t="shared" ref="Z847" si="2518">Z846</f>
        <v>0</v>
      </c>
      <c r="AA847" s="437">
        <f t="shared" ref="AA847" si="2519">AA846</f>
        <v>0</v>
      </c>
      <c r="AB847" s="437">
        <f t="shared" ref="AB847" si="2520">AB846</f>
        <v>0</v>
      </c>
      <c r="AC847" s="437">
        <f t="shared" ref="AC847" si="2521">AC846</f>
        <v>0</v>
      </c>
      <c r="AD847" s="437">
        <f t="shared" ref="AD847" si="2522">AD846</f>
        <v>0</v>
      </c>
      <c r="AE847" s="437">
        <f t="shared" ref="AE847" si="2523">AE846</f>
        <v>0</v>
      </c>
      <c r="AF847" s="437">
        <f t="shared" ref="AF847" si="2524">AF846</f>
        <v>0</v>
      </c>
      <c r="AG847" s="437">
        <f t="shared" ref="AG847" si="2525">AG846</f>
        <v>0</v>
      </c>
      <c r="AH847" s="437">
        <f t="shared" ref="AH847" si="2526">AH846</f>
        <v>0</v>
      </c>
      <c r="AI847" s="437">
        <f t="shared" ref="AI847" si="2527">AI846</f>
        <v>0</v>
      </c>
      <c r="AJ847" s="437">
        <f t="shared" ref="AJ847" si="2528">AJ846</f>
        <v>0</v>
      </c>
      <c r="AK847" s="437">
        <f t="shared" ref="AK847" si="2529">AK846</f>
        <v>0</v>
      </c>
      <c r="AL847" s="437">
        <f t="shared" ref="AL847" si="2530">AL846</f>
        <v>0</v>
      </c>
      <c r="AM847" s="332"/>
    </row>
    <row r="848" spans="1:39" ht="15" hidden="1" outlineLevel="1">
      <c r="A848" s="567"/>
      <c r="B848" s="320"/>
      <c r="C848" s="317"/>
      <c r="D848" s="317"/>
      <c r="E848" s="317"/>
      <c r="F848" s="317"/>
      <c r="G848" s="317"/>
      <c r="H848" s="317"/>
      <c r="I848" s="317"/>
      <c r="J848" s="317"/>
      <c r="K848" s="317"/>
      <c r="L848" s="317"/>
      <c r="M848" s="317"/>
      <c r="N848" s="317"/>
      <c r="O848" s="317"/>
      <c r="P848" s="317"/>
      <c r="Q848" s="317"/>
      <c r="R848" s="317"/>
      <c r="S848" s="317"/>
      <c r="T848" s="317"/>
      <c r="U848" s="317"/>
      <c r="V848" s="317"/>
      <c r="W848" s="317"/>
      <c r="X848" s="317"/>
      <c r="Y848" s="438"/>
      <c r="Z848" s="451"/>
      <c r="AA848" s="451"/>
      <c r="AB848" s="451"/>
      <c r="AC848" s="451"/>
      <c r="AD848" s="451"/>
      <c r="AE848" s="451"/>
      <c r="AF848" s="451"/>
      <c r="AG848" s="451"/>
      <c r="AH848" s="451"/>
      <c r="AI848" s="451"/>
      <c r="AJ848" s="451"/>
      <c r="AK848" s="451"/>
      <c r="AL848" s="451"/>
      <c r="AM848" s="332"/>
    </row>
    <row r="849" spans="1:39" ht="15.6" hidden="1" outlineLevel="1">
      <c r="A849" s="567"/>
      <c r="B849" s="314" t="s">
        <v>513</v>
      </c>
      <c r="C849" s="317"/>
      <c r="D849" s="317"/>
      <c r="E849" s="317"/>
      <c r="F849" s="317"/>
      <c r="G849" s="317"/>
      <c r="H849" s="317"/>
      <c r="I849" s="317"/>
      <c r="J849" s="317"/>
      <c r="K849" s="317"/>
      <c r="L849" s="317"/>
      <c r="M849" s="317"/>
      <c r="N849" s="317"/>
      <c r="O849" s="317"/>
      <c r="P849" s="317"/>
      <c r="Q849" s="317"/>
      <c r="R849" s="317"/>
      <c r="S849" s="317"/>
      <c r="T849" s="317"/>
      <c r="U849" s="317"/>
      <c r="V849" s="317"/>
      <c r="W849" s="317"/>
      <c r="X849" s="317"/>
      <c r="Y849" s="438"/>
      <c r="Z849" s="451"/>
      <c r="AA849" s="451"/>
      <c r="AB849" s="451"/>
      <c r="AC849" s="451"/>
      <c r="AD849" s="451"/>
      <c r="AE849" s="451"/>
      <c r="AF849" s="451"/>
      <c r="AG849" s="451"/>
      <c r="AH849" s="451"/>
      <c r="AI849" s="451"/>
      <c r="AJ849" s="451"/>
      <c r="AK849" s="451"/>
      <c r="AL849" s="451"/>
      <c r="AM849" s="332"/>
    </row>
    <row r="850" spans="1:39" ht="15" hidden="1" outlineLevel="1">
      <c r="A850" s="567">
        <v>25</v>
      </c>
      <c r="B850" s="454" t="s">
        <v>118</v>
      </c>
      <c r="C850" s="317" t="s">
        <v>25</v>
      </c>
      <c r="D850" s="321"/>
      <c r="E850" s="321"/>
      <c r="F850" s="321"/>
      <c r="G850" s="321"/>
      <c r="H850" s="321"/>
      <c r="I850" s="321"/>
      <c r="J850" s="321"/>
      <c r="K850" s="321"/>
      <c r="L850" s="321"/>
      <c r="M850" s="321"/>
      <c r="N850" s="321">
        <v>12</v>
      </c>
      <c r="O850" s="321"/>
      <c r="P850" s="321"/>
      <c r="Q850" s="321"/>
      <c r="R850" s="321"/>
      <c r="S850" s="321"/>
      <c r="T850" s="321"/>
      <c r="U850" s="321"/>
      <c r="V850" s="321"/>
      <c r="W850" s="321"/>
      <c r="X850" s="321"/>
      <c r="Y850" s="452"/>
      <c r="Z850" s="441"/>
      <c r="AA850" s="441"/>
      <c r="AB850" s="441"/>
      <c r="AC850" s="441"/>
      <c r="AD850" s="441"/>
      <c r="AE850" s="441"/>
      <c r="AF850" s="441"/>
      <c r="AG850" s="441"/>
      <c r="AH850" s="441"/>
      <c r="AI850" s="441"/>
      <c r="AJ850" s="441"/>
      <c r="AK850" s="441"/>
      <c r="AL850" s="441"/>
      <c r="AM850" s="322">
        <f>SUM(Y850:AL850)</f>
        <v>0</v>
      </c>
    </row>
    <row r="851" spans="1:39" ht="15" hidden="1" outlineLevel="1">
      <c r="A851" s="567"/>
      <c r="B851" s="320" t="s">
        <v>345</v>
      </c>
      <c r="C851" s="317" t="s">
        <v>164</v>
      </c>
      <c r="D851" s="321"/>
      <c r="E851" s="321"/>
      <c r="F851" s="321"/>
      <c r="G851" s="321"/>
      <c r="H851" s="321"/>
      <c r="I851" s="321"/>
      <c r="J851" s="321"/>
      <c r="K851" s="321"/>
      <c r="L851" s="321"/>
      <c r="M851" s="321"/>
      <c r="N851" s="321">
        <f>N850</f>
        <v>12</v>
      </c>
      <c r="O851" s="321"/>
      <c r="P851" s="321"/>
      <c r="Q851" s="321"/>
      <c r="R851" s="321"/>
      <c r="S851" s="321"/>
      <c r="T851" s="321"/>
      <c r="U851" s="321"/>
      <c r="V851" s="321"/>
      <c r="W851" s="321"/>
      <c r="X851" s="321"/>
      <c r="Y851" s="437">
        <f>Y850</f>
        <v>0</v>
      </c>
      <c r="Z851" s="437">
        <f t="shared" ref="Z851" si="2531">Z850</f>
        <v>0</v>
      </c>
      <c r="AA851" s="437">
        <f t="shared" ref="AA851" si="2532">AA850</f>
        <v>0</v>
      </c>
      <c r="AB851" s="437">
        <f t="shared" ref="AB851" si="2533">AB850</f>
        <v>0</v>
      </c>
      <c r="AC851" s="437">
        <f t="shared" ref="AC851" si="2534">AC850</f>
        <v>0</v>
      </c>
      <c r="AD851" s="437">
        <f t="shared" ref="AD851" si="2535">AD850</f>
        <v>0</v>
      </c>
      <c r="AE851" s="437">
        <f t="shared" ref="AE851" si="2536">AE850</f>
        <v>0</v>
      </c>
      <c r="AF851" s="437">
        <f t="shared" ref="AF851" si="2537">AF850</f>
        <v>0</v>
      </c>
      <c r="AG851" s="437">
        <f t="shared" ref="AG851" si="2538">AG850</f>
        <v>0</v>
      </c>
      <c r="AH851" s="437">
        <f t="shared" ref="AH851" si="2539">AH850</f>
        <v>0</v>
      </c>
      <c r="AI851" s="437">
        <f t="shared" ref="AI851" si="2540">AI850</f>
        <v>0</v>
      </c>
      <c r="AJ851" s="437">
        <f t="shared" ref="AJ851" si="2541">AJ850</f>
        <v>0</v>
      </c>
      <c r="AK851" s="437">
        <f t="shared" ref="AK851" si="2542">AK850</f>
        <v>0</v>
      </c>
      <c r="AL851" s="437">
        <f t="shared" ref="AL851" si="2543">AL850</f>
        <v>0</v>
      </c>
      <c r="AM851" s="332"/>
    </row>
    <row r="852" spans="1:39" ht="15" hidden="1" outlineLevel="1">
      <c r="A852" s="567"/>
      <c r="B852" s="320"/>
      <c r="C852" s="317"/>
      <c r="D852" s="317"/>
      <c r="E852" s="317"/>
      <c r="F852" s="317"/>
      <c r="G852" s="317"/>
      <c r="H852" s="317"/>
      <c r="I852" s="317"/>
      <c r="J852" s="317"/>
      <c r="K852" s="317"/>
      <c r="L852" s="317"/>
      <c r="M852" s="317"/>
      <c r="N852" s="317"/>
      <c r="O852" s="317"/>
      <c r="P852" s="317"/>
      <c r="Q852" s="317"/>
      <c r="R852" s="317"/>
      <c r="S852" s="317"/>
      <c r="T852" s="317"/>
      <c r="U852" s="317"/>
      <c r="V852" s="317"/>
      <c r="W852" s="317"/>
      <c r="X852" s="317"/>
      <c r="Y852" s="438"/>
      <c r="Z852" s="451"/>
      <c r="AA852" s="451"/>
      <c r="AB852" s="451"/>
      <c r="AC852" s="451"/>
      <c r="AD852" s="451"/>
      <c r="AE852" s="451"/>
      <c r="AF852" s="451"/>
      <c r="AG852" s="451"/>
      <c r="AH852" s="451"/>
      <c r="AI852" s="451"/>
      <c r="AJ852" s="451"/>
      <c r="AK852" s="451"/>
      <c r="AL852" s="451"/>
      <c r="AM852" s="332"/>
    </row>
    <row r="853" spans="1:39" ht="15" hidden="1" outlineLevel="1">
      <c r="A853" s="567">
        <v>26</v>
      </c>
      <c r="B853" s="454" t="s">
        <v>119</v>
      </c>
      <c r="C853" s="317" t="s">
        <v>25</v>
      </c>
      <c r="D853" s="321"/>
      <c r="E853" s="321"/>
      <c r="F853" s="321"/>
      <c r="G853" s="321"/>
      <c r="H853" s="321"/>
      <c r="I853" s="321"/>
      <c r="J853" s="321"/>
      <c r="K853" s="321"/>
      <c r="L853" s="321"/>
      <c r="M853" s="321"/>
      <c r="N853" s="321">
        <v>12</v>
      </c>
      <c r="O853" s="321"/>
      <c r="P853" s="321"/>
      <c r="Q853" s="321"/>
      <c r="R853" s="321"/>
      <c r="S853" s="321"/>
      <c r="T853" s="321"/>
      <c r="U853" s="321"/>
      <c r="V853" s="321"/>
      <c r="W853" s="321"/>
      <c r="X853" s="321"/>
      <c r="Y853" s="452"/>
      <c r="Z853" s="441"/>
      <c r="AA853" s="441"/>
      <c r="AB853" s="441"/>
      <c r="AC853" s="441"/>
      <c r="AD853" s="441"/>
      <c r="AE853" s="441"/>
      <c r="AF853" s="441"/>
      <c r="AG853" s="441"/>
      <c r="AH853" s="441"/>
      <c r="AI853" s="441"/>
      <c r="AJ853" s="441"/>
      <c r="AK853" s="441"/>
      <c r="AL853" s="441"/>
      <c r="AM853" s="322">
        <f>SUM(Y853:AL853)</f>
        <v>0</v>
      </c>
    </row>
    <row r="854" spans="1:39" ht="15" hidden="1" outlineLevel="1">
      <c r="A854" s="567"/>
      <c r="B854" s="320" t="s">
        <v>345</v>
      </c>
      <c r="C854" s="317" t="s">
        <v>164</v>
      </c>
      <c r="D854" s="321"/>
      <c r="E854" s="321"/>
      <c r="F854" s="321"/>
      <c r="G854" s="321"/>
      <c r="H854" s="321"/>
      <c r="I854" s="321"/>
      <c r="J854" s="321"/>
      <c r="K854" s="321"/>
      <c r="L854" s="321"/>
      <c r="M854" s="321"/>
      <c r="N854" s="321">
        <f>N853</f>
        <v>12</v>
      </c>
      <c r="O854" s="321"/>
      <c r="P854" s="321"/>
      <c r="Q854" s="321"/>
      <c r="R854" s="321"/>
      <c r="S854" s="321"/>
      <c r="T854" s="321"/>
      <c r="U854" s="321"/>
      <c r="V854" s="321"/>
      <c r="W854" s="321"/>
      <c r="X854" s="321"/>
      <c r="Y854" s="437">
        <f>Y853</f>
        <v>0</v>
      </c>
      <c r="Z854" s="437">
        <f t="shared" ref="Z854" si="2544">Z853</f>
        <v>0</v>
      </c>
      <c r="AA854" s="437">
        <f t="shared" ref="AA854" si="2545">AA853</f>
        <v>0</v>
      </c>
      <c r="AB854" s="437">
        <f t="shared" ref="AB854" si="2546">AB853</f>
        <v>0</v>
      </c>
      <c r="AC854" s="437">
        <f t="shared" ref="AC854" si="2547">AC853</f>
        <v>0</v>
      </c>
      <c r="AD854" s="437">
        <f t="shared" ref="AD854" si="2548">AD853</f>
        <v>0</v>
      </c>
      <c r="AE854" s="437">
        <f t="shared" ref="AE854" si="2549">AE853</f>
        <v>0</v>
      </c>
      <c r="AF854" s="437">
        <f t="shared" ref="AF854" si="2550">AF853</f>
        <v>0</v>
      </c>
      <c r="AG854" s="437">
        <f t="shared" ref="AG854" si="2551">AG853</f>
        <v>0</v>
      </c>
      <c r="AH854" s="437">
        <f t="shared" ref="AH854" si="2552">AH853</f>
        <v>0</v>
      </c>
      <c r="AI854" s="437">
        <f t="shared" ref="AI854" si="2553">AI853</f>
        <v>0</v>
      </c>
      <c r="AJ854" s="437">
        <f t="shared" ref="AJ854" si="2554">AJ853</f>
        <v>0</v>
      </c>
      <c r="AK854" s="437">
        <f t="shared" ref="AK854" si="2555">AK853</f>
        <v>0</v>
      </c>
      <c r="AL854" s="437">
        <f t="shared" ref="AL854" si="2556">AL853</f>
        <v>0</v>
      </c>
      <c r="AM854" s="332"/>
    </row>
    <row r="855" spans="1:39" ht="15" hidden="1" outlineLevel="1">
      <c r="A855" s="567"/>
      <c r="B855" s="320"/>
      <c r="C855" s="317"/>
      <c r="D855" s="317"/>
      <c r="E855" s="317"/>
      <c r="F855" s="317"/>
      <c r="G855" s="317"/>
      <c r="H855" s="317"/>
      <c r="I855" s="317"/>
      <c r="J855" s="317"/>
      <c r="K855" s="317"/>
      <c r="L855" s="317"/>
      <c r="M855" s="317"/>
      <c r="N855" s="317"/>
      <c r="O855" s="317"/>
      <c r="P855" s="317"/>
      <c r="Q855" s="317"/>
      <c r="R855" s="317"/>
      <c r="S855" s="317"/>
      <c r="T855" s="317"/>
      <c r="U855" s="317"/>
      <c r="V855" s="317"/>
      <c r="W855" s="317"/>
      <c r="X855" s="317"/>
      <c r="Y855" s="438"/>
      <c r="Z855" s="451"/>
      <c r="AA855" s="451"/>
      <c r="AB855" s="451"/>
      <c r="AC855" s="451"/>
      <c r="AD855" s="451"/>
      <c r="AE855" s="451"/>
      <c r="AF855" s="451"/>
      <c r="AG855" s="451"/>
      <c r="AH855" s="451"/>
      <c r="AI855" s="451"/>
      <c r="AJ855" s="451"/>
      <c r="AK855" s="451"/>
      <c r="AL855" s="451"/>
      <c r="AM855" s="332"/>
    </row>
    <row r="856" spans="1:39" ht="30" hidden="1" outlineLevel="1">
      <c r="A856" s="567">
        <v>27</v>
      </c>
      <c r="B856" s="454" t="s">
        <v>120</v>
      </c>
      <c r="C856" s="317" t="s">
        <v>25</v>
      </c>
      <c r="D856" s="321"/>
      <c r="E856" s="321"/>
      <c r="F856" s="321"/>
      <c r="G856" s="321"/>
      <c r="H856" s="321"/>
      <c r="I856" s="321"/>
      <c r="J856" s="321"/>
      <c r="K856" s="321"/>
      <c r="L856" s="321"/>
      <c r="M856" s="321"/>
      <c r="N856" s="321">
        <v>12</v>
      </c>
      <c r="O856" s="321"/>
      <c r="P856" s="321"/>
      <c r="Q856" s="321"/>
      <c r="R856" s="321"/>
      <c r="S856" s="321"/>
      <c r="T856" s="321"/>
      <c r="U856" s="321"/>
      <c r="V856" s="321"/>
      <c r="W856" s="321"/>
      <c r="X856" s="321"/>
      <c r="Y856" s="452"/>
      <c r="Z856" s="441"/>
      <c r="AA856" s="441"/>
      <c r="AB856" s="441"/>
      <c r="AC856" s="441"/>
      <c r="AD856" s="441"/>
      <c r="AE856" s="441"/>
      <c r="AF856" s="441"/>
      <c r="AG856" s="441"/>
      <c r="AH856" s="441"/>
      <c r="AI856" s="441"/>
      <c r="AJ856" s="441"/>
      <c r="AK856" s="441"/>
      <c r="AL856" s="441"/>
      <c r="AM856" s="322">
        <f>SUM(Y856:AL856)</f>
        <v>0</v>
      </c>
    </row>
    <row r="857" spans="1:39" ht="15" hidden="1" outlineLevel="1">
      <c r="A857" s="567"/>
      <c r="B857" s="320" t="s">
        <v>345</v>
      </c>
      <c r="C857" s="317" t="s">
        <v>164</v>
      </c>
      <c r="D857" s="321"/>
      <c r="E857" s="321"/>
      <c r="F857" s="321"/>
      <c r="G857" s="321"/>
      <c r="H857" s="321"/>
      <c r="I857" s="321"/>
      <c r="J857" s="321"/>
      <c r="K857" s="321"/>
      <c r="L857" s="321"/>
      <c r="M857" s="321"/>
      <c r="N857" s="321">
        <f>N856</f>
        <v>12</v>
      </c>
      <c r="O857" s="321"/>
      <c r="P857" s="321"/>
      <c r="Q857" s="321"/>
      <c r="R857" s="321"/>
      <c r="S857" s="321"/>
      <c r="T857" s="321"/>
      <c r="U857" s="321"/>
      <c r="V857" s="321"/>
      <c r="W857" s="321"/>
      <c r="X857" s="321"/>
      <c r="Y857" s="437">
        <f>Y856</f>
        <v>0</v>
      </c>
      <c r="Z857" s="437">
        <f t="shared" ref="Z857" si="2557">Z856</f>
        <v>0</v>
      </c>
      <c r="AA857" s="437">
        <f t="shared" ref="AA857" si="2558">AA856</f>
        <v>0</v>
      </c>
      <c r="AB857" s="437">
        <f t="shared" ref="AB857" si="2559">AB856</f>
        <v>0</v>
      </c>
      <c r="AC857" s="437">
        <f t="shared" ref="AC857" si="2560">AC856</f>
        <v>0</v>
      </c>
      <c r="AD857" s="437">
        <f t="shared" ref="AD857" si="2561">AD856</f>
        <v>0</v>
      </c>
      <c r="AE857" s="437">
        <f t="shared" ref="AE857" si="2562">AE856</f>
        <v>0</v>
      </c>
      <c r="AF857" s="437">
        <f t="shared" ref="AF857" si="2563">AF856</f>
        <v>0</v>
      </c>
      <c r="AG857" s="437">
        <f t="shared" ref="AG857" si="2564">AG856</f>
        <v>0</v>
      </c>
      <c r="AH857" s="437">
        <f t="shared" ref="AH857" si="2565">AH856</f>
        <v>0</v>
      </c>
      <c r="AI857" s="437">
        <f t="shared" ref="AI857" si="2566">AI856</f>
        <v>0</v>
      </c>
      <c r="AJ857" s="437">
        <f t="shared" ref="AJ857" si="2567">AJ856</f>
        <v>0</v>
      </c>
      <c r="AK857" s="437">
        <f t="shared" ref="AK857" si="2568">AK856</f>
        <v>0</v>
      </c>
      <c r="AL857" s="437">
        <f t="shared" ref="AL857" si="2569">AL856</f>
        <v>0</v>
      </c>
      <c r="AM857" s="332"/>
    </row>
    <row r="858" spans="1:39" ht="15" hidden="1" outlineLevel="1">
      <c r="A858" s="567"/>
      <c r="B858" s="320"/>
      <c r="C858" s="317"/>
      <c r="D858" s="317"/>
      <c r="E858" s="317"/>
      <c r="F858" s="317"/>
      <c r="G858" s="317"/>
      <c r="H858" s="317"/>
      <c r="I858" s="317"/>
      <c r="J858" s="317"/>
      <c r="K858" s="317"/>
      <c r="L858" s="317"/>
      <c r="M858" s="317"/>
      <c r="N858" s="317"/>
      <c r="O858" s="317"/>
      <c r="P858" s="317"/>
      <c r="Q858" s="317"/>
      <c r="R858" s="317"/>
      <c r="S858" s="317"/>
      <c r="T858" s="317"/>
      <c r="U858" s="317"/>
      <c r="V858" s="317"/>
      <c r="W858" s="317"/>
      <c r="X858" s="317"/>
      <c r="Y858" s="438"/>
      <c r="Z858" s="451"/>
      <c r="AA858" s="451"/>
      <c r="AB858" s="451"/>
      <c r="AC858" s="451"/>
      <c r="AD858" s="451"/>
      <c r="AE858" s="451"/>
      <c r="AF858" s="451"/>
      <c r="AG858" s="451"/>
      <c r="AH858" s="451"/>
      <c r="AI858" s="451"/>
      <c r="AJ858" s="451"/>
      <c r="AK858" s="451"/>
      <c r="AL858" s="451"/>
      <c r="AM858" s="332"/>
    </row>
    <row r="859" spans="1:39" ht="30" hidden="1" outlineLevel="1">
      <c r="A859" s="567">
        <v>28</v>
      </c>
      <c r="B859" s="454" t="s">
        <v>121</v>
      </c>
      <c r="C859" s="317" t="s">
        <v>25</v>
      </c>
      <c r="D859" s="321"/>
      <c r="E859" s="321"/>
      <c r="F859" s="321"/>
      <c r="G859" s="321"/>
      <c r="H859" s="321"/>
      <c r="I859" s="321"/>
      <c r="J859" s="321"/>
      <c r="K859" s="321"/>
      <c r="L859" s="321"/>
      <c r="M859" s="321"/>
      <c r="N859" s="321">
        <v>12</v>
      </c>
      <c r="O859" s="321"/>
      <c r="P859" s="321"/>
      <c r="Q859" s="321"/>
      <c r="R859" s="321"/>
      <c r="S859" s="321"/>
      <c r="T859" s="321"/>
      <c r="U859" s="321"/>
      <c r="V859" s="321"/>
      <c r="W859" s="321"/>
      <c r="X859" s="321"/>
      <c r="Y859" s="452"/>
      <c r="Z859" s="441"/>
      <c r="AA859" s="441"/>
      <c r="AB859" s="441"/>
      <c r="AC859" s="441"/>
      <c r="AD859" s="441"/>
      <c r="AE859" s="441"/>
      <c r="AF859" s="441"/>
      <c r="AG859" s="441"/>
      <c r="AH859" s="441"/>
      <c r="AI859" s="441"/>
      <c r="AJ859" s="441"/>
      <c r="AK859" s="441"/>
      <c r="AL859" s="441"/>
      <c r="AM859" s="322">
        <f>SUM(Y859:AL859)</f>
        <v>0</v>
      </c>
    </row>
    <row r="860" spans="1:39" ht="15" hidden="1" outlineLevel="1">
      <c r="A860" s="567"/>
      <c r="B860" s="320" t="s">
        <v>345</v>
      </c>
      <c r="C860" s="317" t="s">
        <v>164</v>
      </c>
      <c r="D860" s="321"/>
      <c r="E860" s="321"/>
      <c r="F860" s="321"/>
      <c r="G860" s="321"/>
      <c r="H860" s="321"/>
      <c r="I860" s="321"/>
      <c r="J860" s="321"/>
      <c r="K860" s="321"/>
      <c r="L860" s="321"/>
      <c r="M860" s="321"/>
      <c r="N860" s="321">
        <f>N859</f>
        <v>12</v>
      </c>
      <c r="O860" s="321"/>
      <c r="P860" s="321"/>
      <c r="Q860" s="321"/>
      <c r="R860" s="321"/>
      <c r="S860" s="321"/>
      <c r="T860" s="321"/>
      <c r="U860" s="321"/>
      <c r="V860" s="321"/>
      <c r="W860" s="321"/>
      <c r="X860" s="321"/>
      <c r="Y860" s="437">
        <f>Y859</f>
        <v>0</v>
      </c>
      <c r="Z860" s="437">
        <f t="shared" ref="Z860" si="2570">Z859</f>
        <v>0</v>
      </c>
      <c r="AA860" s="437">
        <f t="shared" ref="AA860" si="2571">AA859</f>
        <v>0</v>
      </c>
      <c r="AB860" s="437">
        <f t="shared" ref="AB860" si="2572">AB859</f>
        <v>0</v>
      </c>
      <c r="AC860" s="437">
        <f t="shared" ref="AC860" si="2573">AC859</f>
        <v>0</v>
      </c>
      <c r="AD860" s="437">
        <f t="shared" ref="AD860" si="2574">AD859</f>
        <v>0</v>
      </c>
      <c r="AE860" s="437">
        <f t="shared" ref="AE860" si="2575">AE859</f>
        <v>0</v>
      </c>
      <c r="AF860" s="437">
        <f t="shared" ref="AF860" si="2576">AF859</f>
        <v>0</v>
      </c>
      <c r="AG860" s="437">
        <f t="shared" ref="AG860" si="2577">AG859</f>
        <v>0</v>
      </c>
      <c r="AH860" s="437">
        <f t="shared" ref="AH860" si="2578">AH859</f>
        <v>0</v>
      </c>
      <c r="AI860" s="437">
        <f t="shared" ref="AI860" si="2579">AI859</f>
        <v>0</v>
      </c>
      <c r="AJ860" s="437">
        <f t="shared" ref="AJ860" si="2580">AJ859</f>
        <v>0</v>
      </c>
      <c r="AK860" s="437">
        <f t="shared" ref="AK860" si="2581">AK859</f>
        <v>0</v>
      </c>
      <c r="AL860" s="437">
        <f t="shared" ref="AL860" si="2582">AL859</f>
        <v>0</v>
      </c>
      <c r="AM860" s="332"/>
    </row>
    <row r="861" spans="1:39" ht="15" hidden="1" outlineLevel="1">
      <c r="A861" s="567"/>
      <c r="B861" s="320"/>
      <c r="C861" s="317"/>
      <c r="D861" s="317"/>
      <c r="E861" s="317"/>
      <c r="F861" s="317"/>
      <c r="G861" s="317"/>
      <c r="H861" s="317"/>
      <c r="I861" s="317"/>
      <c r="J861" s="317"/>
      <c r="K861" s="317"/>
      <c r="L861" s="317"/>
      <c r="M861" s="317"/>
      <c r="N861" s="317"/>
      <c r="O861" s="317"/>
      <c r="P861" s="317"/>
      <c r="Q861" s="317"/>
      <c r="R861" s="317"/>
      <c r="S861" s="317"/>
      <c r="T861" s="317"/>
      <c r="U861" s="317"/>
      <c r="V861" s="317"/>
      <c r="W861" s="317"/>
      <c r="X861" s="317"/>
      <c r="Y861" s="438"/>
      <c r="Z861" s="451"/>
      <c r="AA861" s="451"/>
      <c r="AB861" s="451"/>
      <c r="AC861" s="451"/>
      <c r="AD861" s="451"/>
      <c r="AE861" s="451"/>
      <c r="AF861" s="451"/>
      <c r="AG861" s="451"/>
      <c r="AH861" s="451"/>
      <c r="AI861" s="451"/>
      <c r="AJ861" s="451"/>
      <c r="AK861" s="451"/>
      <c r="AL861" s="451"/>
      <c r="AM861" s="332"/>
    </row>
    <row r="862" spans="1:39" ht="30" hidden="1" outlineLevel="1">
      <c r="A862" s="567">
        <v>29</v>
      </c>
      <c r="B862" s="454" t="s">
        <v>122</v>
      </c>
      <c r="C862" s="317" t="s">
        <v>25</v>
      </c>
      <c r="D862" s="321"/>
      <c r="E862" s="321"/>
      <c r="F862" s="321"/>
      <c r="G862" s="321"/>
      <c r="H862" s="321"/>
      <c r="I862" s="321"/>
      <c r="J862" s="321"/>
      <c r="K862" s="321"/>
      <c r="L862" s="321"/>
      <c r="M862" s="321"/>
      <c r="N862" s="321">
        <v>3</v>
      </c>
      <c r="O862" s="321"/>
      <c r="P862" s="321"/>
      <c r="Q862" s="321"/>
      <c r="R862" s="321"/>
      <c r="S862" s="321"/>
      <c r="T862" s="321"/>
      <c r="U862" s="321"/>
      <c r="V862" s="321"/>
      <c r="W862" s="321"/>
      <c r="X862" s="321"/>
      <c r="Y862" s="452"/>
      <c r="Z862" s="441"/>
      <c r="AA862" s="441"/>
      <c r="AB862" s="441"/>
      <c r="AC862" s="441"/>
      <c r="AD862" s="441"/>
      <c r="AE862" s="441"/>
      <c r="AF862" s="441"/>
      <c r="AG862" s="441"/>
      <c r="AH862" s="441"/>
      <c r="AI862" s="441"/>
      <c r="AJ862" s="441"/>
      <c r="AK862" s="441"/>
      <c r="AL862" s="441"/>
      <c r="AM862" s="322">
        <f>SUM(Y862:AL862)</f>
        <v>0</v>
      </c>
    </row>
    <row r="863" spans="1:39" ht="15" hidden="1" outlineLevel="1">
      <c r="A863" s="567"/>
      <c r="B863" s="320" t="s">
        <v>345</v>
      </c>
      <c r="C863" s="317" t="s">
        <v>164</v>
      </c>
      <c r="D863" s="321"/>
      <c r="E863" s="321"/>
      <c r="F863" s="321"/>
      <c r="G863" s="321"/>
      <c r="H863" s="321"/>
      <c r="I863" s="321"/>
      <c r="J863" s="321"/>
      <c r="K863" s="321"/>
      <c r="L863" s="321"/>
      <c r="M863" s="321"/>
      <c r="N863" s="321">
        <f>N862</f>
        <v>3</v>
      </c>
      <c r="O863" s="321"/>
      <c r="P863" s="321"/>
      <c r="Q863" s="321"/>
      <c r="R863" s="321"/>
      <c r="S863" s="321"/>
      <c r="T863" s="321"/>
      <c r="U863" s="321"/>
      <c r="V863" s="321"/>
      <c r="W863" s="321"/>
      <c r="X863" s="321"/>
      <c r="Y863" s="437">
        <f>Y862</f>
        <v>0</v>
      </c>
      <c r="Z863" s="437">
        <f t="shared" ref="Z863" si="2583">Z862</f>
        <v>0</v>
      </c>
      <c r="AA863" s="437">
        <f t="shared" ref="AA863" si="2584">AA862</f>
        <v>0</v>
      </c>
      <c r="AB863" s="437">
        <f t="shared" ref="AB863" si="2585">AB862</f>
        <v>0</v>
      </c>
      <c r="AC863" s="437">
        <f t="shared" ref="AC863" si="2586">AC862</f>
        <v>0</v>
      </c>
      <c r="AD863" s="437">
        <f t="shared" ref="AD863" si="2587">AD862</f>
        <v>0</v>
      </c>
      <c r="AE863" s="437">
        <f t="shared" ref="AE863" si="2588">AE862</f>
        <v>0</v>
      </c>
      <c r="AF863" s="437">
        <f t="shared" ref="AF863" si="2589">AF862</f>
        <v>0</v>
      </c>
      <c r="AG863" s="437">
        <f t="shared" ref="AG863" si="2590">AG862</f>
        <v>0</v>
      </c>
      <c r="AH863" s="437">
        <f t="shared" ref="AH863" si="2591">AH862</f>
        <v>0</v>
      </c>
      <c r="AI863" s="437">
        <f t="shared" ref="AI863" si="2592">AI862</f>
        <v>0</v>
      </c>
      <c r="AJ863" s="437">
        <f t="shared" ref="AJ863" si="2593">AJ862</f>
        <v>0</v>
      </c>
      <c r="AK863" s="437">
        <f t="shared" ref="AK863" si="2594">AK862</f>
        <v>0</v>
      </c>
      <c r="AL863" s="437">
        <f t="shared" ref="AL863" si="2595">AL862</f>
        <v>0</v>
      </c>
      <c r="AM863" s="332"/>
    </row>
    <row r="864" spans="1:39" ht="15" hidden="1" outlineLevel="1">
      <c r="A864" s="567"/>
      <c r="B864" s="320"/>
      <c r="C864" s="317"/>
      <c r="D864" s="317"/>
      <c r="E864" s="317"/>
      <c r="F864" s="317"/>
      <c r="G864" s="317"/>
      <c r="H864" s="317"/>
      <c r="I864" s="317"/>
      <c r="J864" s="317"/>
      <c r="K864" s="317"/>
      <c r="L864" s="317"/>
      <c r="M864" s="317"/>
      <c r="N864" s="317"/>
      <c r="O864" s="317"/>
      <c r="P864" s="317"/>
      <c r="Q864" s="317"/>
      <c r="R864" s="317"/>
      <c r="S864" s="317"/>
      <c r="T864" s="317"/>
      <c r="U864" s="317"/>
      <c r="V864" s="317"/>
      <c r="W864" s="317"/>
      <c r="X864" s="317"/>
      <c r="Y864" s="438"/>
      <c r="Z864" s="451"/>
      <c r="AA864" s="451"/>
      <c r="AB864" s="451"/>
      <c r="AC864" s="451"/>
      <c r="AD864" s="451"/>
      <c r="AE864" s="451"/>
      <c r="AF864" s="451"/>
      <c r="AG864" s="451"/>
      <c r="AH864" s="451"/>
      <c r="AI864" s="451"/>
      <c r="AJ864" s="451"/>
      <c r="AK864" s="451"/>
      <c r="AL864" s="451"/>
      <c r="AM864" s="332"/>
    </row>
    <row r="865" spans="1:39" ht="30" hidden="1" outlineLevel="1">
      <c r="A865" s="567">
        <v>30</v>
      </c>
      <c r="B865" s="454" t="s">
        <v>123</v>
      </c>
      <c r="C865" s="317" t="s">
        <v>25</v>
      </c>
      <c r="D865" s="321"/>
      <c r="E865" s="321"/>
      <c r="F865" s="321"/>
      <c r="G865" s="321"/>
      <c r="H865" s="321"/>
      <c r="I865" s="321"/>
      <c r="J865" s="321"/>
      <c r="K865" s="321"/>
      <c r="L865" s="321"/>
      <c r="M865" s="321"/>
      <c r="N865" s="321">
        <v>12</v>
      </c>
      <c r="O865" s="321"/>
      <c r="P865" s="321"/>
      <c r="Q865" s="321"/>
      <c r="R865" s="321"/>
      <c r="S865" s="321"/>
      <c r="T865" s="321"/>
      <c r="U865" s="321"/>
      <c r="V865" s="321"/>
      <c r="W865" s="321"/>
      <c r="X865" s="321"/>
      <c r="Y865" s="452"/>
      <c r="Z865" s="441"/>
      <c r="AA865" s="441"/>
      <c r="AB865" s="441"/>
      <c r="AC865" s="441"/>
      <c r="AD865" s="441"/>
      <c r="AE865" s="441"/>
      <c r="AF865" s="441"/>
      <c r="AG865" s="441"/>
      <c r="AH865" s="441"/>
      <c r="AI865" s="441"/>
      <c r="AJ865" s="441"/>
      <c r="AK865" s="441"/>
      <c r="AL865" s="441"/>
      <c r="AM865" s="322">
        <f>SUM(Y865:AL865)</f>
        <v>0</v>
      </c>
    </row>
    <row r="866" spans="1:39" ht="15" hidden="1" outlineLevel="1">
      <c r="A866" s="567"/>
      <c r="B866" s="320" t="s">
        <v>345</v>
      </c>
      <c r="C866" s="317" t="s">
        <v>164</v>
      </c>
      <c r="D866" s="321"/>
      <c r="E866" s="321"/>
      <c r="F866" s="321"/>
      <c r="G866" s="321"/>
      <c r="H866" s="321"/>
      <c r="I866" s="321"/>
      <c r="J866" s="321"/>
      <c r="K866" s="321"/>
      <c r="L866" s="321"/>
      <c r="M866" s="321"/>
      <c r="N866" s="321">
        <f>N865</f>
        <v>12</v>
      </c>
      <c r="O866" s="321"/>
      <c r="P866" s="321"/>
      <c r="Q866" s="321"/>
      <c r="R866" s="321"/>
      <c r="S866" s="321"/>
      <c r="T866" s="321"/>
      <c r="U866" s="321"/>
      <c r="V866" s="321"/>
      <c r="W866" s="321"/>
      <c r="X866" s="321"/>
      <c r="Y866" s="437">
        <f>Y865</f>
        <v>0</v>
      </c>
      <c r="Z866" s="437">
        <f t="shared" ref="Z866" si="2596">Z865</f>
        <v>0</v>
      </c>
      <c r="AA866" s="437">
        <f t="shared" ref="AA866" si="2597">AA865</f>
        <v>0</v>
      </c>
      <c r="AB866" s="437">
        <f t="shared" ref="AB866" si="2598">AB865</f>
        <v>0</v>
      </c>
      <c r="AC866" s="437">
        <f t="shared" ref="AC866" si="2599">AC865</f>
        <v>0</v>
      </c>
      <c r="AD866" s="437">
        <f t="shared" ref="AD866" si="2600">AD865</f>
        <v>0</v>
      </c>
      <c r="AE866" s="437">
        <f t="shared" ref="AE866" si="2601">AE865</f>
        <v>0</v>
      </c>
      <c r="AF866" s="437">
        <f t="shared" ref="AF866" si="2602">AF865</f>
        <v>0</v>
      </c>
      <c r="AG866" s="437">
        <f t="shared" ref="AG866" si="2603">AG865</f>
        <v>0</v>
      </c>
      <c r="AH866" s="437">
        <f t="shared" ref="AH866" si="2604">AH865</f>
        <v>0</v>
      </c>
      <c r="AI866" s="437">
        <f t="shared" ref="AI866" si="2605">AI865</f>
        <v>0</v>
      </c>
      <c r="AJ866" s="437">
        <f t="shared" ref="AJ866" si="2606">AJ865</f>
        <v>0</v>
      </c>
      <c r="AK866" s="437">
        <f t="shared" ref="AK866" si="2607">AK865</f>
        <v>0</v>
      </c>
      <c r="AL866" s="437">
        <f t="shared" ref="AL866" si="2608">AL865</f>
        <v>0</v>
      </c>
      <c r="AM866" s="332"/>
    </row>
    <row r="867" spans="1:39" ht="15" hidden="1" outlineLevel="1">
      <c r="A867" s="567"/>
      <c r="B867" s="320"/>
      <c r="C867" s="317"/>
      <c r="D867" s="317"/>
      <c r="E867" s="317"/>
      <c r="F867" s="317"/>
      <c r="G867" s="317"/>
      <c r="H867" s="317"/>
      <c r="I867" s="317"/>
      <c r="J867" s="317"/>
      <c r="K867" s="317"/>
      <c r="L867" s="317"/>
      <c r="M867" s="317"/>
      <c r="N867" s="317"/>
      <c r="O867" s="317"/>
      <c r="P867" s="317"/>
      <c r="Q867" s="317"/>
      <c r="R867" s="317"/>
      <c r="S867" s="317"/>
      <c r="T867" s="317"/>
      <c r="U867" s="317"/>
      <c r="V867" s="317"/>
      <c r="W867" s="317"/>
      <c r="X867" s="317"/>
      <c r="Y867" s="438"/>
      <c r="Z867" s="451"/>
      <c r="AA867" s="451"/>
      <c r="AB867" s="451"/>
      <c r="AC867" s="451"/>
      <c r="AD867" s="451"/>
      <c r="AE867" s="451"/>
      <c r="AF867" s="451"/>
      <c r="AG867" s="451"/>
      <c r="AH867" s="451"/>
      <c r="AI867" s="451"/>
      <c r="AJ867" s="451"/>
      <c r="AK867" s="451"/>
      <c r="AL867" s="451"/>
      <c r="AM867" s="332"/>
    </row>
    <row r="868" spans="1:39" ht="30" hidden="1" outlineLevel="1">
      <c r="A868" s="567">
        <v>31</v>
      </c>
      <c r="B868" s="454" t="s">
        <v>124</v>
      </c>
      <c r="C868" s="317" t="s">
        <v>25</v>
      </c>
      <c r="D868" s="321"/>
      <c r="E868" s="321"/>
      <c r="F868" s="321"/>
      <c r="G868" s="321"/>
      <c r="H868" s="321"/>
      <c r="I868" s="321"/>
      <c r="J868" s="321"/>
      <c r="K868" s="321"/>
      <c r="L868" s="321"/>
      <c r="M868" s="321"/>
      <c r="N868" s="321">
        <v>12</v>
      </c>
      <c r="O868" s="321"/>
      <c r="P868" s="321"/>
      <c r="Q868" s="321"/>
      <c r="R868" s="321"/>
      <c r="S868" s="321"/>
      <c r="T868" s="321"/>
      <c r="U868" s="321"/>
      <c r="V868" s="321"/>
      <c r="W868" s="321"/>
      <c r="X868" s="321"/>
      <c r="Y868" s="452"/>
      <c r="Z868" s="441"/>
      <c r="AA868" s="441"/>
      <c r="AB868" s="441"/>
      <c r="AC868" s="441"/>
      <c r="AD868" s="441"/>
      <c r="AE868" s="441"/>
      <c r="AF868" s="441"/>
      <c r="AG868" s="441"/>
      <c r="AH868" s="441"/>
      <c r="AI868" s="441"/>
      <c r="AJ868" s="441"/>
      <c r="AK868" s="441"/>
      <c r="AL868" s="441"/>
      <c r="AM868" s="322">
        <f>SUM(Y868:AL868)</f>
        <v>0</v>
      </c>
    </row>
    <row r="869" spans="1:39" ht="15" hidden="1" outlineLevel="1">
      <c r="A869" s="567"/>
      <c r="B869" s="320" t="s">
        <v>345</v>
      </c>
      <c r="C869" s="317" t="s">
        <v>164</v>
      </c>
      <c r="D869" s="321"/>
      <c r="E869" s="321"/>
      <c r="F869" s="321"/>
      <c r="G869" s="321"/>
      <c r="H869" s="321"/>
      <c r="I869" s="321"/>
      <c r="J869" s="321"/>
      <c r="K869" s="321"/>
      <c r="L869" s="321"/>
      <c r="M869" s="321"/>
      <c r="N869" s="321">
        <f>N868</f>
        <v>12</v>
      </c>
      <c r="O869" s="321"/>
      <c r="P869" s="321"/>
      <c r="Q869" s="321"/>
      <c r="R869" s="321"/>
      <c r="S869" s="321"/>
      <c r="T869" s="321"/>
      <c r="U869" s="321"/>
      <c r="V869" s="321"/>
      <c r="W869" s="321"/>
      <c r="X869" s="321"/>
      <c r="Y869" s="437">
        <f>Y868</f>
        <v>0</v>
      </c>
      <c r="Z869" s="437">
        <f t="shared" ref="Z869" si="2609">Z868</f>
        <v>0</v>
      </c>
      <c r="AA869" s="437">
        <f t="shared" ref="AA869" si="2610">AA868</f>
        <v>0</v>
      </c>
      <c r="AB869" s="437">
        <f t="shared" ref="AB869" si="2611">AB868</f>
        <v>0</v>
      </c>
      <c r="AC869" s="437">
        <f t="shared" ref="AC869" si="2612">AC868</f>
        <v>0</v>
      </c>
      <c r="AD869" s="437">
        <f t="shared" ref="AD869" si="2613">AD868</f>
        <v>0</v>
      </c>
      <c r="AE869" s="437">
        <f t="shared" ref="AE869" si="2614">AE868</f>
        <v>0</v>
      </c>
      <c r="AF869" s="437">
        <f t="shared" ref="AF869" si="2615">AF868</f>
        <v>0</v>
      </c>
      <c r="AG869" s="437">
        <f t="shared" ref="AG869" si="2616">AG868</f>
        <v>0</v>
      </c>
      <c r="AH869" s="437">
        <f t="shared" ref="AH869" si="2617">AH868</f>
        <v>0</v>
      </c>
      <c r="AI869" s="437">
        <f t="shared" ref="AI869" si="2618">AI868</f>
        <v>0</v>
      </c>
      <c r="AJ869" s="437">
        <f t="shared" ref="AJ869" si="2619">AJ868</f>
        <v>0</v>
      </c>
      <c r="AK869" s="437">
        <f t="shared" ref="AK869" si="2620">AK868</f>
        <v>0</v>
      </c>
      <c r="AL869" s="437">
        <f t="shared" ref="AL869" si="2621">AL868</f>
        <v>0</v>
      </c>
      <c r="AM869" s="332"/>
    </row>
    <row r="870" spans="1:39" ht="15" hidden="1" outlineLevel="1">
      <c r="A870" s="567"/>
      <c r="B870" s="454"/>
      <c r="C870" s="317"/>
      <c r="D870" s="317"/>
      <c r="E870" s="317"/>
      <c r="F870" s="317"/>
      <c r="G870" s="317"/>
      <c r="H870" s="317"/>
      <c r="I870" s="317"/>
      <c r="J870" s="317"/>
      <c r="K870" s="317"/>
      <c r="L870" s="317"/>
      <c r="M870" s="317"/>
      <c r="N870" s="317"/>
      <c r="O870" s="317"/>
      <c r="P870" s="317"/>
      <c r="Q870" s="317"/>
      <c r="R870" s="317"/>
      <c r="S870" s="317"/>
      <c r="T870" s="317"/>
      <c r="U870" s="317"/>
      <c r="V870" s="317"/>
      <c r="W870" s="317"/>
      <c r="X870" s="317"/>
      <c r="Y870" s="438"/>
      <c r="Z870" s="451"/>
      <c r="AA870" s="451"/>
      <c r="AB870" s="451"/>
      <c r="AC870" s="451"/>
      <c r="AD870" s="451"/>
      <c r="AE870" s="451"/>
      <c r="AF870" s="451"/>
      <c r="AG870" s="451"/>
      <c r="AH870" s="451"/>
      <c r="AI870" s="451"/>
      <c r="AJ870" s="451"/>
      <c r="AK870" s="451"/>
      <c r="AL870" s="451"/>
      <c r="AM870" s="332"/>
    </row>
    <row r="871" spans="1:39" ht="15" hidden="1" outlineLevel="1">
      <c r="A871" s="567">
        <v>32</v>
      </c>
      <c r="B871" s="454" t="s">
        <v>125</v>
      </c>
      <c r="C871" s="317" t="s">
        <v>25</v>
      </c>
      <c r="D871" s="321"/>
      <c r="E871" s="321"/>
      <c r="F871" s="321"/>
      <c r="G871" s="321"/>
      <c r="H871" s="321"/>
      <c r="I871" s="321"/>
      <c r="J871" s="321"/>
      <c r="K871" s="321"/>
      <c r="L871" s="321"/>
      <c r="M871" s="321"/>
      <c r="N871" s="321">
        <v>12</v>
      </c>
      <c r="O871" s="321"/>
      <c r="P871" s="321"/>
      <c r="Q871" s="321"/>
      <c r="R871" s="321"/>
      <c r="S871" s="321"/>
      <c r="T871" s="321"/>
      <c r="U871" s="321"/>
      <c r="V871" s="321"/>
      <c r="W871" s="321"/>
      <c r="X871" s="321"/>
      <c r="Y871" s="452"/>
      <c r="Z871" s="441"/>
      <c r="AA871" s="441"/>
      <c r="AB871" s="441"/>
      <c r="AC871" s="441"/>
      <c r="AD871" s="441"/>
      <c r="AE871" s="441"/>
      <c r="AF871" s="441"/>
      <c r="AG871" s="441"/>
      <c r="AH871" s="441"/>
      <c r="AI871" s="441"/>
      <c r="AJ871" s="441"/>
      <c r="AK871" s="441"/>
      <c r="AL871" s="441"/>
      <c r="AM871" s="322">
        <f>SUM(Y871:AL871)</f>
        <v>0</v>
      </c>
    </row>
    <row r="872" spans="1:39" ht="15" hidden="1" outlineLevel="1">
      <c r="A872" s="567"/>
      <c r="B872" s="320" t="s">
        <v>345</v>
      </c>
      <c r="C872" s="317" t="s">
        <v>164</v>
      </c>
      <c r="D872" s="321"/>
      <c r="E872" s="321"/>
      <c r="F872" s="321"/>
      <c r="G872" s="321"/>
      <c r="H872" s="321"/>
      <c r="I872" s="321"/>
      <c r="J872" s="321"/>
      <c r="K872" s="321"/>
      <c r="L872" s="321"/>
      <c r="M872" s="321"/>
      <c r="N872" s="321">
        <f>N871</f>
        <v>12</v>
      </c>
      <c r="O872" s="321"/>
      <c r="P872" s="321"/>
      <c r="Q872" s="321"/>
      <c r="R872" s="321"/>
      <c r="S872" s="321"/>
      <c r="T872" s="321"/>
      <c r="U872" s="321"/>
      <c r="V872" s="321"/>
      <c r="W872" s="321"/>
      <c r="X872" s="321"/>
      <c r="Y872" s="437">
        <f>Y871</f>
        <v>0</v>
      </c>
      <c r="Z872" s="437">
        <f t="shared" ref="Z872" si="2622">Z871</f>
        <v>0</v>
      </c>
      <c r="AA872" s="437">
        <f t="shared" ref="AA872" si="2623">AA871</f>
        <v>0</v>
      </c>
      <c r="AB872" s="437">
        <f t="shared" ref="AB872" si="2624">AB871</f>
        <v>0</v>
      </c>
      <c r="AC872" s="437">
        <f t="shared" ref="AC872" si="2625">AC871</f>
        <v>0</v>
      </c>
      <c r="AD872" s="437">
        <f t="shared" ref="AD872" si="2626">AD871</f>
        <v>0</v>
      </c>
      <c r="AE872" s="437">
        <f t="shared" ref="AE872" si="2627">AE871</f>
        <v>0</v>
      </c>
      <c r="AF872" s="437">
        <f t="shared" ref="AF872" si="2628">AF871</f>
        <v>0</v>
      </c>
      <c r="AG872" s="437">
        <f t="shared" ref="AG872" si="2629">AG871</f>
        <v>0</v>
      </c>
      <c r="AH872" s="437">
        <f t="shared" ref="AH872" si="2630">AH871</f>
        <v>0</v>
      </c>
      <c r="AI872" s="437">
        <f t="shared" ref="AI872" si="2631">AI871</f>
        <v>0</v>
      </c>
      <c r="AJ872" s="437">
        <f t="shared" ref="AJ872" si="2632">AJ871</f>
        <v>0</v>
      </c>
      <c r="AK872" s="437">
        <f t="shared" ref="AK872" si="2633">AK871</f>
        <v>0</v>
      </c>
      <c r="AL872" s="437">
        <f>AL871</f>
        <v>0</v>
      </c>
      <c r="AM872" s="332"/>
    </row>
    <row r="873" spans="1:39" ht="15" hidden="1" outlineLevel="1">
      <c r="A873" s="567"/>
      <c r="B873" s="454"/>
      <c r="C873" s="317"/>
      <c r="D873" s="317"/>
      <c r="E873" s="317"/>
      <c r="F873" s="317"/>
      <c r="G873" s="317"/>
      <c r="H873" s="317"/>
      <c r="I873" s="317"/>
      <c r="J873" s="317"/>
      <c r="K873" s="317"/>
      <c r="L873" s="317"/>
      <c r="M873" s="317"/>
      <c r="N873" s="317"/>
      <c r="O873" s="317"/>
      <c r="P873" s="317"/>
      <c r="Q873" s="317"/>
      <c r="R873" s="317"/>
      <c r="S873" s="317"/>
      <c r="T873" s="317"/>
      <c r="U873" s="317"/>
      <c r="V873" s="317"/>
      <c r="W873" s="317"/>
      <c r="X873" s="317"/>
      <c r="Y873" s="438"/>
      <c r="Z873" s="451"/>
      <c r="AA873" s="451"/>
      <c r="AB873" s="451"/>
      <c r="AC873" s="451"/>
      <c r="AD873" s="451"/>
      <c r="AE873" s="451"/>
      <c r="AF873" s="451"/>
      <c r="AG873" s="451"/>
      <c r="AH873" s="451"/>
      <c r="AI873" s="451"/>
      <c r="AJ873" s="451"/>
      <c r="AK873" s="451"/>
      <c r="AL873" s="451"/>
      <c r="AM873" s="332"/>
    </row>
    <row r="874" spans="1:39" ht="15.6" hidden="1" outlineLevel="1">
      <c r="A874" s="567"/>
      <c r="B874" s="314" t="s">
        <v>514</v>
      </c>
      <c r="C874" s="317"/>
      <c r="D874" s="317"/>
      <c r="E874" s="317"/>
      <c r="F874" s="317"/>
      <c r="G874" s="317"/>
      <c r="H874" s="317"/>
      <c r="I874" s="317"/>
      <c r="J874" s="317"/>
      <c r="K874" s="317"/>
      <c r="L874" s="317"/>
      <c r="M874" s="317"/>
      <c r="N874" s="317"/>
      <c r="O874" s="317"/>
      <c r="P874" s="317"/>
      <c r="Q874" s="317"/>
      <c r="R874" s="317"/>
      <c r="S874" s="317"/>
      <c r="T874" s="317"/>
      <c r="U874" s="317"/>
      <c r="V874" s="317"/>
      <c r="W874" s="317"/>
      <c r="X874" s="317"/>
      <c r="Y874" s="438"/>
      <c r="Z874" s="451"/>
      <c r="AA874" s="451"/>
      <c r="AB874" s="451"/>
      <c r="AC874" s="451"/>
      <c r="AD874" s="451"/>
      <c r="AE874" s="451"/>
      <c r="AF874" s="451"/>
      <c r="AG874" s="451"/>
      <c r="AH874" s="451"/>
      <c r="AI874" s="451"/>
      <c r="AJ874" s="451"/>
      <c r="AK874" s="451"/>
      <c r="AL874" s="451"/>
      <c r="AM874" s="332"/>
    </row>
    <row r="875" spans="1:39" ht="15" hidden="1" outlineLevel="1">
      <c r="A875" s="567">
        <v>33</v>
      </c>
      <c r="B875" s="454" t="s">
        <v>126</v>
      </c>
      <c r="C875" s="317" t="s">
        <v>25</v>
      </c>
      <c r="D875" s="321"/>
      <c r="E875" s="321"/>
      <c r="F875" s="321"/>
      <c r="G875" s="321"/>
      <c r="H875" s="321"/>
      <c r="I875" s="321"/>
      <c r="J875" s="321"/>
      <c r="K875" s="321"/>
      <c r="L875" s="321"/>
      <c r="M875" s="321"/>
      <c r="N875" s="321">
        <v>0</v>
      </c>
      <c r="O875" s="321"/>
      <c r="P875" s="321"/>
      <c r="Q875" s="321"/>
      <c r="R875" s="321"/>
      <c r="S875" s="321"/>
      <c r="T875" s="321"/>
      <c r="U875" s="321"/>
      <c r="V875" s="321"/>
      <c r="W875" s="321"/>
      <c r="X875" s="321"/>
      <c r="Y875" s="452"/>
      <c r="Z875" s="441"/>
      <c r="AA875" s="441"/>
      <c r="AB875" s="441"/>
      <c r="AC875" s="441"/>
      <c r="AD875" s="441"/>
      <c r="AE875" s="441"/>
      <c r="AF875" s="441"/>
      <c r="AG875" s="441"/>
      <c r="AH875" s="441"/>
      <c r="AI875" s="441"/>
      <c r="AJ875" s="441"/>
      <c r="AK875" s="441"/>
      <c r="AL875" s="441"/>
      <c r="AM875" s="322">
        <f>SUM(Y875:AL875)</f>
        <v>0</v>
      </c>
    </row>
    <row r="876" spans="1:39" ht="15" hidden="1" outlineLevel="1">
      <c r="A876" s="567"/>
      <c r="B876" s="320" t="s">
        <v>345</v>
      </c>
      <c r="C876" s="317" t="s">
        <v>164</v>
      </c>
      <c r="D876" s="321"/>
      <c r="E876" s="321"/>
      <c r="F876" s="321"/>
      <c r="G876" s="321"/>
      <c r="H876" s="321"/>
      <c r="I876" s="321"/>
      <c r="J876" s="321"/>
      <c r="K876" s="321"/>
      <c r="L876" s="321"/>
      <c r="M876" s="321"/>
      <c r="N876" s="321">
        <f>N875</f>
        <v>0</v>
      </c>
      <c r="O876" s="321"/>
      <c r="P876" s="321"/>
      <c r="Q876" s="321"/>
      <c r="R876" s="321"/>
      <c r="S876" s="321"/>
      <c r="T876" s="321"/>
      <c r="U876" s="321"/>
      <c r="V876" s="321"/>
      <c r="W876" s="321"/>
      <c r="X876" s="321"/>
      <c r="Y876" s="437">
        <f>Y875</f>
        <v>0</v>
      </c>
      <c r="Z876" s="437">
        <f t="shared" ref="Z876" si="2634">Z875</f>
        <v>0</v>
      </c>
      <c r="AA876" s="437">
        <f t="shared" ref="AA876" si="2635">AA875</f>
        <v>0</v>
      </c>
      <c r="AB876" s="437">
        <f t="shared" ref="AB876" si="2636">AB875</f>
        <v>0</v>
      </c>
      <c r="AC876" s="437">
        <f t="shared" ref="AC876" si="2637">AC875</f>
        <v>0</v>
      </c>
      <c r="AD876" s="437">
        <f t="shared" ref="AD876" si="2638">AD875</f>
        <v>0</v>
      </c>
      <c r="AE876" s="437">
        <f t="shared" ref="AE876" si="2639">AE875</f>
        <v>0</v>
      </c>
      <c r="AF876" s="437">
        <f t="shared" ref="AF876" si="2640">AF875</f>
        <v>0</v>
      </c>
      <c r="AG876" s="437">
        <f t="shared" ref="AG876" si="2641">AG875</f>
        <v>0</v>
      </c>
      <c r="AH876" s="437">
        <f t="shared" ref="AH876" si="2642">AH875</f>
        <v>0</v>
      </c>
      <c r="AI876" s="437">
        <f t="shared" ref="AI876" si="2643">AI875</f>
        <v>0</v>
      </c>
      <c r="AJ876" s="437">
        <f t="shared" ref="AJ876" si="2644">AJ875</f>
        <v>0</v>
      </c>
      <c r="AK876" s="437">
        <f t="shared" ref="AK876" si="2645">AK875</f>
        <v>0</v>
      </c>
      <c r="AL876" s="437">
        <f t="shared" ref="AL876" si="2646">AL875</f>
        <v>0</v>
      </c>
      <c r="AM876" s="332"/>
    </row>
    <row r="877" spans="1:39" ht="15" hidden="1" outlineLevel="1">
      <c r="A877" s="567"/>
      <c r="B877" s="454"/>
      <c r="C877" s="317"/>
      <c r="D877" s="317"/>
      <c r="E877" s="317"/>
      <c r="F877" s="317"/>
      <c r="G877" s="317"/>
      <c r="H877" s="317"/>
      <c r="I877" s="317"/>
      <c r="J877" s="317"/>
      <c r="K877" s="317"/>
      <c r="L877" s="317"/>
      <c r="M877" s="317"/>
      <c r="N877" s="317"/>
      <c r="O877" s="317"/>
      <c r="P877" s="317"/>
      <c r="Q877" s="317"/>
      <c r="R877" s="317"/>
      <c r="S877" s="317"/>
      <c r="T877" s="317"/>
      <c r="U877" s="317"/>
      <c r="V877" s="317"/>
      <c r="W877" s="317"/>
      <c r="X877" s="317"/>
      <c r="Y877" s="438"/>
      <c r="Z877" s="451"/>
      <c r="AA877" s="451"/>
      <c r="AB877" s="451"/>
      <c r="AC877" s="451"/>
      <c r="AD877" s="451"/>
      <c r="AE877" s="451"/>
      <c r="AF877" s="451"/>
      <c r="AG877" s="451"/>
      <c r="AH877" s="451"/>
      <c r="AI877" s="451"/>
      <c r="AJ877" s="451"/>
      <c r="AK877" s="451"/>
      <c r="AL877" s="451"/>
      <c r="AM877" s="332"/>
    </row>
    <row r="878" spans="1:39" ht="15" hidden="1" outlineLevel="1">
      <c r="A878" s="567">
        <v>34</v>
      </c>
      <c r="B878" s="454" t="s">
        <v>127</v>
      </c>
      <c r="C878" s="317" t="s">
        <v>25</v>
      </c>
      <c r="D878" s="321"/>
      <c r="E878" s="321"/>
      <c r="F878" s="321"/>
      <c r="G878" s="321"/>
      <c r="H878" s="321"/>
      <c r="I878" s="321"/>
      <c r="J878" s="321"/>
      <c r="K878" s="321"/>
      <c r="L878" s="321"/>
      <c r="M878" s="321"/>
      <c r="N878" s="321">
        <v>0</v>
      </c>
      <c r="O878" s="321"/>
      <c r="P878" s="321"/>
      <c r="Q878" s="321"/>
      <c r="R878" s="321"/>
      <c r="S878" s="321"/>
      <c r="T878" s="321"/>
      <c r="U878" s="321"/>
      <c r="V878" s="321"/>
      <c r="W878" s="321"/>
      <c r="X878" s="321"/>
      <c r="Y878" s="452"/>
      <c r="Z878" s="441"/>
      <c r="AA878" s="441"/>
      <c r="AB878" s="441"/>
      <c r="AC878" s="441"/>
      <c r="AD878" s="441"/>
      <c r="AE878" s="441"/>
      <c r="AF878" s="441"/>
      <c r="AG878" s="441"/>
      <c r="AH878" s="441"/>
      <c r="AI878" s="441"/>
      <c r="AJ878" s="441"/>
      <c r="AK878" s="441"/>
      <c r="AL878" s="441"/>
      <c r="AM878" s="322">
        <f>SUM(Y878:AL878)</f>
        <v>0</v>
      </c>
    </row>
    <row r="879" spans="1:39" ht="15" hidden="1" outlineLevel="1">
      <c r="A879" s="567"/>
      <c r="B879" s="320" t="s">
        <v>345</v>
      </c>
      <c r="C879" s="317" t="s">
        <v>164</v>
      </c>
      <c r="D879" s="321"/>
      <c r="E879" s="321"/>
      <c r="F879" s="321"/>
      <c r="G879" s="321"/>
      <c r="H879" s="321"/>
      <c r="I879" s="321"/>
      <c r="J879" s="321"/>
      <c r="K879" s="321"/>
      <c r="L879" s="321"/>
      <c r="M879" s="321"/>
      <c r="N879" s="321">
        <f>N878</f>
        <v>0</v>
      </c>
      <c r="O879" s="321"/>
      <c r="P879" s="321"/>
      <c r="Q879" s="321"/>
      <c r="R879" s="321"/>
      <c r="S879" s="321"/>
      <c r="T879" s="321"/>
      <c r="U879" s="321"/>
      <c r="V879" s="321"/>
      <c r="W879" s="321"/>
      <c r="X879" s="321"/>
      <c r="Y879" s="437">
        <f>Y878</f>
        <v>0</v>
      </c>
      <c r="Z879" s="437">
        <f t="shared" ref="Z879" si="2647">Z878</f>
        <v>0</v>
      </c>
      <c r="AA879" s="437">
        <f t="shared" ref="AA879" si="2648">AA878</f>
        <v>0</v>
      </c>
      <c r="AB879" s="437">
        <f t="shared" ref="AB879" si="2649">AB878</f>
        <v>0</v>
      </c>
      <c r="AC879" s="437">
        <f t="shared" ref="AC879" si="2650">AC878</f>
        <v>0</v>
      </c>
      <c r="AD879" s="437">
        <f t="shared" ref="AD879" si="2651">AD878</f>
        <v>0</v>
      </c>
      <c r="AE879" s="437">
        <f t="shared" ref="AE879" si="2652">AE878</f>
        <v>0</v>
      </c>
      <c r="AF879" s="437">
        <f t="shared" ref="AF879" si="2653">AF878</f>
        <v>0</v>
      </c>
      <c r="AG879" s="437">
        <f t="shared" ref="AG879" si="2654">AG878</f>
        <v>0</v>
      </c>
      <c r="AH879" s="437">
        <f t="shared" ref="AH879" si="2655">AH878</f>
        <v>0</v>
      </c>
      <c r="AI879" s="437">
        <f t="shared" ref="AI879" si="2656">AI878</f>
        <v>0</v>
      </c>
      <c r="AJ879" s="437">
        <f t="shared" ref="AJ879" si="2657">AJ878</f>
        <v>0</v>
      </c>
      <c r="AK879" s="437">
        <f t="shared" ref="AK879" si="2658">AK878</f>
        <v>0</v>
      </c>
      <c r="AL879" s="437">
        <f t="shared" ref="AL879" si="2659">AL878</f>
        <v>0</v>
      </c>
      <c r="AM879" s="332"/>
    </row>
    <row r="880" spans="1:39" ht="15" hidden="1" outlineLevel="1">
      <c r="A880" s="567"/>
      <c r="B880" s="454"/>
      <c r="C880" s="317"/>
      <c r="D880" s="317"/>
      <c r="E880" s="317"/>
      <c r="F880" s="317"/>
      <c r="G880" s="317"/>
      <c r="H880" s="317"/>
      <c r="I880" s="317"/>
      <c r="J880" s="317"/>
      <c r="K880" s="317"/>
      <c r="L880" s="317"/>
      <c r="M880" s="317"/>
      <c r="N880" s="317"/>
      <c r="O880" s="317"/>
      <c r="P880" s="317"/>
      <c r="Q880" s="317"/>
      <c r="R880" s="317"/>
      <c r="S880" s="317"/>
      <c r="T880" s="317"/>
      <c r="U880" s="317"/>
      <c r="V880" s="317"/>
      <c r="W880" s="317"/>
      <c r="X880" s="317"/>
      <c r="Y880" s="438"/>
      <c r="Z880" s="451"/>
      <c r="AA880" s="451"/>
      <c r="AB880" s="451"/>
      <c r="AC880" s="451"/>
      <c r="AD880" s="451"/>
      <c r="AE880" s="451"/>
      <c r="AF880" s="451"/>
      <c r="AG880" s="451"/>
      <c r="AH880" s="451"/>
      <c r="AI880" s="451"/>
      <c r="AJ880" s="451"/>
      <c r="AK880" s="451"/>
      <c r="AL880" s="451"/>
      <c r="AM880" s="332"/>
    </row>
    <row r="881" spans="1:39" ht="15" hidden="1" outlineLevel="1">
      <c r="A881" s="567">
        <v>35</v>
      </c>
      <c r="B881" s="454" t="s">
        <v>128</v>
      </c>
      <c r="C881" s="317" t="s">
        <v>25</v>
      </c>
      <c r="D881" s="321"/>
      <c r="E881" s="321"/>
      <c r="F881" s="321"/>
      <c r="G881" s="321"/>
      <c r="H881" s="321"/>
      <c r="I881" s="321"/>
      <c r="J881" s="321"/>
      <c r="K881" s="321"/>
      <c r="L881" s="321"/>
      <c r="M881" s="321"/>
      <c r="N881" s="321">
        <v>0</v>
      </c>
      <c r="O881" s="321"/>
      <c r="P881" s="321"/>
      <c r="Q881" s="321"/>
      <c r="R881" s="321"/>
      <c r="S881" s="321"/>
      <c r="T881" s="321"/>
      <c r="U881" s="321"/>
      <c r="V881" s="321"/>
      <c r="W881" s="321"/>
      <c r="X881" s="321"/>
      <c r="Y881" s="452"/>
      <c r="Z881" s="441"/>
      <c r="AA881" s="441"/>
      <c r="AB881" s="441"/>
      <c r="AC881" s="441"/>
      <c r="AD881" s="441"/>
      <c r="AE881" s="441"/>
      <c r="AF881" s="441"/>
      <c r="AG881" s="441"/>
      <c r="AH881" s="441"/>
      <c r="AI881" s="441"/>
      <c r="AJ881" s="441"/>
      <c r="AK881" s="441"/>
      <c r="AL881" s="441"/>
      <c r="AM881" s="322">
        <f>SUM(Y881:AL881)</f>
        <v>0</v>
      </c>
    </row>
    <row r="882" spans="1:39" ht="15" hidden="1" outlineLevel="1">
      <c r="A882" s="567"/>
      <c r="B882" s="320" t="s">
        <v>345</v>
      </c>
      <c r="C882" s="317" t="s">
        <v>164</v>
      </c>
      <c r="D882" s="321"/>
      <c r="E882" s="321"/>
      <c r="F882" s="321"/>
      <c r="G882" s="321"/>
      <c r="H882" s="321"/>
      <c r="I882" s="321"/>
      <c r="J882" s="321"/>
      <c r="K882" s="321"/>
      <c r="L882" s="321"/>
      <c r="M882" s="321"/>
      <c r="N882" s="321">
        <f>N881</f>
        <v>0</v>
      </c>
      <c r="O882" s="321"/>
      <c r="P882" s="321"/>
      <c r="Q882" s="321"/>
      <c r="R882" s="321"/>
      <c r="S882" s="321"/>
      <c r="T882" s="321"/>
      <c r="U882" s="321"/>
      <c r="V882" s="321"/>
      <c r="W882" s="321"/>
      <c r="X882" s="321"/>
      <c r="Y882" s="437">
        <f>Y881</f>
        <v>0</v>
      </c>
      <c r="Z882" s="437">
        <f t="shared" ref="Z882" si="2660">Z881</f>
        <v>0</v>
      </c>
      <c r="AA882" s="437">
        <f t="shared" ref="AA882" si="2661">AA881</f>
        <v>0</v>
      </c>
      <c r="AB882" s="437">
        <f t="shared" ref="AB882" si="2662">AB881</f>
        <v>0</v>
      </c>
      <c r="AC882" s="437">
        <f t="shared" ref="AC882" si="2663">AC881</f>
        <v>0</v>
      </c>
      <c r="AD882" s="437">
        <f t="shared" ref="AD882" si="2664">AD881</f>
        <v>0</v>
      </c>
      <c r="AE882" s="437">
        <f t="shared" ref="AE882" si="2665">AE881</f>
        <v>0</v>
      </c>
      <c r="AF882" s="437">
        <f t="shared" ref="AF882" si="2666">AF881</f>
        <v>0</v>
      </c>
      <c r="AG882" s="437">
        <f t="shared" ref="AG882" si="2667">AG881</f>
        <v>0</v>
      </c>
      <c r="AH882" s="437">
        <f t="shared" ref="AH882" si="2668">AH881</f>
        <v>0</v>
      </c>
      <c r="AI882" s="437">
        <f t="shared" ref="AI882" si="2669">AI881</f>
        <v>0</v>
      </c>
      <c r="AJ882" s="437">
        <f t="shared" ref="AJ882" si="2670">AJ881</f>
        <v>0</v>
      </c>
      <c r="AK882" s="437">
        <f t="shared" ref="AK882" si="2671">AK881</f>
        <v>0</v>
      </c>
      <c r="AL882" s="437">
        <f t="shared" ref="AL882" si="2672">AL881</f>
        <v>0</v>
      </c>
      <c r="AM882" s="332"/>
    </row>
    <row r="883" spans="1:39" ht="15" hidden="1" outlineLevel="1">
      <c r="A883" s="567"/>
      <c r="B883" s="457"/>
      <c r="C883" s="317"/>
      <c r="D883" s="317"/>
      <c r="E883" s="317"/>
      <c r="F883" s="317"/>
      <c r="G883" s="317"/>
      <c r="H883" s="317"/>
      <c r="I883" s="317"/>
      <c r="J883" s="317"/>
      <c r="K883" s="317"/>
      <c r="L883" s="317"/>
      <c r="M883" s="317"/>
      <c r="N883" s="317"/>
      <c r="O883" s="317"/>
      <c r="P883" s="317"/>
      <c r="Q883" s="317"/>
      <c r="R883" s="317"/>
      <c r="S883" s="317"/>
      <c r="T883" s="317"/>
      <c r="U883" s="317"/>
      <c r="V883" s="317"/>
      <c r="W883" s="317"/>
      <c r="X883" s="317"/>
      <c r="Y883" s="438"/>
      <c r="Z883" s="451"/>
      <c r="AA883" s="451"/>
      <c r="AB883" s="451"/>
      <c r="AC883" s="451"/>
      <c r="AD883" s="451"/>
      <c r="AE883" s="451"/>
      <c r="AF883" s="451"/>
      <c r="AG883" s="451"/>
      <c r="AH883" s="451"/>
      <c r="AI883" s="451"/>
      <c r="AJ883" s="451"/>
      <c r="AK883" s="451"/>
      <c r="AL883" s="451"/>
      <c r="AM883" s="332"/>
    </row>
    <row r="884" spans="1:39" ht="15.6" hidden="1" outlineLevel="1">
      <c r="A884" s="567"/>
      <c r="B884" s="314" t="s">
        <v>515</v>
      </c>
      <c r="C884" s="317"/>
      <c r="D884" s="317"/>
      <c r="E884" s="317"/>
      <c r="F884" s="317"/>
      <c r="G884" s="317"/>
      <c r="H884" s="317"/>
      <c r="I884" s="317"/>
      <c r="J884" s="317"/>
      <c r="K884" s="317"/>
      <c r="L884" s="317"/>
      <c r="M884" s="317"/>
      <c r="N884" s="317"/>
      <c r="O884" s="317"/>
      <c r="P884" s="317"/>
      <c r="Q884" s="317"/>
      <c r="R884" s="317"/>
      <c r="S884" s="317"/>
      <c r="T884" s="317"/>
      <c r="U884" s="317"/>
      <c r="V884" s="317"/>
      <c r="W884" s="317"/>
      <c r="X884" s="317"/>
      <c r="Y884" s="438"/>
      <c r="Z884" s="451"/>
      <c r="AA884" s="451"/>
      <c r="AB884" s="451"/>
      <c r="AC884" s="451"/>
      <c r="AD884" s="451"/>
      <c r="AE884" s="451"/>
      <c r="AF884" s="451"/>
      <c r="AG884" s="451"/>
      <c r="AH884" s="451"/>
      <c r="AI884" s="451"/>
      <c r="AJ884" s="451"/>
      <c r="AK884" s="451"/>
      <c r="AL884" s="451"/>
      <c r="AM884" s="332"/>
    </row>
    <row r="885" spans="1:39" ht="45" hidden="1" outlineLevel="1">
      <c r="A885" s="567">
        <v>36</v>
      </c>
      <c r="B885" s="454" t="s">
        <v>129</v>
      </c>
      <c r="C885" s="317" t="s">
        <v>25</v>
      </c>
      <c r="D885" s="321"/>
      <c r="E885" s="321"/>
      <c r="F885" s="321"/>
      <c r="G885" s="321"/>
      <c r="H885" s="321"/>
      <c r="I885" s="321"/>
      <c r="J885" s="321"/>
      <c r="K885" s="321"/>
      <c r="L885" s="321"/>
      <c r="M885" s="321"/>
      <c r="N885" s="321">
        <v>0</v>
      </c>
      <c r="O885" s="321"/>
      <c r="P885" s="321"/>
      <c r="Q885" s="321"/>
      <c r="R885" s="321"/>
      <c r="S885" s="321"/>
      <c r="T885" s="321"/>
      <c r="U885" s="321"/>
      <c r="V885" s="321"/>
      <c r="W885" s="321"/>
      <c r="X885" s="321"/>
      <c r="Y885" s="452"/>
      <c r="Z885" s="441"/>
      <c r="AA885" s="441"/>
      <c r="AB885" s="441"/>
      <c r="AC885" s="441"/>
      <c r="AD885" s="441"/>
      <c r="AE885" s="441"/>
      <c r="AF885" s="441"/>
      <c r="AG885" s="441"/>
      <c r="AH885" s="441"/>
      <c r="AI885" s="441"/>
      <c r="AJ885" s="441"/>
      <c r="AK885" s="441"/>
      <c r="AL885" s="441"/>
      <c r="AM885" s="322">
        <f>SUM(Y885:AL885)</f>
        <v>0</v>
      </c>
    </row>
    <row r="886" spans="1:39" ht="15" hidden="1" outlineLevel="1">
      <c r="A886" s="567"/>
      <c r="B886" s="320" t="s">
        <v>345</v>
      </c>
      <c r="C886" s="317" t="s">
        <v>164</v>
      </c>
      <c r="D886" s="321"/>
      <c r="E886" s="321"/>
      <c r="F886" s="321"/>
      <c r="G886" s="321"/>
      <c r="H886" s="321"/>
      <c r="I886" s="321"/>
      <c r="J886" s="321"/>
      <c r="K886" s="321"/>
      <c r="L886" s="321"/>
      <c r="M886" s="321"/>
      <c r="N886" s="321">
        <f>N885</f>
        <v>0</v>
      </c>
      <c r="O886" s="321"/>
      <c r="P886" s="321"/>
      <c r="Q886" s="321"/>
      <c r="R886" s="321"/>
      <c r="S886" s="321"/>
      <c r="T886" s="321"/>
      <c r="U886" s="321"/>
      <c r="V886" s="321"/>
      <c r="W886" s="321"/>
      <c r="X886" s="321"/>
      <c r="Y886" s="437">
        <f>Y885</f>
        <v>0</v>
      </c>
      <c r="Z886" s="437">
        <f t="shared" ref="Z886" si="2673">Z885</f>
        <v>0</v>
      </c>
      <c r="AA886" s="437">
        <f t="shared" ref="AA886" si="2674">AA885</f>
        <v>0</v>
      </c>
      <c r="AB886" s="437">
        <f t="shared" ref="AB886" si="2675">AB885</f>
        <v>0</v>
      </c>
      <c r="AC886" s="437">
        <f t="shared" ref="AC886" si="2676">AC885</f>
        <v>0</v>
      </c>
      <c r="AD886" s="437">
        <f t="shared" ref="AD886" si="2677">AD885</f>
        <v>0</v>
      </c>
      <c r="AE886" s="437">
        <f t="shared" ref="AE886" si="2678">AE885</f>
        <v>0</v>
      </c>
      <c r="AF886" s="437">
        <f t="shared" ref="AF886" si="2679">AF885</f>
        <v>0</v>
      </c>
      <c r="AG886" s="437">
        <f t="shared" ref="AG886" si="2680">AG885</f>
        <v>0</v>
      </c>
      <c r="AH886" s="437">
        <f t="shared" ref="AH886" si="2681">AH885</f>
        <v>0</v>
      </c>
      <c r="AI886" s="437">
        <f t="shared" ref="AI886" si="2682">AI885</f>
        <v>0</v>
      </c>
      <c r="AJ886" s="437">
        <f t="shared" ref="AJ886" si="2683">AJ885</f>
        <v>0</v>
      </c>
      <c r="AK886" s="437">
        <f t="shared" ref="AK886" si="2684">AK885</f>
        <v>0</v>
      </c>
      <c r="AL886" s="437">
        <f t="shared" ref="AL886" si="2685">AL885</f>
        <v>0</v>
      </c>
      <c r="AM886" s="332"/>
    </row>
    <row r="887" spans="1:39" ht="15" hidden="1" outlineLevel="1">
      <c r="A887" s="567"/>
      <c r="B887" s="454"/>
      <c r="C887" s="317"/>
      <c r="D887" s="317"/>
      <c r="E887" s="317"/>
      <c r="F887" s="317"/>
      <c r="G887" s="317"/>
      <c r="H887" s="317"/>
      <c r="I887" s="317"/>
      <c r="J887" s="317"/>
      <c r="K887" s="317"/>
      <c r="L887" s="317"/>
      <c r="M887" s="317"/>
      <c r="N887" s="317"/>
      <c r="O887" s="317"/>
      <c r="P887" s="317"/>
      <c r="Q887" s="317"/>
      <c r="R887" s="317"/>
      <c r="S887" s="317"/>
      <c r="T887" s="317"/>
      <c r="U887" s="317"/>
      <c r="V887" s="317"/>
      <c r="W887" s="317"/>
      <c r="X887" s="317"/>
      <c r="Y887" s="438"/>
      <c r="Z887" s="451"/>
      <c r="AA887" s="451"/>
      <c r="AB887" s="451"/>
      <c r="AC887" s="451"/>
      <c r="AD887" s="451"/>
      <c r="AE887" s="451"/>
      <c r="AF887" s="451"/>
      <c r="AG887" s="451"/>
      <c r="AH887" s="451"/>
      <c r="AI887" s="451"/>
      <c r="AJ887" s="451"/>
      <c r="AK887" s="451"/>
      <c r="AL887" s="451"/>
      <c r="AM887" s="332"/>
    </row>
    <row r="888" spans="1:39" ht="30" hidden="1" outlineLevel="1">
      <c r="A888" s="567">
        <v>37</v>
      </c>
      <c r="B888" s="454" t="s">
        <v>130</v>
      </c>
      <c r="C888" s="317" t="s">
        <v>25</v>
      </c>
      <c r="D888" s="321"/>
      <c r="E888" s="321"/>
      <c r="F888" s="321"/>
      <c r="G888" s="321"/>
      <c r="H888" s="321"/>
      <c r="I888" s="321"/>
      <c r="J888" s="321"/>
      <c r="K888" s="321"/>
      <c r="L888" s="321"/>
      <c r="M888" s="321"/>
      <c r="N888" s="321">
        <v>0</v>
      </c>
      <c r="O888" s="321"/>
      <c r="P888" s="321"/>
      <c r="Q888" s="321"/>
      <c r="R888" s="321"/>
      <c r="S888" s="321"/>
      <c r="T888" s="321"/>
      <c r="U888" s="321"/>
      <c r="V888" s="321"/>
      <c r="W888" s="321"/>
      <c r="X888" s="321"/>
      <c r="Y888" s="452"/>
      <c r="Z888" s="441"/>
      <c r="AA888" s="441"/>
      <c r="AB888" s="441"/>
      <c r="AC888" s="441"/>
      <c r="AD888" s="441"/>
      <c r="AE888" s="441"/>
      <c r="AF888" s="441"/>
      <c r="AG888" s="441"/>
      <c r="AH888" s="441"/>
      <c r="AI888" s="441"/>
      <c r="AJ888" s="441"/>
      <c r="AK888" s="441"/>
      <c r="AL888" s="441"/>
      <c r="AM888" s="322">
        <f>SUM(Y888:AL888)</f>
        <v>0</v>
      </c>
    </row>
    <row r="889" spans="1:39" ht="15" hidden="1" outlineLevel="1">
      <c r="A889" s="567"/>
      <c r="B889" s="320" t="s">
        <v>345</v>
      </c>
      <c r="C889" s="317" t="s">
        <v>164</v>
      </c>
      <c r="D889" s="321"/>
      <c r="E889" s="321"/>
      <c r="F889" s="321"/>
      <c r="G889" s="321"/>
      <c r="H889" s="321"/>
      <c r="I889" s="321"/>
      <c r="J889" s="321"/>
      <c r="K889" s="321"/>
      <c r="L889" s="321"/>
      <c r="M889" s="321"/>
      <c r="N889" s="321">
        <f>N888</f>
        <v>0</v>
      </c>
      <c r="O889" s="321"/>
      <c r="P889" s="321"/>
      <c r="Q889" s="321"/>
      <c r="R889" s="321"/>
      <c r="S889" s="321"/>
      <c r="T889" s="321"/>
      <c r="U889" s="321"/>
      <c r="V889" s="321"/>
      <c r="W889" s="321"/>
      <c r="X889" s="321"/>
      <c r="Y889" s="437">
        <f>Y888</f>
        <v>0</v>
      </c>
      <c r="Z889" s="437">
        <f t="shared" ref="Z889" si="2686">Z888</f>
        <v>0</v>
      </c>
      <c r="AA889" s="437">
        <f t="shared" ref="AA889" si="2687">AA888</f>
        <v>0</v>
      </c>
      <c r="AB889" s="437">
        <f t="shared" ref="AB889" si="2688">AB888</f>
        <v>0</v>
      </c>
      <c r="AC889" s="437">
        <f t="shared" ref="AC889" si="2689">AC888</f>
        <v>0</v>
      </c>
      <c r="AD889" s="437">
        <f t="shared" ref="AD889" si="2690">AD888</f>
        <v>0</v>
      </c>
      <c r="AE889" s="437">
        <f t="shared" ref="AE889" si="2691">AE888</f>
        <v>0</v>
      </c>
      <c r="AF889" s="437">
        <f t="shared" ref="AF889" si="2692">AF888</f>
        <v>0</v>
      </c>
      <c r="AG889" s="437">
        <f t="shared" ref="AG889" si="2693">AG888</f>
        <v>0</v>
      </c>
      <c r="AH889" s="437">
        <f t="shared" ref="AH889" si="2694">AH888</f>
        <v>0</v>
      </c>
      <c r="AI889" s="437">
        <f t="shared" ref="AI889" si="2695">AI888</f>
        <v>0</v>
      </c>
      <c r="AJ889" s="437">
        <f t="shared" ref="AJ889" si="2696">AJ888</f>
        <v>0</v>
      </c>
      <c r="AK889" s="437">
        <f t="shared" ref="AK889" si="2697">AK888</f>
        <v>0</v>
      </c>
      <c r="AL889" s="437">
        <f t="shared" ref="AL889" si="2698">AL888</f>
        <v>0</v>
      </c>
      <c r="AM889" s="332"/>
    </row>
    <row r="890" spans="1:39" ht="15" hidden="1" outlineLevel="1">
      <c r="A890" s="567"/>
      <c r="B890" s="454"/>
      <c r="C890" s="317"/>
      <c r="D890" s="317"/>
      <c r="E890" s="317"/>
      <c r="F890" s="317"/>
      <c r="G890" s="317"/>
      <c r="H890" s="317"/>
      <c r="I890" s="317"/>
      <c r="J890" s="317"/>
      <c r="K890" s="317"/>
      <c r="L890" s="317"/>
      <c r="M890" s="317"/>
      <c r="N890" s="317"/>
      <c r="O890" s="317"/>
      <c r="P890" s="317"/>
      <c r="Q890" s="317"/>
      <c r="R890" s="317"/>
      <c r="S890" s="317"/>
      <c r="T890" s="317"/>
      <c r="U890" s="317"/>
      <c r="V890" s="317"/>
      <c r="W890" s="317"/>
      <c r="X890" s="317"/>
      <c r="Y890" s="438"/>
      <c r="Z890" s="451"/>
      <c r="AA890" s="451"/>
      <c r="AB890" s="451"/>
      <c r="AC890" s="451"/>
      <c r="AD890" s="451"/>
      <c r="AE890" s="451"/>
      <c r="AF890" s="451"/>
      <c r="AG890" s="451"/>
      <c r="AH890" s="451"/>
      <c r="AI890" s="451"/>
      <c r="AJ890" s="451"/>
      <c r="AK890" s="451"/>
      <c r="AL890" s="451"/>
      <c r="AM890" s="332"/>
    </row>
    <row r="891" spans="1:39" ht="15" hidden="1" outlineLevel="1">
      <c r="A891" s="567">
        <v>38</v>
      </c>
      <c r="B891" s="454" t="s">
        <v>131</v>
      </c>
      <c r="C891" s="317" t="s">
        <v>25</v>
      </c>
      <c r="D891" s="321"/>
      <c r="E891" s="321"/>
      <c r="F891" s="321"/>
      <c r="G891" s="321"/>
      <c r="H891" s="321"/>
      <c r="I891" s="321"/>
      <c r="J891" s="321"/>
      <c r="K891" s="321"/>
      <c r="L891" s="321"/>
      <c r="M891" s="321"/>
      <c r="N891" s="321">
        <v>0</v>
      </c>
      <c r="O891" s="321"/>
      <c r="P891" s="321"/>
      <c r="Q891" s="321"/>
      <c r="R891" s="321"/>
      <c r="S891" s="321"/>
      <c r="T891" s="321"/>
      <c r="U891" s="321"/>
      <c r="V891" s="321"/>
      <c r="W891" s="321"/>
      <c r="X891" s="321"/>
      <c r="Y891" s="452"/>
      <c r="Z891" s="441"/>
      <c r="AA891" s="441"/>
      <c r="AB891" s="441"/>
      <c r="AC891" s="441"/>
      <c r="AD891" s="441"/>
      <c r="AE891" s="441"/>
      <c r="AF891" s="441"/>
      <c r="AG891" s="441"/>
      <c r="AH891" s="441"/>
      <c r="AI891" s="441"/>
      <c r="AJ891" s="441"/>
      <c r="AK891" s="441"/>
      <c r="AL891" s="441"/>
      <c r="AM891" s="322">
        <f>SUM(Y891:AL891)</f>
        <v>0</v>
      </c>
    </row>
    <row r="892" spans="1:39" ht="15" hidden="1" outlineLevel="1">
      <c r="A892" s="567"/>
      <c r="B892" s="320" t="s">
        <v>345</v>
      </c>
      <c r="C892" s="317" t="s">
        <v>164</v>
      </c>
      <c r="D892" s="321"/>
      <c r="E892" s="321"/>
      <c r="F892" s="321"/>
      <c r="G892" s="321"/>
      <c r="H892" s="321"/>
      <c r="I892" s="321"/>
      <c r="J892" s="321"/>
      <c r="K892" s="321"/>
      <c r="L892" s="321"/>
      <c r="M892" s="321"/>
      <c r="N892" s="321">
        <f>N891</f>
        <v>0</v>
      </c>
      <c r="O892" s="321"/>
      <c r="P892" s="321"/>
      <c r="Q892" s="321"/>
      <c r="R892" s="321"/>
      <c r="S892" s="321"/>
      <c r="T892" s="321"/>
      <c r="U892" s="321"/>
      <c r="V892" s="321"/>
      <c r="W892" s="321"/>
      <c r="X892" s="321"/>
      <c r="Y892" s="437">
        <f>Y891</f>
        <v>0</v>
      </c>
      <c r="Z892" s="437">
        <f t="shared" ref="Z892" si="2699">Z891</f>
        <v>0</v>
      </c>
      <c r="AA892" s="437">
        <f t="shared" ref="AA892" si="2700">AA891</f>
        <v>0</v>
      </c>
      <c r="AB892" s="437">
        <f t="shared" ref="AB892" si="2701">AB891</f>
        <v>0</v>
      </c>
      <c r="AC892" s="437">
        <f t="shared" ref="AC892" si="2702">AC891</f>
        <v>0</v>
      </c>
      <c r="AD892" s="437">
        <f t="shared" ref="AD892" si="2703">AD891</f>
        <v>0</v>
      </c>
      <c r="AE892" s="437">
        <f t="shared" ref="AE892" si="2704">AE891</f>
        <v>0</v>
      </c>
      <c r="AF892" s="437">
        <f t="shared" ref="AF892" si="2705">AF891</f>
        <v>0</v>
      </c>
      <c r="AG892" s="437">
        <f t="shared" ref="AG892" si="2706">AG891</f>
        <v>0</v>
      </c>
      <c r="AH892" s="437">
        <f t="shared" ref="AH892" si="2707">AH891</f>
        <v>0</v>
      </c>
      <c r="AI892" s="437">
        <f t="shared" ref="AI892" si="2708">AI891</f>
        <v>0</v>
      </c>
      <c r="AJ892" s="437">
        <f t="shared" ref="AJ892" si="2709">AJ891</f>
        <v>0</v>
      </c>
      <c r="AK892" s="437">
        <f t="shared" ref="AK892" si="2710">AK891</f>
        <v>0</v>
      </c>
      <c r="AL892" s="437">
        <f t="shared" ref="AL892" si="2711">AL891</f>
        <v>0</v>
      </c>
      <c r="AM892" s="332"/>
    </row>
    <row r="893" spans="1:39" ht="15" hidden="1" outlineLevel="1">
      <c r="A893" s="567"/>
      <c r="B893" s="454"/>
      <c r="C893" s="317"/>
      <c r="D893" s="317"/>
      <c r="E893" s="317"/>
      <c r="F893" s="317"/>
      <c r="G893" s="317"/>
      <c r="H893" s="317"/>
      <c r="I893" s="317"/>
      <c r="J893" s="317"/>
      <c r="K893" s="317"/>
      <c r="L893" s="317"/>
      <c r="M893" s="317"/>
      <c r="N893" s="317"/>
      <c r="O893" s="317"/>
      <c r="P893" s="317"/>
      <c r="Q893" s="317"/>
      <c r="R893" s="317"/>
      <c r="S893" s="317"/>
      <c r="T893" s="317"/>
      <c r="U893" s="317"/>
      <c r="V893" s="317"/>
      <c r="W893" s="317"/>
      <c r="X893" s="317"/>
      <c r="Y893" s="438"/>
      <c r="Z893" s="451"/>
      <c r="AA893" s="451"/>
      <c r="AB893" s="451"/>
      <c r="AC893" s="451"/>
      <c r="AD893" s="451"/>
      <c r="AE893" s="451"/>
      <c r="AF893" s="451"/>
      <c r="AG893" s="451"/>
      <c r="AH893" s="451"/>
      <c r="AI893" s="451"/>
      <c r="AJ893" s="451"/>
      <c r="AK893" s="451"/>
      <c r="AL893" s="451"/>
      <c r="AM893" s="332"/>
    </row>
    <row r="894" spans="1:39" ht="30" hidden="1" outlineLevel="1">
      <c r="A894" s="567">
        <v>39</v>
      </c>
      <c r="B894" s="454" t="s">
        <v>132</v>
      </c>
      <c r="C894" s="317" t="s">
        <v>25</v>
      </c>
      <c r="D894" s="321"/>
      <c r="E894" s="321"/>
      <c r="F894" s="321"/>
      <c r="G894" s="321"/>
      <c r="H894" s="321"/>
      <c r="I894" s="321"/>
      <c r="J894" s="321"/>
      <c r="K894" s="321"/>
      <c r="L894" s="321"/>
      <c r="M894" s="321"/>
      <c r="N894" s="321">
        <v>0</v>
      </c>
      <c r="O894" s="321"/>
      <c r="P894" s="321"/>
      <c r="Q894" s="321"/>
      <c r="R894" s="321"/>
      <c r="S894" s="321"/>
      <c r="T894" s="321"/>
      <c r="U894" s="321"/>
      <c r="V894" s="321"/>
      <c r="W894" s="321"/>
      <c r="X894" s="321"/>
      <c r="Y894" s="452"/>
      <c r="Z894" s="441"/>
      <c r="AA894" s="441"/>
      <c r="AB894" s="441"/>
      <c r="AC894" s="441"/>
      <c r="AD894" s="441"/>
      <c r="AE894" s="441"/>
      <c r="AF894" s="441"/>
      <c r="AG894" s="441"/>
      <c r="AH894" s="441"/>
      <c r="AI894" s="441"/>
      <c r="AJ894" s="441"/>
      <c r="AK894" s="441"/>
      <c r="AL894" s="441"/>
      <c r="AM894" s="322">
        <f>SUM(Y894:AL894)</f>
        <v>0</v>
      </c>
    </row>
    <row r="895" spans="1:39" ht="15" hidden="1" outlineLevel="1">
      <c r="A895" s="567"/>
      <c r="B895" s="320" t="s">
        <v>345</v>
      </c>
      <c r="C895" s="317" t="s">
        <v>164</v>
      </c>
      <c r="D895" s="321"/>
      <c r="E895" s="321"/>
      <c r="F895" s="321"/>
      <c r="G895" s="321"/>
      <c r="H895" s="321"/>
      <c r="I895" s="321"/>
      <c r="J895" s="321"/>
      <c r="K895" s="321"/>
      <c r="L895" s="321"/>
      <c r="M895" s="321"/>
      <c r="N895" s="321">
        <f>N894</f>
        <v>0</v>
      </c>
      <c r="O895" s="321"/>
      <c r="P895" s="321"/>
      <c r="Q895" s="321"/>
      <c r="R895" s="321"/>
      <c r="S895" s="321"/>
      <c r="T895" s="321"/>
      <c r="U895" s="321"/>
      <c r="V895" s="321"/>
      <c r="W895" s="321"/>
      <c r="X895" s="321"/>
      <c r="Y895" s="437">
        <f>Y894</f>
        <v>0</v>
      </c>
      <c r="Z895" s="437">
        <f t="shared" ref="Z895" si="2712">Z894</f>
        <v>0</v>
      </c>
      <c r="AA895" s="437">
        <f t="shared" ref="AA895" si="2713">AA894</f>
        <v>0</v>
      </c>
      <c r="AB895" s="437">
        <f t="shared" ref="AB895" si="2714">AB894</f>
        <v>0</v>
      </c>
      <c r="AC895" s="437">
        <f t="shared" ref="AC895" si="2715">AC894</f>
        <v>0</v>
      </c>
      <c r="AD895" s="437">
        <f t="shared" ref="AD895" si="2716">AD894</f>
        <v>0</v>
      </c>
      <c r="AE895" s="437">
        <f t="shared" ref="AE895" si="2717">AE894</f>
        <v>0</v>
      </c>
      <c r="AF895" s="437">
        <f t="shared" ref="AF895" si="2718">AF894</f>
        <v>0</v>
      </c>
      <c r="AG895" s="437">
        <f t="shared" ref="AG895" si="2719">AG894</f>
        <v>0</v>
      </c>
      <c r="AH895" s="437">
        <f t="shared" ref="AH895" si="2720">AH894</f>
        <v>0</v>
      </c>
      <c r="AI895" s="437">
        <f t="shared" ref="AI895" si="2721">AI894</f>
        <v>0</v>
      </c>
      <c r="AJ895" s="437">
        <f t="shared" ref="AJ895" si="2722">AJ894</f>
        <v>0</v>
      </c>
      <c r="AK895" s="437">
        <f t="shared" ref="AK895" si="2723">AK894</f>
        <v>0</v>
      </c>
      <c r="AL895" s="437">
        <f t="shared" ref="AL895" si="2724">AL894</f>
        <v>0</v>
      </c>
      <c r="AM895" s="332"/>
    </row>
    <row r="896" spans="1:39" ht="15" hidden="1" outlineLevel="1">
      <c r="A896" s="567"/>
      <c r="B896" s="454"/>
      <c r="C896" s="317"/>
      <c r="D896" s="317"/>
      <c r="E896" s="317"/>
      <c r="F896" s="317"/>
      <c r="G896" s="317"/>
      <c r="H896" s="317"/>
      <c r="I896" s="317"/>
      <c r="J896" s="317"/>
      <c r="K896" s="317"/>
      <c r="L896" s="317"/>
      <c r="M896" s="317"/>
      <c r="N896" s="317"/>
      <c r="O896" s="317"/>
      <c r="P896" s="317"/>
      <c r="Q896" s="317"/>
      <c r="R896" s="317"/>
      <c r="S896" s="317"/>
      <c r="T896" s="317"/>
      <c r="U896" s="317"/>
      <c r="V896" s="317"/>
      <c r="W896" s="317"/>
      <c r="X896" s="317"/>
      <c r="Y896" s="438"/>
      <c r="Z896" s="451"/>
      <c r="AA896" s="451"/>
      <c r="AB896" s="451"/>
      <c r="AC896" s="451"/>
      <c r="AD896" s="451"/>
      <c r="AE896" s="451"/>
      <c r="AF896" s="451"/>
      <c r="AG896" s="451"/>
      <c r="AH896" s="451"/>
      <c r="AI896" s="451"/>
      <c r="AJ896" s="451"/>
      <c r="AK896" s="451"/>
      <c r="AL896" s="451"/>
      <c r="AM896" s="332"/>
    </row>
    <row r="897" spans="1:39" ht="30" hidden="1" outlineLevel="1">
      <c r="A897" s="567">
        <v>40</v>
      </c>
      <c r="B897" s="454" t="s">
        <v>133</v>
      </c>
      <c r="C897" s="317" t="s">
        <v>25</v>
      </c>
      <c r="D897" s="321"/>
      <c r="E897" s="321"/>
      <c r="F897" s="321"/>
      <c r="G897" s="321"/>
      <c r="H897" s="321"/>
      <c r="I897" s="321"/>
      <c r="J897" s="321"/>
      <c r="K897" s="321"/>
      <c r="L897" s="321"/>
      <c r="M897" s="321"/>
      <c r="N897" s="321">
        <v>0</v>
      </c>
      <c r="O897" s="321"/>
      <c r="P897" s="321"/>
      <c r="Q897" s="321"/>
      <c r="R897" s="321"/>
      <c r="S897" s="321"/>
      <c r="T897" s="321"/>
      <c r="U897" s="321"/>
      <c r="V897" s="321"/>
      <c r="W897" s="321"/>
      <c r="X897" s="321"/>
      <c r="Y897" s="452"/>
      <c r="Z897" s="441"/>
      <c r="AA897" s="441"/>
      <c r="AB897" s="441"/>
      <c r="AC897" s="441"/>
      <c r="AD897" s="441"/>
      <c r="AE897" s="441"/>
      <c r="AF897" s="441"/>
      <c r="AG897" s="441"/>
      <c r="AH897" s="441"/>
      <c r="AI897" s="441"/>
      <c r="AJ897" s="441"/>
      <c r="AK897" s="441"/>
      <c r="AL897" s="441"/>
      <c r="AM897" s="322">
        <f>SUM(Y897:AL897)</f>
        <v>0</v>
      </c>
    </row>
    <row r="898" spans="1:39" ht="15" hidden="1" outlineLevel="1">
      <c r="A898" s="567"/>
      <c r="B898" s="320" t="s">
        <v>345</v>
      </c>
      <c r="C898" s="317" t="s">
        <v>164</v>
      </c>
      <c r="D898" s="321"/>
      <c r="E898" s="321"/>
      <c r="F898" s="321"/>
      <c r="G898" s="321"/>
      <c r="H898" s="321"/>
      <c r="I898" s="321"/>
      <c r="J898" s="321"/>
      <c r="K898" s="321"/>
      <c r="L898" s="321"/>
      <c r="M898" s="321"/>
      <c r="N898" s="321">
        <f>N897</f>
        <v>0</v>
      </c>
      <c r="O898" s="321"/>
      <c r="P898" s="321"/>
      <c r="Q898" s="321"/>
      <c r="R898" s="321"/>
      <c r="S898" s="321"/>
      <c r="T898" s="321"/>
      <c r="U898" s="321"/>
      <c r="V898" s="321"/>
      <c r="W898" s="321"/>
      <c r="X898" s="321"/>
      <c r="Y898" s="437">
        <f>Y897</f>
        <v>0</v>
      </c>
      <c r="Z898" s="437">
        <f t="shared" ref="Z898" si="2725">Z897</f>
        <v>0</v>
      </c>
      <c r="AA898" s="437">
        <f t="shared" ref="AA898" si="2726">AA897</f>
        <v>0</v>
      </c>
      <c r="AB898" s="437">
        <f t="shared" ref="AB898" si="2727">AB897</f>
        <v>0</v>
      </c>
      <c r="AC898" s="437">
        <f t="shared" ref="AC898" si="2728">AC897</f>
        <v>0</v>
      </c>
      <c r="AD898" s="437">
        <f t="shared" ref="AD898" si="2729">AD897</f>
        <v>0</v>
      </c>
      <c r="AE898" s="437">
        <f t="shared" ref="AE898" si="2730">AE897</f>
        <v>0</v>
      </c>
      <c r="AF898" s="437">
        <f t="shared" ref="AF898" si="2731">AF897</f>
        <v>0</v>
      </c>
      <c r="AG898" s="437">
        <f t="shared" ref="AG898" si="2732">AG897</f>
        <v>0</v>
      </c>
      <c r="AH898" s="437">
        <f t="shared" ref="AH898" si="2733">AH897</f>
        <v>0</v>
      </c>
      <c r="AI898" s="437">
        <f t="shared" ref="AI898" si="2734">AI897</f>
        <v>0</v>
      </c>
      <c r="AJ898" s="437">
        <f t="shared" ref="AJ898" si="2735">AJ897</f>
        <v>0</v>
      </c>
      <c r="AK898" s="437">
        <f t="shared" ref="AK898" si="2736">AK897</f>
        <v>0</v>
      </c>
      <c r="AL898" s="437">
        <f t="shared" ref="AL898" si="2737">AL897</f>
        <v>0</v>
      </c>
      <c r="AM898" s="332"/>
    </row>
    <row r="899" spans="1:39" ht="15" hidden="1" outlineLevel="1">
      <c r="A899" s="567"/>
      <c r="B899" s="454"/>
      <c r="C899" s="317"/>
      <c r="D899" s="317"/>
      <c r="E899" s="317"/>
      <c r="F899" s="317"/>
      <c r="G899" s="317"/>
      <c r="H899" s="317"/>
      <c r="I899" s="317"/>
      <c r="J899" s="317"/>
      <c r="K899" s="317"/>
      <c r="L899" s="317"/>
      <c r="M899" s="317"/>
      <c r="N899" s="317"/>
      <c r="O899" s="317"/>
      <c r="P899" s="317"/>
      <c r="Q899" s="317"/>
      <c r="R899" s="317"/>
      <c r="S899" s="317"/>
      <c r="T899" s="317"/>
      <c r="U899" s="317"/>
      <c r="V899" s="317"/>
      <c r="W899" s="317"/>
      <c r="X899" s="317"/>
      <c r="Y899" s="438"/>
      <c r="Z899" s="451"/>
      <c r="AA899" s="451"/>
      <c r="AB899" s="451"/>
      <c r="AC899" s="451"/>
      <c r="AD899" s="451"/>
      <c r="AE899" s="451"/>
      <c r="AF899" s="451"/>
      <c r="AG899" s="451"/>
      <c r="AH899" s="451"/>
      <c r="AI899" s="451"/>
      <c r="AJ899" s="451"/>
      <c r="AK899" s="451"/>
      <c r="AL899" s="451"/>
      <c r="AM899" s="332"/>
    </row>
    <row r="900" spans="1:39" ht="45" hidden="1" outlineLevel="1">
      <c r="A900" s="567">
        <v>41</v>
      </c>
      <c r="B900" s="454" t="s">
        <v>134</v>
      </c>
      <c r="C900" s="317" t="s">
        <v>25</v>
      </c>
      <c r="D900" s="321"/>
      <c r="E900" s="321"/>
      <c r="F900" s="321"/>
      <c r="G900" s="321"/>
      <c r="H900" s="321"/>
      <c r="I900" s="321"/>
      <c r="J900" s="321"/>
      <c r="K900" s="321"/>
      <c r="L900" s="321"/>
      <c r="M900" s="321"/>
      <c r="N900" s="321">
        <v>0</v>
      </c>
      <c r="O900" s="321"/>
      <c r="P900" s="321"/>
      <c r="Q900" s="321"/>
      <c r="R900" s="321"/>
      <c r="S900" s="321"/>
      <c r="T900" s="321"/>
      <c r="U900" s="321"/>
      <c r="V900" s="321"/>
      <c r="W900" s="321"/>
      <c r="X900" s="321"/>
      <c r="Y900" s="452"/>
      <c r="Z900" s="441"/>
      <c r="AA900" s="441"/>
      <c r="AB900" s="441"/>
      <c r="AC900" s="441"/>
      <c r="AD900" s="441"/>
      <c r="AE900" s="441"/>
      <c r="AF900" s="441"/>
      <c r="AG900" s="441"/>
      <c r="AH900" s="441"/>
      <c r="AI900" s="441"/>
      <c r="AJ900" s="441"/>
      <c r="AK900" s="441"/>
      <c r="AL900" s="441"/>
      <c r="AM900" s="322">
        <f>SUM(Y900:AL900)</f>
        <v>0</v>
      </c>
    </row>
    <row r="901" spans="1:39" ht="15" hidden="1" outlineLevel="1">
      <c r="A901" s="567"/>
      <c r="B901" s="320" t="s">
        <v>345</v>
      </c>
      <c r="C901" s="317" t="s">
        <v>164</v>
      </c>
      <c r="D901" s="321"/>
      <c r="E901" s="321"/>
      <c r="F901" s="321"/>
      <c r="G901" s="321"/>
      <c r="H901" s="321"/>
      <c r="I901" s="321"/>
      <c r="J901" s="321"/>
      <c r="K901" s="321"/>
      <c r="L901" s="321"/>
      <c r="M901" s="321"/>
      <c r="N901" s="321">
        <f>N900</f>
        <v>0</v>
      </c>
      <c r="O901" s="321"/>
      <c r="P901" s="321"/>
      <c r="Q901" s="321"/>
      <c r="R901" s="321"/>
      <c r="S901" s="321"/>
      <c r="T901" s="321"/>
      <c r="U901" s="321"/>
      <c r="V901" s="321"/>
      <c r="W901" s="321"/>
      <c r="X901" s="321"/>
      <c r="Y901" s="437">
        <f>Y900</f>
        <v>0</v>
      </c>
      <c r="Z901" s="437">
        <f t="shared" ref="Z901" si="2738">Z900</f>
        <v>0</v>
      </c>
      <c r="AA901" s="437">
        <f t="shared" ref="AA901" si="2739">AA900</f>
        <v>0</v>
      </c>
      <c r="AB901" s="437">
        <f t="shared" ref="AB901" si="2740">AB900</f>
        <v>0</v>
      </c>
      <c r="AC901" s="437">
        <f t="shared" ref="AC901" si="2741">AC900</f>
        <v>0</v>
      </c>
      <c r="AD901" s="437">
        <f t="shared" ref="AD901" si="2742">AD900</f>
        <v>0</v>
      </c>
      <c r="AE901" s="437">
        <f t="shared" ref="AE901" si="2743">AE900</f>
        <v>0</v>
      </c>
      <c r="AF901" s="437">
        <f t="shared" ref="AF901" si="2744">AF900</f>
        <v>0</v>
      </c>
      <c r="AG901" s="437">
        <f t="shared" ref="AG901" si="2745">AG900</f>
        <v>0</v>
      </c>
      <c r="AH901" s="437">
        <f t="shared" ref="AH901" si="2746">AH900</f>
        <v>0</v>
      </c>
      <c r="AI901" s="437">
        <f t="shared" ref="AI901" si="2747">AI900</f>
        <v>0</v>
      </c>
      <c r="AJ901" s="437">
        <f t="shared" ref="AJ901" si="2748">AJ900</f>
        <v>0</v>
      </c>
      <c r="AK901" s="437">
        <f t="shared" ref="AK901" si="2749">AK900</f>
        <v>0</v>
      </c>
      <c r="AL901" s="437">
        <f t="shared" ref="AL901" si="2750">AL900</f>
        <v>0</v>
      </c>
      <c r="AM901" s="332"/>
    </row>
    <row r="902" spans="1:39" ht="15" hidden="1" outlineLevel="1">
      <c r="A902" s="567"/>
      <c r="B902" s="454"/>
      <c r="C902" s="317"/>
      <c r="D902" s="317"/>
      <c r="E902" s="317"/>
      <c r="F902" s="317"/>
      <c r="G902" s="317"/>
      <c r="H902" s="317"/>
      <c r="I902" s="317"/>
      <c r="J902" s="317"/>
      <c r="K902" s="317"/>
      <c r="L902" s="317"/>
      <c r="M902" s="317"/>
      <c r="N902" s="317"/>
      <c r="O902" s="317"/>
      <c r="P902" s="317"/>
      <c r="Q902" s="317"/>
      <c r="R902" s="317"/>
      <c r="S902" s="317"/>
      <c r="T902" s="317"/>
      <c r="U902" s="317"/>
      <c r="V902" s="317"/>
      <c r="W902" s="317"/>
      <c r="X902" s="317"/>
      <c r="Y902" s="438"/>
      <c r="Z902" s="451"/>
      <c r="AA902" s="451"/>
      <c r="AB902" s="451"/>
      <c r="AC902" s="451"/>
      <c r="AD902" s="451"/>
      <c r="AE902" s="451"/>
      <c r="AF902" s="451"/>
      <c r="AG902" s="451"/>
      <c r="AH902" s="451"/>
      <c r="AI902" s="451"/>
      <c r="AJ902" s="451"/>
      <c r="AK902" s="451"/>
      <c r="AL902" s="451"/>
      <c r="AM902" s="332"/>
    </row>
    <row r="903" spans="1:39" ht="30" hidden="1" outlineLevel="1">
      <c r="A903" s="567">
        <v>42</v>
      </c>
      <c r="B903" s="454" t="s">
        <v>135</v>
      </c>
      <c r="C903" s="317" t="s">
        <v>25</v>
      </c>
      <c r="D903" s="321"/>
      <c r="E903" s="321"/>
      <c r="F903" s="321"/>
      <c r="G903" s="321"/>
      <c r="H903" s="321"/>
      <c r="I903" s="321"/>
      <c r="J903" s="321"/>
      <c r="K903" s="321"/>
      <c r="L903" s="321"/>
      <c r="M903" s="321"/>
      <c r="N903" s="317"/>
      <c r="O903" s="321"/>
      <c r="P903" s="321"/>
      <c r="Q903" s="321"/>
      <c r="R903" s="321"/>
      <c r="S903" s="321"/>
      <c r="T903" s="321"/>
      <c r="U903" s="321"/>
      <c r="V903" s="321"/>
      <c r="W903" s="321"/>
      <c r="X903" s="321"/>
      <c r="Y903" s="452"/>
      <c r="Z903" s="441"/>
      <c r="AA903" s="441"/>
      <c r="AB903" s="441"/>
      <c r="AC903" s="441"/>
      <c r="AD903" s="441"/>
      <c r="AE903" s="441"/>
      <c r="AF903" s="441"/>
      <c r="AG903" s="441"/>
      <c r="AH903" s="441"/>
      <c r="AI903" s="441"/>
      <c r="AJ903" s="441"/>
      <c r="AK903" s="441"/>
      <c r="AL903" s="441"/>
      <c r="AM903" s="322">
        <f>SUM(Y903:AL903)</f>
        <v>0</v>
      </c>
    </row>
    <row r="904" spans="1:39" ht="15" hidden="1" outlineLevel="1">
      <c r="A904" s="567"/>
      <c r="B904" s="320" t="s">
        <v>345</v>
      </c>
      <c r="C904" s="317" t="s">
        <v>164</v>
      </c>
      <c r="D904" s="321"/>
      <c r="E904" s="321"/>
      <c r="F904" s="321"/>
      <c r="G904" s="321"/>
      <c r="H904" s="321"/>
      <c r="I904" s="321"/>
      <c r="J904" s="321"/>
      <c r="K904" s="321"/>
      <c r="L904" s="321"/>
      <c r="M904" s="321"/>
      <c r="N904" s="494"/>
      <c r="O904" s="321"/>
      <c r="P904" s="321"/>
      <c r="Q904" s="321"/>
      <c r="R904" s="321"/>
      <c r="S904" s="321"/>
      <c r="T904" s="321"/>
      <c r="U904" s="321"/>
      <c r="V904" s="321"/>
      <c r="W904" s="321"/>
      <c r="X904" s="321"/>
      <c r="Y904" s="437">
        <f>Y903</f>
        <v>0</v>
      </c>
      <c r="Z904" s="437">
        <f t="shared" ref="Z904" si="2751">Z903</f>
        <v>0</v>
      </c>
      <c r="AA904" s="437">
        <f t="shared" ref="AA904" si="2752">AA903</f>
        <v>0</v>
      </c>
      <c r="AB904" s="437">
        <f t="shared" ref="AB904" si="2753">AB903</f>
        <v>0</v>
      </c>
      <c r="AC904" s="437">
        <f t="shared" ref="AC904" si="2754">AC903</f>
        <v>0</v>
      </c>
      <c r="AD904" s="437">
        <f t="shared" ref="AD904" si="2755">AD903</f>
        <v>0</v>
      </c>
      <c r="AE904" s="437">
        <f t="shared" ref="AE904" si="2756">AE903</f>
        <v>0</v>
      </c>
      <c r="AF904" s="437">
        <f t="shared" ref="AF904" si="2757">AF903</f>
        <v>0</v>
      </c>
      <c r="AG904" s="437">
        <f t="shared" ref="AG904" si="2758">AG903</f>
        <v>0</v>
      </c>
      <c r="AH904" s="437">
        <f t="shared" ref="AH904" si="2759">AH903</f>
        <v>0</v>
      </c>
      <c r="AI904" s="437">
        <f t="shared" ref="AI904" si="2760">AI903</f>
        <v>0</v>
      </c>
      <c r="AJ904" s="437">
        <f t="shared" ref="AJ904" si="2761">AJ903</f>
        <v>0</v>
      </c>
      <c r="AK904" s="437">
        <f t="shared" ref="AK904" si="2762">AK903</f>
        <v>0</v>
      </c>
      <c r="AL904" s="437">
        <f t="shared" ref="AL904" si="2763">AL903</f>
        <v>0</v>
      </c>
      <c r="AM904" s="332"/>
    </row>
    <row r="905" spans="1:39" ht="15" hidden="1" outlineLevel="1">
      <c r="A905" s="567"/>
      <c r="B905" s="454"/>
      <c r="C905" s="317"/>
      <c r="D905" s="317"/>
      <c r="E905" s="317"/>
      <c r="F905" s="317"/>
      <c r="G905" s="317"/>
      <c r="H905" s="317"/>
      <c r="I905" s="317"/>
      <c r="J905" s="317"/>
      <c r="K905" s="317"/>
      <c r="L905" s="317"/>
      <c r="M905" s="317"/>
      <c r="N905" s="317"/>
      <c r="O905" s="317"/>
      <c r="P905" s="317"/>
      <c r="Q905" s="317"/>
      <c r="R905" s="317"/>
      <c r="S905" s="317"/>
      <c r="T905" s="317"/>
      <c r="U905" s="317"/>
      <c r="V905" s="317"/>
      <c r="W905" s="317"/>
      <c r="X905" s="317"/>
      <c r="Y905" s="438"/>
      <c r="Z905" s="451"/>
      <c r="AA905" s="451"/>
      <c r="AB905" s="451"/>
      <c r="AC905" s="451"/>
      <c r="AD905" s="451"/>
      <c r="AE905" s="451"/>
      <c r="AF905" s="451"/>
      <c r="AG905" s="451"/>
      <c r="AH905" s="451"/>
      <c r="AI905" s="451"/>
      <c r="AJ905" s="451"/>
      <c r="AK905" s="451"/>
      <c r="AL905" s="451"/>
      <c r="AM905" s="332"/>
    </row>
    <row r="906" spans="1:39" ht="15" hidden="1" outlineLevel="1">
      <c r="A906" s="567">
        <v>43</v>
      </c>
      <c r="B906" s="454" t="s">
        <v>136</v>
      </c>
      <c r="C906" s="317" t="s">
        <v>25</v>
      </c>
      <c r="D906" s="321"/>
      <c r="E906" s="321"/>
      <c r="F906" s="321"/>
      <c r="G906" s="321"/>
      <c r="H906" s="321"/>
      <c r="I906" s="321"/>
      <c r="J906" s="321"/>
      <c r="K906" s="321"/>
      <c r="L906" s="321"/>
      <c r="M906" s="321"/>
      <c r="N906" s="321">
        <v>0</v>
      </c>
      <c r="O906" s="321"/>
      <c r="P906" s="321"/>
      <c r="Q906" s="321"/>
      <c r="R906" s="321"/>
      <c r="S906" s="321"/>
      <c r="T906" s="321"/>
      <c r="U906" s="321"/>
      <c r="V906" s="321"/>
      <c r="W906" s="321"/>
      <c r="X906" s="321"/>
      <c r="Y906" s="452"/>
      <c r="Z906" s="441"/>
      <c r="AA906" s="441"/>
      <c r="AB906" s="441"/>
      <c r="AC906" s="441"/>
      <c r="AD906" s="441"/>
      <c r="AE906" s="441"/>
      <c r="AF906" s="441"/>
      <c r="AG906" s="441"/>
      <c r="AH906" s="441"/>
      <c r="AI906" s="441"/>
      <c r="AJ906" s="441"/>
      <c r="AK906" s="441"/>
      <c r="AL906" s="441"/>
      <c r="AM906" s="322">
        <f>SUM(Y906:AL906)</f>
        <v>0</v>
      </c>
    </row>
    <row r="907" spans="1:39" ht="15" hidden="1" outlineLevel="1">
      <c r="A907" s="567"/>
      <c r="B907" s="320" t="s">
        <v>345</v>
      </c>
      <c r="C907" s="317" t="s">
        <v>164</v>
      </c>
      <c r="D907" s="321"/>
      <c r="E907" s="321"/>
      <c r="F907" s="321"/>
      <c r="G907" s="321"/>
      <c r="H907" s="321"/>
      <c r="I907" s="321"/>
      <c r="J907" s="321"/>
      <c r="K907" s="321"/>
      <c r="L907" s="321"/>
      <c r="M907" s="321"/>
      <c r="N907" s="321">
        <f>N906</f>
        <v>0</v>
      </c>
      <c r="O907" s="321"/>
      <c r="P907" s="321"/>
      <c r="Q907" s="321"/>
      <c r="R907" s="321"/>
      <c r="S907" s="321"/>
      <c r="T907" s="321"/>
      <c r="U907" s="321"/>
      <c r="V907" s="321"/>
      <c r="W907" s="321"/>
      <c r="X907" s="321"/>
      <c r="Y907" s="437">
        <f>Y906</f>
        <v>0</v>
      </c>
      <c r="Z907" s="437">
        <f t="shared" ref="Z907" si="2764">Z906</f>
        <v>0</v>
      </c>
      <c r="AA907" s="437">
        <f t="shared" ref="AA907" si="2765">AA906</f>
        <v>0</v>
      </c>
      <c r="AB907" s="437">
        <f t="shared" ref="AB907" si="2766">AB906</f>
        <v>0</v>
      </c>
      <c r="AC907" s="437">
        <f t="shared" ref="AC907" si="2767">AC906</f>
        <v>0</v>
      </c>
      <c r="AD907" s="437">
        <f t="shared" ref="AD907" si="2768">AD906</f>
        <v>0</v>
      </c>
      <c r="AE907" s="437">
        <f t="shared" ref="AE907" si="2769">AE906</f>
        <v>0</v>
      </c>
      <c r="AF907" s="437">
        <f t="shared" ref="AF907" si="2770">AF906</f>
        <v>0</v>
      </c>
      <c r="AG907" s="437">
        <f t="shared" ref="AG907" si="2771">AG906</f>
        <v>0</v>
      </c>
      <c r="AH907" s="437">
        <f t="shared" ref="AH907" si="2772">AH906</f>
        <v>0</v>
      </c>
      <c r="AI907" s="437">
        <f t="shared" ref="AI907" si="2773">AI906</f>
        <v>0</v>
      </c>
      <c r="AJ907" s="437">
        <f t="shared" ref="AJ907" si="2774">AJ906</f>
        <v>0</v>
      </c>
      <c r="AK907" s="437">
        <f t="shared" ref="AK907" si="2775">AK906</f>
        <v>0</v>
      </c>
      <c r="AL907" s="437">
        <f t="shared" ref="AL907" si="2776">AL906</f>
        <v>0</v>
      </c>
      <c r="AM907" s="332"/>
    </row>
    <row r="908" spans="1:39" ht="15" hidden="1" outlineLevel="1">
      <c r="A908" s="567"/>
      <c r="B908" s="454"/>
      <c r="C908" s="317"/>
      <c r="D908" s="317"/>
      <c r="E908" s="317"/>
      <c r="F908" s="317"/>
      <c r="G908" s="317"/>
      <c r="H908" s="317"/>
      <c r="I908" s="317"/>
      <c r="J908" s="317"/>
      <c r="K908" s="317"/>
      <c r="L908" s="317"/>
      <c r="M908" s="317"/>
      <c r="N908" s="317"/>
      <c r="O908" s="317"/>
      <c r="P908" s="317"/>
      <c r="Q908" s="317"/>
      <c r="R908" s="317"/>
      <c r="S908" s="317"/>
      <c r="T908" s="317"/>
      <c r="U908" s="317"/>
      <c r="V908" s="317"/>
      <c r="W908" s="317"/>
      <c r="X908" s="317"/>
      <c r="Y908" s="438"/>
      <c r="Z908" s="451"/>
      <c r="AA908" s="451"/>
      <c r="AB908" s="451"/>
      <c r="AC908" s="451"/>
      <c r="AD908" s="451"/>
      <c r="AE908" s="451"/>
      <c r="AF908" s="451"/>
      <c r="AG908" s="451"/>
      <c r="AH908" s="451"/>
      <c r="AI908" s="451"/>
      <c r="AJ908" s="451"/>
      <c r="AK908" s="451"/>
      <c r="AL908" s="451"/>
      <c r="AM908" s="332"/>
    </row>
    <row r="909" spans="1:39" ht="45" hidden="1" outlineLevel="1">
      <c r="A909" s="567">
        <v>44</v>
      </c>
      <c r="B909" s="454" t="s">
        <v>137</v>
      </c>
      <c r="C909" s="317" t="s">
        <v>25</v>
      </c>
      <c r="D909" s="321"/>
      <c r="E909" s="321"/>
      <c r="F909" s="321"/>
      <c r="G909" s="321"/>
      <c r="H909" s="321"/>
      <c r="I909" s="321"/>
      <c r="J909" s="321"/>
      <c r="K909" s="321"/>
      <c r="L909" s="321"/>
      <c r="M909" s="321"/>
      <c r="N909" s="321">
        <v>0</v>
      </c>
      <c r="O909" s="321"/>
      <c r="P909" s="321"/>
      <c r="Q909" s="321"/>
      <c r="R909" s="321"/>
      <c r="S909" s="321"/>
      <c r="T909" s="321"/>
      <c r="U909" s="321"/>
      <c r="V909" s="321"/>
      <c r="W909" s="321"/>
      <c r="X909" s="321"/>
      <c r="Y909" s="452"/>
      <c r="Z909" s="441"/>
      <c r="AA909" s="441"/>
      <c r="AB909" s="441"/>
      <c r="AC909" s="441"/>
      <c r="AD909" s="441"/>
      <c r="AE909" s="441"/>
      <c r="AF909" s="441"/>
      <c r="AG909" s="441"/>
      <c r="AH909" s="441"/>
      <c r="AI909" s="441"/>
      <c r="AJ909" s="441"/>
      <c r="AK909" s="441"/>
      <c r="AL909" s="441"/>
      <c r="AM909" s="322">
        <f>SUM(Y909:AL909)</f>
        <v>0</v>
      </c>
    </row>
    <row r="910" spans="1:39" ht="15" hidden="1" outlineLevel="1">
      <c r="A910" s="567"/>
      <c r="B910" s="320" t="s">
        <v>345</v>
      </c>
      <c r="C910" s="317" t="s">
        <v>164</v>
      </c>
      <c r="D910" s="321"/>
      <c r="E910" s="321"/>
      <c r="F910" s="321"/>
      <c r="G910" s="321"/>
      <c r="H910" s="321"/>
      <c r="I910" s="321"/>
      <c r="J910" s="321"/>
      <c r="K910" s="321"/>
      <c r="L910" s="321"/>
      <c r="M910" s="321"/>
      <c r="N910" s="321">
        <f>N909</f>
        <v>0</v>
      </c>
      <c r="O910" s="321"/>
      <c r="P910" s="321"/>
      <c r="Q910" s="321"/>
      <c r="R910" s="321"/>
      <c r="S910" s="321"/>
      <c r="T910" s="321"/>
      <c r="U910" s="321"/>
      <c r="V910" s="321"/>
      <c r="W910" s="321"/>
      <c r="X910" s="321"/>
      <c r="Y910" s="437">
        <f>Y909</f>
        <v>0</v>
      </c>
      <c r="Z910" s="437">
        <f t="shared" ref="Z910" si="2777">Z909</f>
        <v>0</v>
      </c>
      <c r="AA910" s="437">
        <f t="shared" ref="AA910" si="2778">AA909</f>
        <v>0</v>
      </c>
      <c r="AB910" s="437">
        <f t="shared" ref="AB910" si="2779">AB909</f>
        <v>0</v>
      </c>
      <c r="AC910" s="437">
        <f t="shared" ref="AC910" si="2780">AC909</f>
        <v>0</v>
      </c>
      <c r="AD910" s="437">
        <f t="shared" ref="AD910" si="2781">AD909</f>
        <v>0</v>
      </c>
      <c r="AE910" s="437">
        <f t="shared" ref="AE910" si="2782">AE909</f>
        <v>0</v>
      </c>
      <c r="AF910" s="437">
        <f t="shared" ref="AF910" si="2783">AF909</f>
        <v>0</v>
      </c>
      <c r="AG910" s="437">
        <f t="shared" ref="AG910" si="2784">AG909</f>
        <v>0</v>
      </c>
      <c r="AH910" s="437">
        <f t="shared" ref="AH910" si="2785">AH909</f>
        <v>0</v>
      </c>
      <c r="AI910" s="437">
        <f t="shared" ref="AI910" si="2786">AI909</f>
        <v>0</v>
      </c>
      <c r="AJ910" s="437">
        <f t="shared" ref="AJ910" si="2787">AJ909</f>
        <v>0</v>
      </c>
      <c r="AK910" s="437">
        <f t="shared" ref="AK910" si="2788">AK909</f>
        <v>0</v>
      </c>
      <c r="AL910" s="437">
        <f t="shared" ref="AL910" si="2789">AL909</f>
        <v>0</v>
      </c>
      <c r="AM910" s="332"/>
    </row>
    <row r="911" spans="1:39" ht="15" hidden="1" outlineLevel="1">
      <c r="A911" s="567"/>
      <c r="B911" s="454"/>
      <c r="C911" s="317"/>
      <c r="D911" s="317"/>
      <c r="E911" s="317"/>
      <c r="F911" s="317"/>
      <c r="G911" s="317"/>
      <c r="H911" s="317"/>
      <c r="I911" s="317"/>
      <c r="J911" s="317"/>
      <c r="K911" s="317"/>
      <c r="L911" s="317"/>
      <c r="M911" s="317"/>
      <c r="N911" s="317"/>
      <c r="O911" s="317"/>
      <c r="P911" s="317"/>
      <c r="Q911" s="317"/>
      <c r="R911" s="317"/>
      <c r="S911" s="317"/>
      <c r="T911" s="317"/>
      <c r="U911" s="317"/>
      <c r="V911" s="317"/>
      <c r="W911" s="317"/>
      <c r="X911" s="317"/>
      <c r="Y911" s="438"/>
      <c r="Z911" s="451"/>
      <c r="AA911" s="451"/>
      <c r="AB911" s="451"/>
      <c r="AC911" s="451"/>
      <c r="AD911" s="451"/>
      <c r="AE911" s="451"/>
      <c r="AF911" s="451"/>
      <c r="AG911" s="451"/>
      <c r="AH911" s="451"/>
      <c r="AI911" s="451"/>
      <c r="AJ911" s="451"/>
      <c r="AK911" s="451"/>
      <c r="AL911" s="451"/>
      <c r="AM911" s="332"/>
    </row>
    <row r="912" spans="1:39" ht="30" hidden="1" outlineLevel="1">
      <c r="A912" s="567">
        <v>45</v>
      </c>
      <c r="B912" s="454" t="s">
        <v>138</v>
      </c>
      <c r="C912" s="317" t="s">
        <v>25</v>
      </c>
      <c r="D912" s="321"/>
      <c r="E912" s="321"/>
      <c r="F912" s="321"/>
      <c r="G912" s="321"/>
      <c r="H912" s="321"/>
      <c r="I912" s="321"/>
      <c r="J912" s="321"/>
      <c r="K912" s="321"/>
      <c r="L912" s="321"/>
      <c r="M912" s="321"/>
      <c r="N912" s="321">
        <v>0</v>
      </c>
      <c r="O912" s="321"/>
      <c r="P912" s="321"/>
      <c r="Q912" s="321"/>
      <c r="R912" s="321"/>
      <c r="S912" s="321"/>
      <c r="T912" s="321"/>
      <c r="U912" s="321"/>
      <c r="V912" s="321"/>
      <c r="W912" s="321"/>
      <c r="X912" s="321"/>
      <c r="Y912" s="452"/>
      <c r="Z912" s="441"/>
      <c r="AA912" s="441"/>
      <c r="AB912" s="441"/>
      <c r="AC912" s="441"/>
      <c r="AD912" s="441"/>
      <c r="AE912" s="441"/>
      <c r="AF912" s="441"/>
      <c r="AG912" s="441"/>
      <c r="AH912" s="441"/>
      <c r="AI912" s="441"/>
      <c r="AJ912" s="441"/>
      <c r="AK912" s="441"/>
      <c r="AL912" s="441"/>
      <c r="AM912" s="322">
        <f>SUM(Y912:AL912)</f>
        <v>0</v>
      </c>
    </row>
    <row r="913" spans="1:39" ht="15" hidden="1" outlineLevel="1">
      <c r="A913" s="567"/>
      <c r="B913" s="320" t="s">
        <v>345</v>
      </c>
      <c r="C913" s="317" t="s">
        <v>164</v>
      </c>
      <c r="D913" s="321"/>
      <c r="E913" s="321"/>
      <c r="F913" s="321"/>
      <c r="G913" s="321"/>
      <c r="H913" s="321"/>
      <c r="I913" s="321"/>
      <c r="J913" s="321"/>
      <c r="K913" s="321"/>
      <c r="L913" s="321"/>
      <c r="M913" s="321"/>
      <c r="N913" s="321">
        <f>N912</f>
        <v>0</v>
      </c>
      <c r="O913" s="321"/>
      <c r="P913" s="321"/>
      <c r="Q913" s="321"/>
      <c r="R913" s="321"/>
      <c r="S913" s="321"/>
      <c r="T913" s="321"/>
      <c r="U913" s="321"/>
      <c r="V913" s="321"/>
      <c r="W913" s="321"/>
      <c r="X913" s="321"/>
      <c r="Y913" s="437">
        <f>Y912</f>
        <v>0</v>
      </c>
      <c r="Z913" s="437">
        <f t="shared" ref="Z913" si="2790">Z912</f>
        <v>0</v>
      </c>
      <c r="AA913" s="437">
        <f t="shared" ref="AA913" si="2791">AA912</f>
        <v>0</v>
      </c>
      <c r="AB913" s="437">
        <f t="shared" ref="AB913" si="2792">AB912</f>
        <v>0</v>
      </c>
      <c r="AC913" s="437">
        <f t="shared" ref="AC913" si="2793">AC912</f>
        <v>0</v>
      </c>
      <c r="AD913" s="437">
        <f t="shared" ref="AD913" si="2794">AD912</f>
        <v>0</v>
      </c>
      <c r="AE913" s="437">
        <f t="shared" ref="AE913" si="2795">AE912</f>
        <v>0</v>
      </c>
      <c r="AF913" s="437">
        <f t="shared" ref="AF913" si="2796">AF912</f>
        <v>0</v>
      </c>
      <c r="AG913" s="437">
        <f t="shared" ref="AG913" si="2797">AG912</f>
        <v>0</v>
      </c>
      <c r="AH913" s="437">
        <f t="shared" ref="AH913" si="2798">AH912</f>
        <v>0</v>
      </c>
      <c r="AI913" s="437">
        <f t="shared" ref="AI913" si="2799">AI912</f>
        <v>0</v>
      </c>
      <c r="AJ913" s="437">
        <f t="shared" ref="AJ913" si="2800">AJ912</f>
        <v>0</v>
      </c>
      <c r="AK913" s="437">
        <f t="shared" ref="AK913" si="2801">AK912</f>
        <v>0</v>
      </c>
      <c r="AL913" s="437">
        <f t="shared" ref="AL913" si="2802">AL912</f>
        <v>0</v>
      </c>
      <c r="AM913" s="332"/>
    </row>
    <row r="914" spans="1:39" ht="15" hidden="1" outlineLevel="1">
      <c r="A914" s="567"/>
      <c r="B914" s="454"/>
      <c r="C914" s="317"/>
      <c r="D914" s="317"/>
      <c r="E914" s="317"/>
      <c r="F914" s="317"/>
      <c r="G914" s="317"/>
      <c r="H914" s="317"/>
      <c r="I914" s="317"/>
      <c r="J914" s="317"/>
      <c r="K914" s="317"/>
      <c r="L914" s="317"/>
      <c r="M914" s="317"/>
      <c r="N914" s="317"/>
      <c r="O914" s="317"/>
      <c r="P914" s="317"/>
      <c r="Q914" s="317"/>
      <c r="R914" s="317"/>
      <c r="S914" s="317"/>
      <c r="T914" s="317"/>
      <c r="U914" s="317"/>
      <c r="V914" s="317"/>
      <c r="W914" s="317"/>
      <c r="X914" s="317"/>
      <c r="Y914" s="438"/>
      <c r="Z914" s="451"/>
      <c r="AA914" s="451"/>
      <c r="AB914" s="451"/>
      <c r="AC914" s="451"/>
      <c r="AD914" s="451"/>
      <c r="AE914" s="451"/>
      <c r="AF914" s="451"/>
      <c r="AG914" s="451"/>
      <c r="AH914" s="451"/>
      <c r="AI914" s="451"/>
      <c r="AJ914" s="451"/>
      <c r="AK914" s="451"/>
      <c r="AL914" s="451"/>
      <c r="AM914" s="332"/>
    </row>
    <row r="915" spans="1:39" ht="30" hidden="1" outlineLevel="1">
      <c r="A915" s="567">
        <v>46</v>
      </c>
      <c r="B915" s="454" t="s">
        <v>139</v>
      </c>
      <c r="C915" s="317" t="s">
        <v>25</v>
      </c>
      <c r="D915" s="321"/>
      <c r="E915" s="321"/>
      <c r="F915" s="321"/>
      <c r="G915" s="321"/>
      <c r="H915" s="321"/>
      <c r="I915" s="321"/>
      <c r="J915" s="321"/>
      <c r="K915" s="321"/>
      <c r="L915" s="321"/>
      <c r="M915" s="321"/>
      <c r="N915" s="321">
        <v>0</v>
      </c>
      <c r="O915" s="321"/>
      <c r="P915" s="321"/>
      <c r="Q915" s="321"/>
      <c r="R915" s="321"/>
      <c r="S915" s="321"/>
      <c r="T915" s="321"/>
      <c r="U915" s="321"/>
      <c r="V915" s="321"/>
      <c r="W915" s="321"/>
      <c r="X915" s="321"/>
      <c r="Y915" s="452"/>
      <c r="Z915" s="441"/>
      <c r="AA915" s="441"/>
      <c r="AB915" s="441"/>
      <c r="AC915" s="441"/>
      <c r="AD915" s="441"/>
      <c r="AE915" s="441"/>
      <c r="AF915" s="441"/>
      <c r="AG915" s="441"/>
      <c r="AH915" s="441"/>
      <c r="AI915" s="441"/>
      <c r="AJ915" s="441"/>
      <c r="AK915" s="441"/>
      <c r="AL915" s="441"/>
      <c r="AM915" s="322">
        <f>SUM(Y915:AL915)</f>
        <v>0</v>
      </c>
    </row>
    <row r="916" spans="1:39" ht="15" hidden="1" outlineLevel="1">
      <c r="A916" s="567"/>
      <c r="B916" s="320" t="s">
        <v>345</v>
      </c>
      <c r="C916" s="317" t="s">
        <v>164</v>
      </c>
      <c r="D916" s="321"/>
      <c r="E916" s="321"/>
      <c r="F916" s="321"/>
      <c r="G916" s="321"/>
      <c r="H916" s="321"/>
      <c r="I916" s="321"/>
      <c r="J916" s="321"/>
      <c r="K916" s="321"/>
      <c r="L916" s="321"/>
      <c r="M916" s="321"/>
      <c r="N916" s="321">
        <f>N915</f>
        <v>0</v>
      </c>
      <c r="O916" s="321"/>
      <c r="P916" s="321"/>
      <c r="Q916" s="321"/>
      <c r="R916" s="321"/>
      <c r="S916" s="321"/>
      <c r="T916" s="321"/>
      <c r="U916" s="321"/>
      <c r="V916" s="321"/>
      <c r="W916" s="321"/>
      <c r="X916" s="321"/>
      <c r="Y916" s="437">
        <f>Y915</f>
        <v>0</v>
      </c>
      <c r="Z916" s="437">
        <f t="shared" ref="Z916" si="2803">Z915</f>
        <v>0</v>
      </c>
      <c r="AA916" s="437">
        <f t="shared" ref="AA916" si="2804">AA915</f>
        <v>0</v>
      </c>
      <c r="AB916" s="437">
        <f t="shared" ref="AB916" si="2805">AB915</f>
        <v>0</v>
      </c>
      <c r="AC916" s="437">
        <f t="shared" ref="AC916" si="2806">AC915</f>
        <v>0</v>
      </c>
      <c r="AD916" s="437">
        <f t="shared" ref="AD916" si="2807">AD915</f>
        <v>0</v>
      </c>
      <c r="AE916" s="437">
        <f t="shared" ref="AE916" si="2808">AE915</f>
        <v>0</v>
      </c>
      <c r="AF916" s="437">
        <f t="shared" ref="AF916" si="2809">AF915</f>
        <v>0</v>
      </c>
      <c r="AG916" s="437">
        <f t="shared" ref="AG916" si="2810">AG915</f>
        <v>0</v>
      </c>
      <c r="AH916" s="437">
        <f t="shared" ref="AH916" si="2811">AH915</f>
        <v>0</v>
      </c>
      <c r="AI916" s="437">
        <f t="shared" ref="AI916" si="2812">AI915</f>
        <v>0</v>
      </c>
      <c r="AJ916" s="437">
        <f t="shared" ref="AJ916" si="2813">AJ915</f>
        <v>0</v>
      </c>
      <c r="AK916" s="437">
        <f t="shared" ref="AK916" si="2814">AK915</f>
        <v>0</v>
      </c>
      <c r="AL916" s="437">
        <f t="shared" ref="AL916" si="2815">AL915</f>
        <v>0</v>
      </c>
      <c r="AM916" s="332"/>
    </row>
    <row r="917" spans="1:39" ht="15" hidden="1" outlineLevel="1">
      <c r="A917" s="567"/>
      <c r="B917" s="454"/>
      <c r="C917" s="317"/>
      <c r="D917" s="317"/>
      <c r="E917" s="317"/>
      <c r="F917" s="317"/>
      <c r="G917" s="317"/>
      <c r="H917" s="317"/>
      <c r="I917" s="317"/>
      <c r="J917" s="317"/>
      <c r="K917" s="317"/>
      <c r="L917" s="317"/>
      <c r="M917" s="317"/>
      <c r="N917" s="317"/>
      <c r="O917" s="317"/>
      <c r="P917" s="317"/>
      <c r="Q917" s="317"/>
      <c r="R917" s="317"/>
      <c r="S917" s="317"/>
      <c r="T917" s="317"/>
      <c r="U917" s="317"/>
      <c r="V917" s="317"/>
      <c r="W917" s="317"/>
      <c r="X917" s="317"/>
      <c r="Y917" s="438"/>
      <c r="Z917" s="451"/>
      <c r="AA917" s="451"/>
      <c r="AB917" s="451"/>
      <c r="AC917" s="451"/>
      <c r="AD917" s="451"/>
      <c r="AE917" s="451"/>
      <c r="AF917" s="451"/>
      <c r="AG917" s="451"/>
      <c r="AH917" s="451"/>
      <c r="AI917" s="451"/>
      <c r="AJ917" s="451"/>
      <c r="AK917" s="451"/>
      <c r="AL917" s="451"/>
      <c r="AM917" s="332"/>
    </row>
    <row r="918" spans="1:39" ht="30" hidden="1" outlineLevel="1">
      <c r="A918" s="567">
        <v>47</v>
      </c>
      <c r="B918" s="454" t="s">
        <v>140</v>
      </c>
      <c r="C918" s="317" t="s">
        <v>25</v>
      </c>
      <c r="D918" s="321"/>
      <c r="E918" s="321"/>
      <c r="F918" s="321"/>
      <c r="G918" s="321"/>
      <c r="H918" s="321"/>
      <c r="I918" s="321"/>
      <c r="J918" s="321"/>
      <c r="K918" s="321"/>
      <c r="L918" s="321"/>
      <c r="M918" s="321"/>
      <c r="N918" s="321">
        <v>0</v>
      </c>
      <c r="O918" s="321"/>
      <c r="P918" s="321"/>
      <c r="Q918" s="321"/>
      <c r="R918" s="321"/>
      <c r="S918" s="321"/>
      <c r="T918" s="321"/>
      <c r="U918" s="321"/>
      <c r="V918" s="321"/>
      <c r="W918" s="321"/>
      <c r="X918" s="321"/>
      <c r="Y918" s="452"/>
      <c r="Z918" s="441"/>
      <c r="AA918" s="441"/>
      <c r="AB918" s="441"/>
      <c r="AC918" s="441"/>
      <c r="AD918" s="441"/>
      <c r="AE918" s="441"/>
      <c r="AF918" s="441"/>
      <c r="AG918" s="441"/>
      <c r="AH918" s="441"/>
      <c r="AI918" s="441"/>
      <c r="AJ918" s="441"/>
      <c r="AK918" s="441"/>
      <c r="AL918" s="441"/>
      <c r="AM918" s="322">
        <f>SUM(Y918:AL918)</f>
        <v>0</v>
      </c>
    </row>
    <row r="919" spans="1:39" ht="15" hidden="1" outlineLevel="1">
      <c r="A919" s="567"/>
      <c r="B919" s="320" t="s">
        <v>345</v>
      </c>
      <c r="C919" s="317" t="s">
        <v>164</v>
      </c>
      <c r="D919" s="321"/>
      <c r="E919" s="321"/>
      <c r="F919" s="321"/>
      <c r="G919" s="321"/>
      <c r="H919" s="321"/>
      <c r="I919" s="321"/>
      <c r="J919" s="321"/>
      <c r="K919" s="321"/>
      <c r="L919" s="321"/>
      <c r="M919" s="321"/>
      <c r="N919" s="321">
        <f>N918</f>
        <v>0</v>
      </c>
      <c r="O919" s="321"/>
      <c r="P919" s="321"/>
      <c r="Q919" s="321"/>
      <c r="R919" s="321"/>
      <c r="S919" s="321"/>
      <c r="T919" s="321"/>
      <c r="U919" s="321"/>
      <c r="V919" s="321"/>
      <c r="W919" s="321"/>
      <c r="X919" s="321"/>
      <c r="Y919" s="437">
        <f>Y918</f>
        <v>0</v>
      </c>
      <c r="Z919" s="437">
        <f t="shared" ref="Z919" si="2816">Z918</f>
        <v>0</v>
      </c>
      <c r="AA919" s="437">
        <f t="shared" ref="AA919" si="2817">AA918</f>
        <v>0</v>
      </c>
      <c r="AB919" s="437">
        <f t="shared" ref="AB919" si="2818">AB918</f>
        <v>0</v>
      </c>
      <c r="AC919" s="437">
        <f t="shared" ref="AC919" si="2819">AC918</f>
        <v>0</v>
      </c>
      <c r="AD919" s="437">
        <f t="shared" ref="AD919" si="2820">AD918</f>
        <v>0</v>
      </c>
      <c r="AE919" s="437">
        <f t="shared" ref="AE919" si="2821">AE918</f>
        <v>0</v>
      </c>
      <c r="AF919" s="437">
        <f t="shared" ref="AF919" si="2822">AF918</f>
        <v>0</v>
      </c>
      <c r="AG919" s="437">
        <f t="shared" ref="AG919" si="2823">AG918</f>
        <v>0</v>
      </c>
      <c r="AH919" s="437">
        <f t="shared" ref="AH919" si="2824">AH918</f>
        <v>0</v>
      </c>
      <c r="AI919" s="437">
        <f t="shared" ref="AI919" si="2825">AI918</f>
        <v>0</v>
      </c>
      <c r="AJ919" s="437">
        <f t="shared" ref="AJ919" si="2826">AJ918</f>
        <v>0</v>
      </c>
      <c r="AK919" s="437">
        <f t="shared" ref="AK919" si="2827">AK918</f>
        <v>0</v>
      </c>
      <c r="AL919" s="437">
        <f t="shared" ref="AL919" si="2828">AL918</f>
        <v>0</v>
      </c>
      <c r="AM919" s="332"/>
    </row>
    <row r="920" spans="1:39" ht="15" hidden="1" outlineLevel="1">
      <c r="A920" s="567"/>
      <c r="B920" s="454"/>
      <c r="C920" s="317"/>
      <c r="D920" s="317"/>
      <c r="E920" s="317"/>
      <c r="F920" s="317"/>
      <c r="G920" s="317"/>
      <c r="H920" s="317"/>
      <c r="I920" s="317"/>
      <c r="J920" s="317"/>
      <c r="K920" s="317"/>
      <c r="L920" s="317"/>
      <c r="M920" s="317"/>
      <c r="N920" s="317"/>
      <c r="O920" s="317"/>
      <c r="P920" s="317"/>
      <c r="Q920" s="317"/>
      <c r="R920" s="317"/>
      <c r="S920" s="317"/>
      <c r="T920" s="317"/>
      <c r="U920" s="317"/>
      <c r="V920" s="317"/>
      <c r="W920" s="317"/>
      <c r="X920" s="317"/>
      <c r="Y920" s="438"/>
      <c r="Z920" s="451"/>
      <c r="AA920" s="451"/>
      <c r="AB920" s="451"/>
      <c r="AC920" s="451"/>
      <c r="AD920" s="451"/>
      <c r="AE920" s="451"/>
      <c r="AF920" s="451"/>
      <c r="AG920" s="451"/>
      <c r="AH920" s="451"/>
      <c r="AI920" s="451"/>
      <c r="AJ920" s="451"/>
      <c r="AK920" s="451"/>
      <c r="AL920" s="451"/>
      <c r="AM920" s="332"/>
    </row>
    <row r="921" spans="1:39" ht="30" hidden="1" outlineLevel="1">
      <c r="A921" s="567">
        <v>48</v>
      </c>
      <c r="B921" s="454" t="s">
        <v>141</v>
      </c>
      <c r="C921" s="317" t="s">
        <v>25</v>
      </c>
      <c r="D921" s="321"/>
      <c r="E921" s="321"/>
      <c r="F921" s="321"/>
      <c r="G921" s="321"/>
      <c r="H921" s="321"/>
      <c r="I921" s="321"/>
      <c r="J921" s="321"/>
      <c r="K921" s="321"/>
      <c r="L921" s="321"/>
      <c r="M921" s="321"/>
      <c r="N921" s="321">
        <v>0</v>
      </c>
      <c r="O921" s="321"/>
      <c r="P921" s="321"/>
      <c r="Q921" s="321"/>
      <c r="R921" s="321"/>
      <c r="S921" s="321"/>
      <c r="T921" s="321"/>
      <c r="U921" s="321"/>
      <c r="V921" s="321"/>
      <c r="W921" s="321"/>
      <c r="X921" s="321"/>
      <c r="Y921" s="452"/>
      <c r="Z921" s="441"/>
      <c r="AA921" s="441"/>
      <c r="AB921" s="441"/>
      <c r="AC921" s="441"/>
      <c r="AD921" s="441"/>
      <c r="AE921" s="441"/>
      <c r="AF921" s="441"/>
      <c r="AG921" s="441"/>
      <c r="AH921" s="441"/>
      <c r="AI921" s="441"/>
      <c r="AJ921" s="441"/>
      <c r="AK921" s="441"/>
      <c r="AL921" s="441"/>
      <c r="AM921" s="322">
        <f>SUM(Y921:AL921)</f>
        <v>0</v>
      </c>
    </row>
    <row r="922" spans="1:39" ht="15" hidden="1" outlineLevel="1">
      <c r="A922" s="567"/>
      <c r="B922" s="320" t="s">
        <v>345</v>
      </c>
      <c r="C922" s="317" t="s">
        <v>164</v>
      </c>
      <c r="D922" s="321"/>
      <c r="E922" s="321"/>
      <c r="F922" s="321"/>
      <c r="G922" s="321"/>
      <c r="H922" s="321"/>
      <c r="I922" s="321"/>
      <c r="J922" s="321"/>
      <c r="K922" s="321"/>
      <c r="L922" s="321"/>
      <c r="M922" s="321"/>
      <c r="N922" s="321">
        <f>N921</f>
        <v>0</v>
      </c>
      <c r="O922" s="321"/>
      <c r="P922" s="321"/>
      <c r="Q922" s="321"/>
      <c r="R922" s="321"/>
      <c r="S922" s="321"/>
      <c r="T922" s="321"/>
      <c r="U922" s="321"/>
      <c r="V922" s="321"/>
      <c r="W922" s="321"/>
      <c r="X922" s="321"/>
      <c r="Y922" s="437">
        <f>Y921</f>
        <v>0</v>
      </c>
      <c r="Z922" s="437">
        <f t="shared" ref="Z922" si="2829">Z921</f>
        <v>0</v>
      </c>
      <c r="AA922" s="437">
        <f t="shared" ref="AA922" si="2830">AA921</f>
        <v>0</v>
      </c>
      <c r="AB922" s="437">
        <f t="shared" ref="AB922" si="2831">AB921</f>
        <v>0</v>
      </c>
      <c r="AC922" s="437">
        <f t="shared" ref="AC922" si="2832">AC921</f>
        <v>0</v>
      </c>
      <c r="AD922" s="437">
        <f t="shared" ref="AD922" si="2833">AD921</f>
        <v>0</v>
      </c>
      <c r="AE922" s="437">
        <f t="shared" ref="AE922" si="2834">AE921</f>
        <v>0</v>
      </c>
      <c r="AF922" s="437">
        <f t="shared" ref="AF922" si="2835">AF921</f>
        <v>0</v>
      </c>
      <c r="AG922" s="437">
        <f t="shared" ref="AG922" si="2836">AG921</f>
        <v>0</v>
      </c>
      <c r="AH922" s="437">
        <f t="shared" ref="AH922" si="2837">AH921</f>
        <v>0</v>
      </c>
      <c r="AI922" s="437">
        <f t="shared" ref="AI922" si="2838">AI921</f>
        <v>0</v>
      </c>
      <c r="AJ922" s="437">
        <f t="shared" ref="AJ922" si="2839">AJ921</f>
        <v>0</v>
      </c>
      <c r="AK922" s="437">
        <f t="shared" ref="AK922" si="2840">AK921</f>
        <v>0</v>
      </c>
      <c r="AL922" s="437">
        <f t="shared" ref="AL922" si="2841">AL921</f>
        <v>0</v>
      </c>
      <c r="AM922" s="332"/>
    </row>
    <row r="923" spans="1:39" ht="15" hidden="1" outlineLevel="1">
      <c r="A923" s="567"/>
      <c r="B923" s="454"/>
      <c r="C923" s="317"/>
      <c r="D923" s="317"/>
      <c r="E923" s="317"/>
      <c r="F923" s="317"/>
      <c r="G923" s="317"/>
      <c r="H923" s="317"/>
      <c r="I923" s="317"/>
      <c r="J923" s="317"/>
      <c r="K923" s="317"/>
      <c r="L923" s="317"/>
      <c r="M923" s="317"/>
      <c r="N923" s="317"/>
      <c r="O923" s="317"/>
      <c r="P923" s="317"/>
      <c r="Q923" s="317"/>
      <c r="R923" s="317"/>
      <c r="S923" s="317"/>
      <c r="T923" s="317"/>
      <c r="U923" s="317"/>
      <c r="V923" s="317"/>
      <c r="W923" s="317"/>
      <c r="X923" s="317"/>
      <c r="Y923" s="438"/>
      <c r="Z923" s="451"/>
      <c r="AA923" s="451"/>
      <c r="AB923" s="451"/>
      <c r="AC923" s="451"/>
      <c r="AD923" s="451"/>
      <c r="AE923" s="451"/>
      <c r="AF923" s="451"/>
      <c r="AG923" s="451"/>
      <c r="AH923" s="451"/>
      <c r="AI923" s="451"/>
      <c r="AJ923" s="451"/>
      <c r="AK923" s="451"/>
      <c r="AL923" s="451"/>
      <c r="AM923" s="332"/>
    </row>
    <row r="924" spans="1:39" ht="30" hidden="1" outlineLevel="1">
      <c r="A924" s="567">
        <v>49</v>
      </c>
      <c r="B924" s="454" t="s">
        <v>142</v>
      </c>
      <c r="C924" s="317" t="s">
        <v>25</v>
      </c>
      <c r="D924" s="321"/>
      <c r="E924" s="321"/>
      <c r="F924" s="321"/>
      <c r="G924" s="321"/>
      <c r="H924" s="321"/>
      <c r="I924" s="321"/>
      <c r="J924" s="321"/>
      <c r="K924" s="321"/>
      <c r="L924" s="321"/>
      <c r="M924" s="321"/>
      <c r="N924" s="321">
        <v>0</v>
      </c>
      <c r="O924" s="321"/>
      <c r="P924" s="321"/>
      <c r="Q924" s="321"/>
      <c r="R924" s="321"/>
      <c r="S924" s="321"/>
      <c r="T924" s="321"/>
      <c r="U924" s="321"/>
      <c r="V924" s="321"/>
      <c r="W924" s="321"/>
      <c r="X924" s="321"/>
      <c r="Y924" s="452"/>
      <c r="Z924" s="441"/>
      <c r="AA924" s="441"/>
      <c r="AB924" s="441"/>
      <c r="AC924" s="441"/>
      <c r="AD924" s="441"/>
      <c r="AE924" s="441"/>
      <c r="AF924" s="441"/>
      <c r="AG924" s="441"/>
      <c r="AH924" s="441"/>
      <c r="AI924" s="441"/>
      <c r="AJ924" s="441"/>
      <c r="AK924" s="441"/>
      <c r="AL924" s="441"/>
      <c r="AM924" s="322">
        <f>SUM(Y924:AL924)</f>
        <v>0</v>
      </c>
    </row>
    <row r="925" spans="1:39" ht="15" hidden="1" outlineLevel="1">
      <c r="A925" s="567"/>
      <c r="B925" s="320" t="s">
        <v>345</v>
      </c>
      <c r="C925" s="317" t="s">
        <v>164</v>
      </c>
      <c r="D925" s="321"/>
      <c r="E925" s="321"/>
      <c r="F925" s="321"/>
      <c r="G925" s="321"/>
      <c r="H925" s="321"/>
      <c r="I925" s="321"/>
      <c r="J925" s="321"/>
      <c r="K925" s="321"/>
      <c r="L925" s="321"/>
      <c r="M925" s="321"/>
      <c r="N925" s="321">
        <f>N924</f>
        <v>0</v>
      </c>
      <c r="O925" s="321"/>
      <c r="P925" s="321"/>
      <c r="Q925" s="321"/>
      <c r="R925" s="321"/>
      <c r="S925" s="321"/>
      <c r="T925" s="321"/>
      <c r="U925" s="321"/>
      <c r="V925" s="321"/>
      <c r="W925" s="321"/>
      <c r="X925" s="321"/>
      <c r="Y925" s="437">
        <f>Y924</f>
        <v>0</v>
      </c>
      <c r="Z925" s="437">
        <f t="shared" ref="Z925" si="2842">Z924</f>
        <v>0</v>
      </c>
      <c r="AA925" s="437">
        <f t="shared" ref="AA925" si="2843">AA924</f>
        <v>0</v>
      </c>
      <c r="AB925" s="437">
        <f t="shared" ref="AB925" si="2844">AB924</f>
        <v>0</v>
      </c>
      <c r="AC925" s="437">
        <f t="shared" ref="AC925" si="2845">AC924</f>
        <v>0</v>
      </c>
      <c r="AD925" s="437">
        <f t="shared" ref="AD925" si="2846">AD924</f>
        <v>0</v>
      </c>
      <c r="AE925" s="437">
        <f t="shared" ref="AE925" si="2847">AE924</f>
        <v>0</v>
      </c>
      <c r="AF925" s="437">
        <f t="shared" ref="AF925" si="2848">AF924</f>
        <v>0</v>
      </c>
      <c r="AG925" s="437">
        <f t="shared" ref="AG925" si="2849">AG924</f>
        <v>0</v>
      </c>
      <c r="AH925" s="437">
        <f t="shared" ref="AH925" si="2850">AH924</f>
        <v>0</v>
      </c>
      <c r="AI925" s="437">
        <f t="shared" ref="AI925" si="2851">AI924</f>
        <v>0</v>
      </c>
      <c r="AJ925" s="437">
        <f t="shared" ref="AJ925" si="2852">AJ924</f>
        <v>0</v>
      </c>
      <c r="AK925" s="437">
        <f t="shared" ref="AK925" si="2853">AK924</f>
        <v>0</v>
      </c>
      <c r="AL925" s="437">
        <f t="shared" ref="AL925" si="2854">AL924</f>
        <v>0</v>
      </c>
      <c r="AM925" s="332"/>
    </row>
    <row r="926" spans="1:39" ht="15" hidden="1" outlineLevel="1">
      <c r="A926" s="567"/>
      <c r="B926" s="320"/>
      <c r="C926" s="331"/>
      <c r="D926" s="317"/>
      <c r="E926" s="317"/>
      <c r="F926" s="317"/>
      <c r="G926" s="317"/>
      <c r="H926" s="317"/>
      <c r="I926" s="317"/>
      <c r="J926" s="317"/>
      <c r="K926" s="317"/>
      <c r="L926" s="317"/>
      <c r="M926" s="317"/>
      <c r="N926" s="317"/>
      <c r="O926" s="317"/>
      <c r="P926" s="317"/>
      <c r="Q926" s="317"/>
      <c r="R926" s="317"/>
      <c r="S926" s="317"/>
      <c r="T926" s="317"/>
      <c r="U926" s="317"/>
      <c r="V926" s="317"/>
      <c r="W926" s="317"/>
      <c r="X926" s="317"/>
      <c r="Y926" s="327"/>
      <c r="Z926" s="327"/>
      <c r="AA926" s="327"/>
      <c r="AB926" s="327"/>
      <c r="AC926" s="327"/>
      <c r="AD926" s="327"/>
      <c r="AE926" s="327"/>
      <c r="AF926" s="327"/>
      <c r="AG926" s="327"/>
      <c r="AH926" s="327"/>
      <c r="AI926" s="327"/>
      <c r="AJ926" s="327"/>
      <c r="AK926" s="327"/>
      <c r="AL926" s="327"/>
      <c r="AM926" s="332"/>
    </row>
    <row r="927" spans="1:39" ht="15.6" collapsed="1">
      <c r="B927" s="353" t="s">
        <v>331</v>
      </c>
      <c r="C927" s="355"/>
      <c r="D927" s="355">
        <f>SUM(D770:D925)</f>
        <v>0</v>
      </c>
      <c r="E927" s="355"/>
      <c r="F927" s="355"/>
      <c r="G927" s="355"/>
      <c r="H927" s="355"/>
      <c r="I927" s="355"/>
      <c r="J927" s="355"/>
      <c r="K927" s="355"/>
      <c r="L927" s="355"/>
      <c r="M927" s="355"/>
      <c r="N927" s="355"/>
      <c r="O927" s="355">
        <f>SUM(O770:X925)</f>
        <v>0</v>
      </c>
      <c r="P927" s="355"/>
      <c r="Q927" s="355"/>
      <c r="R927" s="355"/>
      <c r="S927" s="355"/>
      <c r="T927" s="355"/>
      <c r="U927" s="355"/>
      <c r="V927" s="355"/>
      <c r="W927" s="355"/>
      <c r="X927" s="355"/>
      <c r="Y927" s="355">
        <f>IF(Y768="kWh",SUMPRODUCT(D770:D925,Y770:Y925))</f>
        <v>0</v>
      </c>
      <c r="Z927" s="355">
        <f>IF(Z768="kWh",SUMPRODUCT(D770:D925,Z770:Z925))</f>
        <v>0</v>
      </c>
      <c r="AA927" s="355">
        <f>IF(AA768="kw",SUMPRODUCT(N770:N925,O770:O925,AA770:AA925),SUMPRODUCT(D770:D925,AA770:AA925))</f>
        <v>0</v>
      </c>
      <c r="AB927" s="355">
        <f>IF(AB768="kw",SUMPRODUCT(N770:N925,O770:O925,AB770:AB925),SUMPRODUCT(D770:D925,AB770:AB925))</f>
        <v>0</v>
      </c>
      <c r="AC927" s="355">
        <f>IF(AC768="kw",SUMPRODUCT(N770:N925,O770:O925,AC770:AC925),SUMPRODUCT(D770:D925,AC770:AC925))</f>
        <v>0</v>
      </c>
      <c r="AD927" s="355">
        <f>IF(AD768="kw",SUMPRODUCT(N770:N925,O770:O925,AD770:AD925),SUMPRODUCT(D770:D925,AD770:AD925))</f>
        <v>0</v>
      </c>
      <c r="AE927" s="355">
        <f>IF(AE768="kw",SUMPRODUCT(N770:N925,O770:O925,AE770:AE925),SUMPRODUCT(D770:D925,AE770:AE925))</f>
        <v>0</v>
      </c>
      <c r="AF927" s="355">
        <f>IF(AF768="kw",SUMPRODUCT(N770:N925,O770:O925,AF770:AF925),SUMPRODUCT(D770:D925,AF770:AF925))</f>
        <v>0</v>
      </c>
      <c r="AG927" s="355">
        <f>IF(AG768="kw",SUMPRODUCT(N770:N925,O770:O925,AG770:AG925),SUMPRODUCT(D770:D925,AG770:AG925))</f>
        <v>0</v>
      </c>
      <c r="AH927" s="355">
        <f>IF(AH768="kw",SUMPRODUCT(N770:N925,O770:O925,AH770:AH925),SUMPRODUCT(D770:D925,AH770:AH925))</f>
        <v>0</v>
      </c>
      <c r="AI927" s="355">
        <f>IF(AI768="kw",SUMPRODUCT(N770:N925,O770:O925,AI770:AI925),SUMPRODUCT(D770:D925,AI770:AI925))</f>
        <v>0</v>
      </c>
      <c r="AJ927" s="355">
        <f>IF(AJ768="kw",SUMPRODUCT(N770:N925,O770:O925,AJ770:AJ925),SUMPRODUCT(D770:D925,AJ770:AJ925))</f>
        <v>0</v>
      </c>
      <c r="AK927" s="355">
        <f>IF(AK768="kw",SUMPRODUCT(N770:N925,O770:O925,AK770:AK925),SUMPRODUCT(D770:D925,AK770:AK925))</f>
        <v>0</v>
      </c>
      <c r="AL927" s="355">
        <f>IF(AL768="kw",SUMPRODUCT(N770:N925,O770:O925,AL770:AL925),SUMPRODUCT(D770:D925,AL770:AL925))</f>
        <v>0</v>
      </c>
      <c r="AM927" s="356"/>
    </row>
    <row r="928" spans="1:39" ht="15.6">
      <c r="B928" s="417" t="s">
        <v>332</v>
      </c>
      <c r="C928" s="418"/>
      <c r="D928" s="418"/>
      <c r="E928" s="418"/>
      <c r="F928" s="418"/>
      <c r="G928" s="418"/>
      <c r="H928" s="418"/>
      <c r="I928" s="418"/>
      <c r="J928" s="418"/>
      <c r="K928" s="418"/>
      <c r="L928" s="418"/>
      <c r="M928" s="418"/>
      <c r="N928" s="418"/>
      <c r="O928" s="418"/>
      <c r="P928" s="418"/>
      <c r="Q928" s="418"/>
      <c r="R928" s="418"/>
      <c r="S928" s="418"/>
      <c r="T928" s="418"/>
      <c r="U928" s="418"/>
      <c r="V928" s="418"/>
      <c r="W928" s="418"/>
      <c r="X928" s="418"/>
      <c r="Y928" s="418">
        <f>HLOOKUP(Y584,'2. LRAMVA Threshold'!$B$42:$Q$53,11,FALSE)</f>
        <v>0</v>
      </c>
      <c r="Z928" s="418">
        <f>HLOOKUP(Z584,'2. LRAMVA Threshold'!$B$42:$Q$53,11,FALSE)</f>
        <v>0</v>
      </c>
      <c r="AA928" s="418">
        <f>HLOOKUP(AA584,'2. LRAMVA Threshold'!$B$42:$Q$53,11,FALSE)</f>
        <v>0</v>
      </c>
      <c r="AB928" s="418">
        <f>HLOOKUP(AB584,'2. LRAMVA Threshold'!$B$42:$Q$53,11,FALSE)</f>
        <v>0</v>
      </c>
      <c r="AC928" s="418">
        <f>HLOOKUP(AC584,'2. LRAMVA Threshold'!$B$42:$Q$53,11,FALSE)</f>
        <v>0</v>
      </c>
      <c r="AD928" s="418">
        <f>HLOOKUP(AD584,'2. LRAMVA Threshold'!$B$42:$Q$53,11,FALSE)</f>
        <v>0</v>
      </c>
      <c r="AE928" s="418">
        <f>HLOOKUP(AE584,'2. LRAMVA Threshold'!$B$42:$Q$53,11,FALSE)</f>
        <v>0</v>
      </c>
      <c r="AF928" s="418">
        <f>HLOOKUP(AF584,'2. LRAMVA Threshold'!$B$42:$Q$53,11,FALSE)</f>
        <v>0</v>
      </c>
      <c r="AG928" s="418">
        <f>HLOOKUP(AG584,'2. LRAMVA Threshold'!$B$42:$Q$53,11,FALSE)</f>
        <v>0</v>
      </c>
      <c r="AH928" s="418">
        <f>HLOOKUP(AH584,'2. LRAMVA Threshold'!$B$42:$Q$53,11,FALSE)</f>
        <v>0</v>
      </c>
      <c r="AI928" s="418">
        <f>HLOOKUP(AI584,'2. LRAMVA Threshold'!$B$42:$Q$53,11,FALSE)</f>
        <v>0</v>
      </c>
      <c r="AJ928" s="418">
        <f>HLOOKUP(AJ584,'2. LRAMVA Threshold'!$B$42:$Q$53,11,FALSE)</f>
        <v>0</v>
      </c>
      <c r="AK928" s="418">
        <f>HLOOKUP(AK584,'2. LRAMVA Threshold'!$B$42:$Q$53,11,FALSE)</f>
        <v>0</v>
      </c>
      <c r="AL928" s="418">
        <f>HLOOKUP(AL584,'2. LRAMVA Threshold'!$B$42:$Q$53,11,FALSE)</f>
        <v>0</v>
      </c>
      <c r="AM928" s="468"/>
    </row>
    <row r="929" spans="2:39" ht="15">
      <c r="B929" s="420"/>
      <c r="C929" s="458"/>
      <c r="D929" s="459"/>
      <c r="E929" s="459"/>
      <c r="F929" s="459"/>
      <c r="G929" s="459"/>
      <c r="H929" s="459"/>
      <c r="I929" s="459"/>
      <c r="J929" s="459"/>
      <c r="K929" s="459"/>
      <c r="L929" s="459"/>
      <c r="M929" s="459"/>
      <c r="N929" s="459"/>
      <c r="O929" s="460"/>
      <c r="P929" s="459"/>
      <c r="Q929" s="459"/>
      <c r="R929" s="459"/>
      <c r="S929" s="461"/>
      <c r="T929" s="461"/>
      <c r="U929" s="461"/>
      <c r="V929" s="461"/>
      <c r="W929" s="459"/>
      <c r="X929" s="459"/>
      <c r="Y929" s="462"/>
      <c r="Z929" s="462"/>
      <c r="AA929" s="462"/>
      <c r="AB929" s="462"/>
      <c r="AC929" s="462"/>
      <c r="AD929" s="462"/>
      <c r="AE929" s="462"/>
      <c r="AF929" s="425"/>
      <c r="AG929" s="425"/>
      <c r="AH929" s="425"/>
      <c r="AI929" s="425"/>
      <c r="AJ929" s="425"/>
      <c r="AK929" s="425"/>
      <c r="AL929" s="425"/>
      <c r="AM929" s="426"/>
    </row>
    <row r="930" spans="2:39" ht="15">
      <c r="B930" s="350" t="s">
        <v>333</v>
      </c>
      <c r="C930" s="364"/>
      <c r="D930" s="364"/>
      <c r="E930" s="402"/>
      <c r="F930" s="402"/>
      <c r="G930" s="402"/>
      <c r="H930" s="402"/>
      <c r="I930" s="402"/>
      <c r="J930" s="402"/>
      <c r="K930" s="402"/>
      <c r="L930" s="402"/>
      <c r="M930" s="402"/>
      <c r="N930" s="402"/>
      <c r="O930" s="317"/>
      <c r="P930" s="366"/>
      <c r="Q930" s="366"/>
      <c r="R930" s="366"/>
      <c r="S930" s="365"/>
      <c r="T930" s="365"/>
      <c r="U930" s="365"/>
      <c r="V930" s="365"/>
      <c r="W930" s="366"/>
      <c r="X930" s="366"/>
      <c r="Y930" s="367">
        <f>HLOOKUP(Y$35,'3.  Distribution Rates'!$C$122:$P$133,11,FALSE)</f>
        <v>0</v>
      </c>
      <c r="Z930" s="367">
        <f>HLOOKUP(Z$35,'3.  Distribution Rates'!$C$122:$P$133,11,FALSE)</f>
        <v>0</v>
      </c>
      <c r="AA930" s="367">
        <f>HLOOKUP(AA$35,'3.  Distribution Rates'!$C$122:$P$133,11,FALSE)</f>
        <v>0</v>
      </c>
      <c r="AB930" s="367">
        <f>HLOOKUP(AB$35,'3.  Distribution Rates'!$C$122:$P$133,11,FALSE)</f>
        <v>0</v>
      </c>
      <c r="AC930" s="367">
        <f>HLOOKUP(AC$35,'3.  Distribution Rates'!$C$122:$P$133,11,FALSE)</f>
        <v>0</v>
      </c>
      <c r="AD930" s="367">
        <f>HLOOKUP(AD$35,'3.  Distribution Rates'!$C$122:$P$133,11,FALSE)</f>
        <v>0</v>
      </c>
      <c r="AE930" s="367">
        <f>HLOOKUP(AE$35,'3.  Distribution Rates'!$C$122:$P$133,11,FALSE)</f>
        <v>0</v>
      </c>
      <c r="AF930" s="367">
        <f>HLOOKUP(AF$35,'3.  Distribution Rates'!$C$122:$P$133,11,FALSE)</f>
        <v>0</v>
      </c>
      <c r="AG930" s="367">
        <f>HLOOKUP(AG$35,'3.  Distribution Rates'!$C$122:$P$133,11,FALSE)</f>
        <v>0</v>
      </c>
      <c r="AH930" s="367">
        <f>HLOOKUP(AH$35,'3.  Distribution Rates'!$C$122:$P$133,11,FALSE)</f>
        <v>0</v>
      </c>
      <c r="AI930" s="367">
        <f>HLOOKUP(AI$35,'3.  Distribution Rates'!$C$122:$P$133,11,FALSE)</f>
        <v>0</v>
      </c>
      <c r="AJ930" s="367">
        <f>HLOOKUP(AJ$35,'3.  Distribution Rates'!$C$122:$P$133,11,FALSE)</f>
        <v>0</v>
      </c>
      <c r="AK930" s="367">
        <f>HLOOKUP(AK$35,'3.  Distribution Rates'!$C$122:$P$133,11,FALSE)</f>
        <v>0</v>
      </c>
      <c r="AL930" s="367">
        <f>HLOOKUP(AL$35,'3.  Distribution Rates'!$C$122:$P$133,11,FALSE)</f>
        <v>0</v>
      </c>
      <c r="AM930" s="403"/>
    </row>
    <row r="931" spans="2:39" ht="15">
      <c r="B931" s="350" t="s">
        <v>334</v>
      </c>
      <c r="C931" s="371"/>
      <c r="D931" s="335"/>
      <c r="E931" s="305"/>
      <c r="F931" s="305"/>
      <c r="G931" s="305"/>
      <c r="H931" s="305"/>
      <c r="I931" s="305"/>
      <c r="J931" s="305"/>
      <c r="K931" s="305"/>
      <c r="L931" s="305"/>
      <c r="M931" s="305"/>
      <c r="N931" s="305"/>
      <c r="O931" s="317"/>
      <c r="P931" s="305"/>
      <c r="Q931" s="305"/>
      <c r="R931" s="305"/>
      <c r="S931" s="335"/>
      <c r="T931" s="335"/>
      <c r="U931" s="335"/>
      <c r="V931" s="335"/>
      <c r="W931" s="305"/>
      <c r="X931" s="305"/>
      <c r="Y931" s="404">
        <f>'4.  2011-2014 LRAM'!Y142*Y930</f>
        <v>0</v>
      </c>
      <c r="Z931" s="404">
        <f>'4.  2011-2014 LRAM'!Z142*Z930</f>
        <v>0</v>
      </c>
      <c r="AA931" s="404">
        <f>'4.  2011-2014 LRAM'!AA142*AA930</f>
        <v>0</v>
      </c>
      <c r="AB931" s="404">
        <f>'4.  2011-2014 LRAM'!AB142*AB930</f>
        <v>0</v>
      </c>
      <c r="AC931" s="404">
        <f>'4.  2011-2014 LRAM'!AC142*AC930</f>
        <v>0</v>
      </c>
      <c r="AD931" s="404">
        <f>'4.  2011-2014 LRAM'!AD142*AD930</f>
        <v>0</v>
      </c>
      <c r="AE931" s="404">
        <f>'4.  2011-2014 LRAM'!AE142*AE930</f>
        <v>0</v>
      </c>
      <c r="AF931" s="404">
        <f>'4.  2011-2014 LRAM'!AF142*AF930</f>
        <v>0</v>
      </c>
      <c r="AG931" s="404">
        <f>'4.  2011-2014 LRAM'!AG142*AG930</f>
        <v>0</v>
      </c>
      <c r="AH931" s="404">
        <f>'4.  2011-2014 LRAM'!AH142*AH930</f>
        <v>0</v>
      </c>
      <c r="AI931" s="404">
        <f>'4.  2011-2014 LRAM'!AI142*AI930</f>
        <v>0</v>
      </c>
      <c r="AJ931" s="404">
        <f>'4.  2011-2014 LRAM'!AJ142*AJ930</f>
        <v>0</v>
      </c>
      <c r="AK931" s="404">
        <f>'4.  2011-2014 LRAM'!AK142*AK930</f>
        <v>0</v>
      </c>
      <c r="AL931" s="404">
        <f>'4.  2011-2014 LRAM'!AL142*AL930</f>
        <v>0</v>
      </c>
      <c r="AM931" s="403">
        <f t="shared" ref="AM931:AM939" si="2855">SUM(Y931:AL931)</f>
        <v>0</v>
      </c>
    </row>
    <row r="932" spans="2:39" ht="15">
      <c r="B932" s="350" t="s">
        <v>335</v>
      </c>
      <c r="C932" s="371"/>
      <c r="D932" s="335"/>
      <c r="E932" s="305"/>
      <c r="F932" s="305"/>
      <c r="G932" s="305"/>
      <c r="H932" s="305"/>
      <c r="I932" s="305"/>
      <c r="J932" s="305"/>
      <c r="K932" s="305"/>
      <c r="L932" s="305"/>
      <c r="M932" s="305"/>
      <c r="N932" s="305"/>
      <c r="O932" s="317"/>
      <c r="P932" s="305"/>
      <c r="Q932" s="305"/>
      <c r="R932" s="305"/>
      <c r="S932" s="335"/>
      <c r="T932" s="335"/>
      <c r="U932" s="335"/>
      <c r="V932" s="335"/>
      <c r="W932" s="305"/>
      <c r="X932" s="305"/>
      <c r="Y932" s="404">
        <f>'4.  2011-2014 LRAM'!Y271*Y930</f>
        <v>0</v>
      </c>
      <c r="Z932" s="404">
        <f>'4.  2011-2014 LRAM'!Z271*Z930</f>
        <v>0</v>
      </c>
      <c r="AA932" s="404">
        <f>'4.  2011-2014 LRAM'!AA271*AA930</f>
        <v>0</v>
      </c>
      <c r="AB932" s="404">
        <f>'4.  2011-2014 LRAM'!AB271*AB930</f>
        <v>0</v>
      </c>
      <c r="AC932" s="404">
        <f>'4.  2011-2014 LRAM'!AC271*AC930</f>
        <v>0</v>
      </c>
      <c r="AD932" s="404">
        <f>'4.  2011-2014 LRAM'!AD271*AD930</f>
        <v>0</v>
      </c>
      <c r="AE932" s="404">
        <f>'4.  2011-2014 LRAM'!AE271*AE930</f>
        <v>0</v>
      </c>
      <c r="AF932" s="404">
        <f>'4.  2011-2014 LRAM'!AF271*AF930</f>
        <v>0</v>
      </c>
      <c r="AG932" s="404">
        <f>'4.  2011-2014 LRAM'!AG271*AG930</f>
        <v>0</v>
      </c>
      <c r="AH932" s="404">
        <f>'4.  2011-2014 LRAM'!AH271*AH930</f>
        <v>0</v>
      </c>
      <c r="AI932" s="404">
        <f>'4.  2011-2014 LRAM'!AI271*AI930</f>
        <v>0</v>
      </c>
      <c r="AJ932" s="404">
        <f>'4.  2011-2014 LRAM'!AJ271*AJ930</f>
        <v>0</v>
      </c>
      <c r="AK932" s="404">
        <f>'4.  2011-2014 LRAM'!AK271*AK930</f>
        <v>0</v>
      </c>
      <c r="AL932" s="404">
        <f>'4.  2011-2014 LRAM'!AL271*AL930</f>
        <v>0</v>
      </c>
      <c r="AM932" s="403">
        <f t="shared" si="2855"/>
        <v>0</v>
      </c>
    </row>
    <row r="933" spans="2:39" ht="15">
      <c r="B933" s="350" t="s">
        <v>336</v>
      </c>
      <c r="C933" s="371"/>
      <c r="D933" s="335"/>
      <c r="E933" s="305"/>
      <c r="F933" s="305"/>
      <c r="G933" s="305"/>
      <c r="H933" s="305"/>
      <c r="I933" s="305"/>
      <c r="J933" s="305"/>
      <c r="K933" s="305"/>
      <c r="L933" s="305"/>
      <c r="M933" s="305"/>
      <c r="N933" s="305"/>
      <c r="O933" s="317"/>
      <c r="P933" s="305"/>
      <c r="Q933" s="305"/>
      <c r="R933" s="305"/>
      <c r="S933" s="335"/>
      <c r="T933" s="335"/>
      <c r="U933" s="335"/>
      <c r="V933" s="335"/>
      <c r="W933" s="305"/>
      <c r="X933" s="305"/>
      <c r="Y933" s="404">
        <f>'4.  2011-2014 LRAM'!Y400*Y930</f>
        <v>0</v>
      </c>
      <c r="Z933" s="404">
        <f>'4.  2011-2014 LRAM'!Z400*Z930</f>
        <v>0</v>
      </c>
      <c r="AA933" s="404">
        <f>'4.  2011-2014 LRAM'!AA400*AA930</f>
        <v>0</v>
      </c>
      <c r="AB933" s="404">
        <f>'4.  2011-2014 LRAM'!AB400*AB930</f>
        <v>0</v>
      </c>
      <c r="AC933" s="404">
        <f>'4.  2011-2014 LRAM'!AC400*AC930</f>
        <v>0</v>
      </c>
      <c r="AD933" s="404">
        <f>'4.  2011-2014 LRAM'!AD400*AD930</f>
        <v>0</v>
      </c>
      <c r="AE933" s="404">
        <f>'4.  2011-2014 LRAM'!AE400*AE930</f>
        <v>0</v>
      </c>
      <c r="AF933" s="404">
        <f>'4.  2011-2014 LRAM'!AF400*AF930</f>
        <v>0</v>
      </c>
      <c r="AG933" s="404">
        <f>'4.  2011-2014 LRAM'!AG400*AG930</f>
        <v>0</v>
      </c>
      <c r="AH933" s="404">
        <f>'4.  2011-2014 LRAM'!AH400*AH930</f>
        <v>0</v>
      </c>
      <c r="AI933" s="404">
        <f>'4.  2011-2014 LRAM'!AI400*AI930</f>
        <v>0</v>
      </c>
      <c r="AJ933" s="404">
        <f>'4.  2011-2014 LRAM'!AJ400*AJ930</f>
        <v>0</v>
      </c>
      <c r="AK933" s="404">
        <f>'4.  2011-2014 LRAM'!AK400*AK930</f>
        <v>0</v>
      </c>
      <c r="AL933" s="404">
        <f>'4.  2011-2014 LRAM'!AL400*AL930</f>
        <v>0</v>
      </c>
      <c r="AM933" s="403">
        <f t="shared" si="2855"/>
        <v>0</v>
      </c>
    </row>
    <row r="934" spans="2:39" ht="15">
      <c r="B934" s="350" t="s">
        <v>337</v>
      </c>
      <c r="C934" s="371"/>
      <c r="D934" s="335"/>
      <c r="E934" s="305"/>
      <c r="F934" s="305"/>
      <c r="G934" s="305"/>
      <c r="H934" s="305"/>
      <c r="I934" s="305"/>
      <c r="J934" s="305"/>
      <c r="K934" s="305"/>
      <c r="L934" s="305"/>
      <c r="M934" s="305"/>
      <c r="N934" s="305"/>
      <c r="O934" s="317"/>
      <c r="P934" s="305"/>
      <c r="Q934" s="305"/>
      <c r="R934" s="305"/>
      <c r="S934" s="335"/>
      <c r="T934" s="335"/>
      <c r="U934" s="335"/>
      <c r="V934" s="335"/>
      <c r="W934" s="305"/>
      <c r="X934" s="305"/>
      <c r="Y934" s="404">
        <f>'4.  2011-2014 LRAM'!Y530*Y930</f>
        <v>0</v>
      </c>
      <c r="Z934" s="404">
        <f>'4.  2011-2014 LRAM'!Z530*Z930</f>
        <v>0</v>
      </c>
      <c r="AA934" s="404">
        <f>'4.  2011-2014 LRAM'!AA530*AA930</f>
        <v>0</v>
      </c>
      <c r="AB934" s="404">
        <f>'4.  2011-2014 LRAM'!AB530*AB930</f>
        <v>0</v>
      </c>
      <c r="AC934" s="404">
        <f>'4.  2011-2014 LRAM'!AC530*AC930</f>
        <v>0</v>
      </c>
      <c r="AD934" s="404">
        <f>'4.  2011-2014 LRAM'!AD530*AD930</f>
        <v>0</v>
      </c>
      <c r="AE934" s="404">
        <f>'4.  2011-2014 LRAM'!AE530*AE930</f>
        <v>0</v>
      </c>
      <c r="AF934" s="404">
        <f>'4.  2011-2014 LRAM'!AF530*AF930</f>
        <v>0</v>
      </c>
      <c r="AG934" s="404">
        <f>'4.  2011-2014 LRAM'!AG530*AG930</f>
        <v>0</v>
      </c>
      <c r="AH934" s="404">
        <f>'4.  2011-2014 LRAM'!AH530*AH930</f>
        <v>0</v>
      </c>
      <c r="AI934" s="404">
        <f>'4.  2011-2014 LRAM'!AI530*AI930</f>
        <v>0</v>
      </c>
      <c r="AJ934" s="404">
        <f>'4.  2011-2014 LRAM'!AJ530*AJ930</f>
        <v>0</v>
      </c>
      <c r="AK934" s="404">
        <f>'4.  2011-2014 LRAM'!AK530*AK930</f>
        <v>0</v>
      </c>
      <c r="AL934" s="404">
        <f>'4.  2011-2014 LRAM'!AL530*AL930</f>
        <v>0</v>
      </c>
      <c r="AM934" s="403">
        <f t="shared" si="2855"/>
        <v>0</v>
      </c>
    </row>
    <row r="935" spans="2:39" ht="15">
      <c r="B935" s="350" t="s">
        <v>338</v>
      </c>
      <c r="C935" s="371"/>
      <c r="D935" s="335"/>
      <c r="E935" s="305"/>
      <c r="F935" s="305"/>
      <c r="G935" s="305"/>
      <c r="H935" s="305"/>
      <c r="I935" s="305"/>
      <c r="J935" s="305"/>
      <c r="K935" s="305"/>
      <c r="L935" s="305"/>
      <c r="M935" s="305"/>
      <c r="N935" s="305"/>
      <c r="O935" s="317"/>
      <c r="P935" s="305"/>
      <c r="Q935" s="305"/>
      <c r="R935" s="305"/>
      <c r="S935" s="335"/>
      <c r="T935" s="335"/>
      <c r="U935" s="335"/>
      <c r="V935" s="335"/>
      <c r="W935" s="305"/>
      <c r="X935" s="305"/>
      <c r="Y935" s="404">
        <f t="shared" ref="Y935:AL935" si="2856">Y211*Y930</f>
        <v>0</v>
      </c>
      <c r="Z935" s="404">
        <f t="shared" si="2856"/>
        <v>0</v>
      </c>
      <c r="AA935" s="404">
        <f t="shared" si="2856"/>
        <v>0</v>
      </c>
      <c r="AB935" s="404">
        <f t="shared" si="2856"/>
        <v>0</v>
      </c>
      <c r="AC935" s="404">
        <f t="shared" si="2856"/>
        <v>0</v>
      </c>
      <c r="AD935" s="404">
        <f t="shared" si="2856"/>
        <v>0</v>
      </c>
      <c r="AE935" s="404">
        <f t="shared" si="2856"/>
        <v>0</v>
      </c>
      <c r="AF935" s="404">
        <f t="shared" si="2856"/>
        <v>0</v>
      </c>
      <c r="AG935" s="404">
        <f t="shared" si="2856"/>
        <v>0</v>
      </c>
      <c r="AH935" s="404">
        <f t="shared" si="2856"/>
        <v>0</v>
      </c>
      <c r="AI935" s="404">
        <f t="shared" si="2856"/>
        <v>0</v>
      </c>
      <c r="AJ935" s="404">
        <f t="shared" si="2856"/>
        <v>0</v>
      </c>
      <c r="AK935" s="404">
        <f t="shared" si="2856"/>
        <v>0</v>
      </c>
      <c r="AL935" s="404">
        <f t="shared" si="2856"/>
        <v>0</v>
      </c>
      <c r="AM935" s="403">
        <f t="shared" si="2855"/>
        <v>0</v>
      </c>
    </row>
    <row r="936" spans="2:39" ht="15">
      <c r="B936" s="350" t="s">
        <v>339</v>
      </c>
      <c r="C936" s="371"/>
      <c r="D936" s="335"/>
      <c r="E936" s="305"/>
      <c r="F936" s="305"/>
      <c r="G936" s="305"/>
      <c r="H936" s="305"/>
      <c r="I936" s="305"/>
      <c r="J936" s="305"/>
      <c r="K936" s="305"/>
      <c r="L936" s="305"/>
      <c r="M936" s="305"/>
      <c r="N936" s="305"/>
      <c r="O936" s="317"/>
      <c r="P936" s="305"/>
      <c r="Q936" s="305"/>
      <c r="R936" s="305"/>
      <c r="S936" s="335"/>
      <c r="T936" s="335"/>
      <c r="U936" s="335"/>
      <c r="V936" s="335"/>
      <c r="W936" s="305"/>
      <c r="X936" s="305"/>
      <c r="Y936" s="404">
        <f t="shared" ref="Y936:AL936" si="2857">Y394*Y930</f>
        <v>0</v>
      </c>
      <c r="Z936" s="404">
        <f t="shared" si="2857"/>
        <v>0</v>
      </c>
      <c r="AA936" s="404">
        <f t="shared" si="2857"/>
        <v>0</v>
      </c>
      <c r="AB936" s="404">
        <f t="shared" si="2857"/>
        <v>0</v>
      </c>
      <c r="AC936" s="404">
        <f t="shared" si="2857"/>
        <v>0</v>
      </c>
      <c r="AD936" s="404">
        <f t="shared" si="2857"/>
        <v>0</v>
      </c>
      <c r="AE936" s="404">
        <f t="shared" si="2857"/>
        <v>0</v>
      </c>
      <c r="AF936" s="404">
        <f t="shared" si="2857"/>
        <v>0</v>
      </c>
      <c r="AG936" s="404">
        <f t="shared" si="2857"/>
        <v>0</v>
      </c>
      <c r="AH936" s="404">
        <f t="shared" si="2857"/>
        <v>0</v>
      </c>
      <c r="AI936" s="404">
        <f t="shared" si="2857"/>
        <v>0</v>
      </c>
      <c r="AJ936" s="404">
        <f t="shared" si="2857"/>
        <v>0</v>
      </c>
      <c r="AK936" s="404">
        <f t="shared" si="2857"/>
        <v>0</v>
      </c>
      <c r="AL936" s="404">
        <f t="shared" si="2857"/>
        <v>0</v>
      </c>
      <c r="AM936" s="403">
        <f t="shared" si="2855"/>
        <v>0</v>
      </c>
    </row>
    <row r="937" spans="2:39" ht="15">
      <c r="B937" s="350" t="s">
        <v>340</v>
      </c>
      <c r="C937" s="371"/>
      <c r="D937" s="335"/>
      <c r="E937" s="305"/>
      <c r="F937" s="305"/>
      <c r="G937" s="305"/>
      <c r="H937" s="305"/>
      <c r="I937" s="305"/>
      <c r="J937" s="305"/>
      <c r="K937" s="305"/>
      <c r="L937" s="305"/>
      <c r="M937" s="305"/>
      <c r="N937" s="305"/>
      <c r="O937" s="317"/>
      <c r="P937" s="305"/>
      <c r="Q937" s="305"/>
      <c r="R937" s="305"/>
      <c r="S937" s="335"/>
      <c r="T937" s="335"/>
      <c r="U937" s="335"/>
      <c r="V937" s="335"/>
      <c r="W937" s="305"/>
      <c r="X937" s="305"/>
      <c r="Y937" s="404">
        <f t="shared" ref="Y937:AL937" si="2858">Y577*Y930</f>
        <v>0</v>
      </c>
      <c r="Z937" s="404">
        <f t="shared" si="2858"/>
        <v>0</v>
      </c>
      <c r="AA937" s="404">
        <f t="shared" si="2858"/>
        <v>0</v>
      </c>
      <c r="AB937" s="404">
        <f t="shared" si="2858"/>
        <v>0</v>
      </c>
      <c r="AC937" s="404">
        <f t="shared" si="2858"/>
        <v>0</v>
      </c>
      <c r="AD937" s="404">
        <f t="shared" si="2858"/>
        <v>0</v>
      </c>
      <c r="AE937" s="404">
        <f t="shared" si="2858"/>
        <v>0</v>
      </c>
      <c r="AF937" s="404">
        <f t="shared" si="2858"/>
        <v>0</v>
      </c>
      <c r="AG937" s="404">
        <f t="shared" si="2858"/>
        <v>0</v>
      </c>
      <c r="AH937" s="404">
        <f t="shared" si="2858"/>
        <v>0</v>
      </c>
      <c r="AI937" s="404">
        <f t="shared" si="2858"/>
        <v>0</v>
      </c>
      <c r="AJ937" s="404">
        <f t="shared" si="2858"/>
        <v>0</v>
      </c>
      <c r="AK937" s="404">
        <f t="shared" si="2858"/>
        <v>0</v>
      </c>
      <c r="AL937" s="404">
        <f t="shared" si="2858"/>
        <v>0</v>
      </c>
      <c r="AM937" s="403">
        <f t="shared" si="2855"/>
        <v>0</v>
      </c>
    </row>
    <row r="938" spans="2:39" ht="15">
      <c r="B938" s="350" t="s">
        <v>341</v>
      </c>
      <c r="C938" s="371"/>
      <c r="D938" s="335"/>
      <c r="E938" s="305"/>
      <c r="F938" s="305"/>
      <c r="G938" s="305"/>
      <c r="H938" s="305"/>
      <c r="I938" s="305"/>
      <c r="J938" s="305"/>
      <c r="K938" s="305"/>
      <c r="L938" s="305"/>
      <c r="M938" s="305"/>
      <c r="N938" s="305"/>
      <c r="O938" s="317"/>
      <c r="P938" s="305"/>
      <c r="Q938" s="305"/>
      <c r="R938" s="305"/>
      <c r="S938" s="335"/>
      <c r="T938" s="335"/>
      <c r="U938" s="335"/>
      <c r="V938" s="335"/>
      <c r="W938" s="305"/>
      <c r="X938" s="305"/>
      <c r="Y938" s="404">
        <f t="shared" ref="Y938:AL938" si="2859">Y760*Y930</f>
        <v>0</v>
      </c>
      <c r="Z938" s="404">
        <f t="shared" si="2859"/>
        <v>0</v>
      </c>
      <c r="AA938" s="404">
        <f t="shared" si="2859"/>
        <v>0</v>
      </c>
      <c r="AB938" s="404">
        <f t="shared" si="2859"/>
        <v>0</v>
      </c>
      <c r="AC938" s="404">
        <f t="shared" si="2859"/>
        <v>0</v>
      </c>
      <c r="AD938" s="404">
        <f t="shared" si="2859"/>
        <v>0</v>
      </c>
      <c r="AE938" s="404">
        <f t="shared" si="2859"/>
        <v>0</v>
      </c>
      <c r="AF938" s="404">
        <f t="shared" si="2859"/>
        <v>0</v>
      </c>
      <c r="AG938" s="404">
        <f t="shared" si="2859"/>
        <v>0</v>
      </c>
      <c r="AH938" s="404">
        <f t="shared" si="2859"/>
        <v>0</v>
      </c>
      <c r="AI938" s="404">
        <f t="shared" si="2859"/>
        <v>0</v>
      </c>
      <c r="AJ938" s="404">
        <f t="shared" si="2859"/>
        <v>0</v>
      </c>
      <c r="AK938" s="404">
        <f t="shared" si="2859"/>
        <v>0</v>
      </c>
      <c r="AL938" s="404">
        <f t="shared" si="2859"/>
        <v>0</v>
      </c>
      <c r="AM938" s="403">
        <f t="shared" si="2855"/>
        <v>0</v>
      </c>
    </row>
    <row r="939" spans="2:39" ht="15">
      <c r="B939" s="350" t="s">
        <v>342</v>
      </c>
      <c r="C939" s="371"/>
      <c r="D939" s="335"/>
      <c r="E939" s="305"/>
      <c r="F939" s="305"/>
      <c r="G939" s="305"/>
      <c r="H939" s="305"/>
      <c r="I939" s="305"/>
      <c r="J939" s="305"/>
      <c r="K939" s="305"/>
      <c r="L939" s="305"/>
      <c r="M939" s="305"/>
      <c r="N939" s="305"/>
      <c r="O939" s="317"/>
      <c r="P939" s="305"/>
      <c r="Q939" s="305"/>
      <c r="R939" s="305"/>
      <c r="S939" s="335"/>
      <c r="T939" s="335"/>
      <c r="U939" s="335"/>
      <c r="V939" s="335"/>
      <c r="W939" s="305"/>
      <c r="X939" s="305"/>
      <c r="Y939" s="404">
        <f>Y927*Y930</f>
        <v>0</v>
      </c>
      <c r="Z939" s="404">
        <f t="shared" ref="Z939:AL939" si="2860">Z927*Z930</f>
        <v>0</v>
      </c>
      <c r="AA939" s="404">
        <f t="shared" si="2860"/>
        <v>0</v>
      </c>
      <c r="AB939" s="404">
        <f t="shared" si="2860"/>
        <v>0</v>
      </c>
      <c r="AC939" s="404">
        <f t="shared" si="2860"/>
        <v>0</v>
      </c>
      <c r="AD939" s="404">
        <f t="shared" si="2860"/>
        <v>0</v>
      </c>
      <c r="AE939" s="404">
        <f t="shared" si="2860"/>
        <v>0</v>
      </c>
      <c r="AF939" s="404">
        <f t="shared" si="2860"/>
        <v>0</v>
      </c>
      <c r="AG939" s="404">
        <f t="shared" si="2860"/>
        <v>0</v>
      </c>
      <c r="AH939" s="404">
        <f t="shared" si="2860"/>
        <v>0</v>
      </c>
      <c r="AI939" s="404">
        <f t="shared" si="2860"/>
        <v>0</v>
      </c>
      <c r="AJ939" s="404">
        <f t="shared" si="2860"/>
        <v>0</v>
      </c>
      <c r="AK939" s="404">
        <f t="shared" si="2860"/>
        <v>0</v>
      </c>
      <c r="AL939" s="404">
        <f t="shared" si="2860"/>
        <v>0</v>
      </c>
      <c r="AM939" s="403">
        <f t="shared" si="2855"/>
        <v>0</v>
      </c>
    </row>
    <row r="940" spans="2:39" ht="15.6">
      <c r="B940" s="375" t="s">
        <v>346</v>
      </c>
      <c r="C940" s="371"/>
      <c r="D940" s="362"/>
      <c r="E940" s="360"/>
      <c r="F940" s="360"/>
      <c r="G940" s="360"/>
      <c r="H940" s="360"/>
      <c r="I940" s="360"/>
      <c r="J940" s="360"/>
      <c r="K940" s="360"/>
      <c r="L940" s="360"/>
      <c r="M940" s="360"/>
      <c r="N940" s="360"/>
      <c r="O940" s="326"/>
      <c r="P940" s="360"/>
      <c r="Q940" s="360"/>
      <c r="R940" s="360"/>
      <c r="S940" s="362"/>
      <c r="T940" s="362"/>
      <c r="U940" s="362"/>
      <c r="V940" s="362"/>
      <c r="W940" s="360"/>
      <c r="X940" s="360"/>
      <c r="Y940" s="372">
        <f>SUM(Y931:Y939)</f>
        <v>0</v>
      </c>
      <c r="Z940" s="372">
        <f t="shared" ref="Z940:AE940" si="2861">SUM(Z931:Z939)</f>
        <v>0</v>
      </c>
      <c r="AA940" s="372">
        <f t="shared" si="2861"/>
        <v>0</v>
      </c>
      <c r="AB940" s="372">
        <f t="shared" si="2861"/>
        <v>0</v>
      </c>
      <c r="AC940" s="372">
        <f t="shared" si="2861"/>
        <v>0</v>
      </c>
      <c r="AD940" s="372">
        <f t="shared" si="2861"/>
        <v>0</v>
      </c>
      <c r="AE940" s="372">
        <f t="shared" si="2861"/>
        <v>0</v>
      </c>
      <c r="AF940" s="372">
        <f>SUM(AF931:AF939)</f>
        <v>0</v>
      </c>
      <c r="AG940" s="372">
        <f t="shared" ref="AG940:AL940" si="2862">SUM(AG931:AG939)</f>
        <v>0</v>
      </c>
      <c r="AH940" s="372">
        <f t="shared" si="2862"/>
        <v>0</v>
      </c>
      <c r="AI940" s="372">
        <f t="shared" si="2862"/>
        <v>0</v>
      </c>
      <c r="AJ940" s="372">
        <f t="shared" si="2862"/>
        <v>0</v>
      </c>
      <c r="AK940" s="372">
        <f t="shared" si="2862"/>
        <v>0</v>
      </c>
      <c r="AL940" s="372">
        <f t="shared" si="2862"/>
        <v>0</v>
      </c>
      <c r="AM940" s="374">
        <f>SUM(AM931:AM939)</f>
        <v>0</v>
      </c>
    </row>
    <row r="941" spans="2:39" ht="15.6">
      <c r="B941" s="375" t="s">
        <v>347</v>
      </c>
      <c r="C941" s="371"/>
      <c r="D941" s="376"/>
      <c r="E941" s="360"/>
      <c r="F941" s="360"/>
      <c r="G941" s="360"/>
      <c r="H941" s="360"/>
      <c r="I941" s="360"/>
      <c r="J941" s="360"/>
      <c r="K941" s="360"/>
      <c r="L941" s="360"/>
      <c r="M941" s="360"/>
      <c r="N941" s="360"/>
      <c r="O941" s="326"/>
      <c r="P941" s="360"/>
      <c r="Q941" s="360"/>
      <c r="R941" s="360"/>
      <c r="S941" s="362"/>
      <c r="T941" s="362"/>
      <c r="U941" s="362"/>
      <c r="V941" s="362"/>
      <c r="W941" s="360"/>
      <c r="X941" s="360"/>
      <c r="Y941" s="373">
        <f>Y928*Y930</f>
        <v>0</v>
      </c>
      <c r="Z941" s="373">
        <f t="shared" ref="Z941:AE941" si="2863">Z928*Z930</f>
        <v>0</v>
      </c>
      <c r="AA941" s="373">
        <f t="shared" si="2863"/>
        <v>0</v>
      </c>
      <c r="AB941" s="373">
        <f t="shared" si="2863"/>
        <v>0</v>
      </c>
      <c r="AC941" s="373">
        <f t="shared" si="2863"/>
        <v>0</v>
      </c>
      <c r="AD941" s="373">
        <f t="shared" si="2863"/>
        <v>0</v>
      </c>
      <c r="AE941" s="373">
        <f t="shared" si="2863"/>
        <v>0</v>
      </c>
      <c r="AF941" s="373">
        <f>AF928*AF930</f>
        <v>0</v>
      </c>
      <c r="AG941" s="373">
        <f t="shared" ref="AG941:AL941" si="2864">AG928*AG930</f>
        <v>0</v>
      </c>
      <c r="AH941" s="373">
        <f t="shared" si="2864"/>
        <v>0</v>
      </c>
      <c r="AI941" s="373">
        <f t="shared" si="2864"/>
        <v>0</v>
      </c>
      <c r="AJ941" s="373">
        <f t="shared" si="2864"/>
        <v>0</v>
      </c>
      <c r="AK941" s="373">
        <f t="shared" si="2864"/>
        <v>0</v>
      </c>
      <c r="AL941" s="373">
        <f t="shared" si="2864"/>
        <v>0</v>
      </c>
      <c r="AM941" s="374">
        <f>SUM(Y941:AL941)</f>
        <v>0</v>
      </c>
    </row>
    <row r="942" spans="2:39" ht="15.6">
      <c r="B942" s="375" t="s">
        <v>348</v>
      </c>
      <c r="C942" s="371"/>
      <c r="D942" s="376"/>
      <c r="E942" s="360"/>
      <c r="F942" s="360"/>
      <c r="G942" s="360"/>
      <c r="H942" s="360"/>
      <c r="I942" s="360"/>
      <c r="J942" s="360"/>
      <c r="K942" s="360"/>
      <c r="L942" s="360"/>
      <c r="M942" s="360"/>
      <c r="N942" s="360"/>
      <c r="O942" s="326"/>
      <c r="P942" s="360"/>
      <c r="Q942" s="360"/>
      <c r="R942" s="360"/>
      <c r="S942" s="376"/>
      <c r="T942" s="376"/>
      <c r="U942" s="376"/>
      <c r="V942" s="376"/>
      <c r="W942" s="360"/>
      <c r="X942" s="360"/>
      <c r="Y942" s="377"/>
      <c r="Z942" s="377"/>
      <c r="AA942" s="377"/>
      <c r="AB942" s="377"/>
      <c r="AC942" s="377"/>
      <c r="AD942" s="377"/>
      <c r="AE942" s="377"/>
      <c r="AF942" s="377"/>
      <c r="AG942" s="377"/>
      <c r="AH942" s="377"/>
      <c r="AI942" s="377"/>
      <c r="AJ942" s="377"/>
      <c r="AK942" s="377"/>
      <c r="AL942" s="377"/>
      <c r="AM942" s="374">
        <f>AM940-AM941</f>
        <v>0</v>
      </c>
    </row>
    <row r="943" spans="2:39" ht="15">
      <c r="B943" s="350"/>
      <c r="C943" s="376"/>
      <c r="D943" s="376"/>
      <c r="E943" s="360"/>
      <c r="F943" s="360"/>
      <c r="G943" s="360"/>
      <c r="H943" s="360"/>
      <c r="I943" s="360"/>
      <c r="J943" s="360"/>
      <c r="K943" s="360"/>
      <c r="L943" s="360"/>
      <c r="M943" s="360"/>
      <c r="N943" s="360"/>
      <c r="O943" s="326"/>
      <c r="P943" s="360"/>
      <c r="Q943" s="360"/>
      <c r="R943" s="360"/>
      <c r="S943" s="376"/>
      <c r="T943" s="371"/>
      <c r="U943" s="376"/>
      <c r="V943" s="376"/>
      <c r="W943" s="360"/>
      <c r="X943" s="360"/>
      <c r="Y943" s="378"/>
      <c r="Z943" s="378"/>
      <c r="AA943" s="378"/>
      <c r="AB943" s="378"/>
      <c r="AC943" s="378"/>
      <c r="AD943" s="378"/>
      <c r="AE943" s="378"/>
      <c r="AF943" s="378"/>
      <c r="AG943" s="378"/>
      <c r="AH943" s="378"/>
      <c r="AI943" s="378"/>
      <c r="AJ943" s="378"/>
      <c r="AK943" s="378"/>
      <c r="AL943" s="378"/>
      <c r="AM943" s="363"/>
    </row>
    <row r="944" spans="2:39" ht="15">
      <c r="B944" s="466" t="s">
        <v>343</v>
      </c>
      <c r="C944" s="390"/>
      <c r="D944" s="410"/>
      <c r="E944" s="410"/>
      <c r="F944" s="410"/>
      <c r="G944" s="410"/>
      <c r="H944" s="410"/>
      <c r="I944" s="410"/>
      <c r="J944" s="410"/>
      <c r="K944" s="410"/>
      <c r="L944" s="410"/>
      <c r="M944" s="410"/>
      <c r="N944" s="410"/>
      <c r="O944" s="409"/>
      <c r="P944" s="410"/>
      <c r="Q944" s="410"/>
      <c r="R944" s="410"/>
      <c r="S944" s="390"/>
      <c r="T944" s="411"/>
      <c r="U944" s="411"/>
      <c r="V944" s="410"/>
      <c r="W944" s="410"/>
      <c r="X944" s="411"/>
      <c r="Y944" s="352">
        <f>SUMPRODUCT(E770:E925,Y770:Y925)</f>
        <v>0</v>
      </c>
      <c r="Z944" s="352">
        <f>SUMPRODUCT(E770:E925,Z770:Z925)</f>
        <v>0</v>
      </c>
      <c r="AA944" s="352">
        <f t="shared" ref="AA944:AL944" si="2865">IF(AA768="kw",SUMPRODUCT($N$770:$N$925,$P$770:$P$925,AA770:AA925),SUMPRODUCT($E$770:$E$925,AA770:AA925))</f>
        <v>0</v>
      </c>
      <c r="AB944" s="352">
        <f t="shared" si="2865"/>
        <v>0</v>
      </c>
      <c r="AC944" s="352">
        <f t="shared" si="2865"/>
        <v>0</v>
      </c>
      <c r="AD944" s="352">
        <f t="shared" si="2865"/>
        <v>0</v>
      </c>
      <c r="AE944" s="352">
        <f t="shared" si="2865"/>
        <v>0</v>
      </c>
      <c r="AF944" s="352">
        <f t="shared" si="2865"/>
        <v>0</v>
      </c>
      <c r="AG944" s="352">
        <f t="shared" si="2865"/>
        <v>0</v>
      </c>
      <c r="AH944" s="352">
        <f t="shared" si="2865"/>
        <v>0</v>
      </c>
      <c r="AI944" s="352">
        <f t="shared" si="2865"/>
        <v>0</v>
      </c>
      <c r="AJ944" s="352">
        <f t="shared" si="2865"/>
        <v>0</v>
      </c>
      <c r="AK944" s="352">
        <f t="shared" si="2865"/>
        <v>0</v>
      </c>
      <c r="AL944" s="352">
        <f t="shared" si="2865"/>
        <v>0</v>
      </c>
      <c r="AM944" s="412"/>
    </row>
    <row r="945" spans="1:39" ht="18.75" customHeight="1">
      <c r="B945" s="394" t="s">
        <v>226</v>
      </c>
      <c r="C945" s="413"/>
      <c r="D945" s="414"/>
      <c r="E945" s="414"/>
      <c r="F945" s="414"/>
      <c r="G945" s="414"/>
      <c r="H945" s="414"/>
      <c r="I945" s="414"/>
      <c r="J945" s="414"/>
      <c r="K945" s="414"/>
      <c r="L945" s="414"/>
      <c r="M945" s="414"/>
      <c r="N945" s="414"/>
      <c r="O945" s="414"/>
      <c r="P945" s="414"/>
      <c r="Q945" s="414"/>
      <c r="R945" s="414"/>
      <c r="S945" s="397"/>
      <c r="T945" s="398"/>
      <c r="U945" s="414"/>
      <c r="V945" s="414"/>
      <c r="W945" s="414"/>
      <c r="X945" s="414"/>
      <c r="Y945" s="435"/>
      <c r="Z945" s="435"/>
      <c r="AA945" s="435"/>
      <c r="AB945" s="435"/>
      <c r="AC945" s="435"/>
      <c r="AD945" s="435"/>
      <c r="AE945" s="435"/>
      <c r="AF945" s="435"/>
      <c r="AG945" s="435"/>
      <c r="AH945" s="435"/>
      <c r="AI945" s="435"/>
      <c r="AJ945" s="435"/>
      <c r="AK945" s="435"/>
      <c r="AL945" s="435"/>
      <c r="AM945" s="415"/>
    </row>
    <row r="946" spans="1:39" collapsed="1"/>
    <row r="948" spans="1:39" ht="15.6">
      <c r="B948" s="306" t="s">
        <v>344</v>
      </c>
      <c r="C948" s="307"/>
      <c r="D948" s="626" t="s">
        <v>588</v>
      </c>
      <c r="E948" s="279"/>
      <c r="F948" s="626" t="s">
        <v>599</v>
      </c>
      <c r="G948" s="279"/>
      <c r="H948" s="279"/>
      <c r="I948" s="279"/>
      <c r="J948" s="279"/>
      <c r="K948" s="279"/>
      <c r="L948" s="279"/>
      <c r="M948" s="279"/>
      <c r="N948" s="279"/>
      <c r="O948" s="307"/>
      <c r="P948" s="279"/>
      <c r="Q948" s="279"/>
      <c r="R948" s="279"/>
      <c r="S948" s="279"/>
      <c r="T948" s="279"/>
      <c r="U948" s="279"/>
      <c r="V948" s="279"/>
      <c r="W948" s="279"/>
      <c r="X948" s="279"/>
      <c r="Y948" s="296"/>
      <c r="Z948" s="293"/>
      <c r="AA948" s="293"/>
      <c r="AB948" s="293"/>
      <c r="AC948" s="293"/>
      <c r="AD948" s="293"/>
      <c r="AE948" s="293"/>
      <c r="AF948" s="293"/>
      <c r="AG948" s="293"/>
      <c r="AH948" s="293"/>
      <c r="AI948" s="293"/>
      <c r="AJ948" s="293"/>
      <c r="AK948" s="293"/>
      <c r="AL948" s="293"/>
    </row>
    <row r="949" spans="1:39" ht="39.75" customHeight="1">
      <c r="B949" s="794" t="s">
        <v>213</v>
      </c>
      <c r="C949" s="796" t="s">
        <v>33</v>
      </c>
      <c r="D949" s="310" t="s">
        <v>426</v>
      </c>
      <c r="E949" s="798" t="s">
        <v>211</v>
      </c>
      <c r="F949" s="799"/>
      <c r="G949" s="799"/>
      <c r="H949" s="799"/>
      <c r="I949" s="799"/>
      <c r="J949" s="799"/>
      <c r="K949" s="799"/>
      <c r="L949" s="799"/>
      <c r="M949" s="800"/>
      <c r="N949" s="801" t="s">
        <v>215</v>
      </c>
      <c r="O949" s="310" t="s">
        <v>427</v>
      </c>
      <c r="P949" s="798" t="s">
        <v>214</v>
      </c>
      <c r="Q949" s="799"/>
      <c r="R949" s="799"/>
      <c r="S949" s="799"/>
      <c r="T949" s="799"/>
      <c r="U949" s="799"/>
      <c r="V949" s="799"/>
      <c r="W949" s="799"/>
      <c r="X949" s="800"/>
      <c r="Y949" s="791" t="s">
        <v>246</v>
      </c>
      <c r="Z949" s="792"/>
      <c r="AA949" s="792"/>
      <c r="AB949" s="792"/>
      <c r="AC949" s="792"/>
      <c r="AD949" s="792"/>
      <c r="AE949" s="792"/>
      <c r="AF949" s="792"/>
      <c r="AG949" s="792"/>
      <c r="AH949" s="792"/>
      <c r="AI949" s="792"/>
      <c r="AJ949" s="792"/>
      <c r="AK949" s="792"/>
      <c r="AL949" s="792"/>
      <c r="AM949" s="793"/>
    </row>
    <row r="950" spans="1:39" ht="65.25" customHeight="1">
      <c r="B950" s="795"/>
      <c r="C950" s="797"/>
      <c r="D950" s="311">
        <v>2020</v>
      </c>
      <c r="E950" s="311">
        <v>2021</v>
      </c>
      <c r="F950" s="311">
        <v>2022</v>
      </c>
      <c r="G950" s="311">
        <v>2023</v>
      </c>
      <c r="H950" s="311">
        <v>2024</v>
      </c>
      <c r="I950" s="311">
        <v>2025</v>
      </c>
      <c r="J950" s="311">
        <v>2026</v>
      </c>
      <c r="K950" s="311">
        <v>2027</v>
      </c>
      <c r="L950" s="311">
        <v>2028</v>
      </c>
      <c r="M950" s="311">
        <v>2029</v>
      </c>
      <c r="N950" s="802"/>
      <c r="O950" s="311">
        <v>2020</v>
      </c>
      <c r="P950" s="311">
        <v>2021</v>
      </c>
      <c r="Q950" s="311">
        <v>2022</v>
      </c>
      <c r="R950" s="311">
        <v>2023</v>
      </c>
      <c r="S950" s="311">
        <v>2024</v>
      </c>
      <c r="T950" s="311">
        <v>2025</v>
      </c>
      <c r="U950" s="311">
        <v>2026</v>
      </c>
      <c r="V950" s="311">
        <v>2027</v>
      </c>
      <c r="W950" s="311">
        <v>2028</v>
      </c>
      <c r="X950" s="311">
        <v>2029</v>
      </c>
      <c r="Y950" s="311" t="str">
        <f>'1.  LRAMVA Summary'!D51</f>
        <v>Residential</v>
      </c>
      <c r="Z950" s="311" t="str">
        <f>'1.  LRAMVA Summary'!E51</f>
        <v>GS&lt;50 kW</v>
      </c>
      <c r="AA950" s="311" t="str">
        <f>'1.  LRAMVA Summary'!F51</f>
        <v>General Service 50 to 499 kW</v>
      </c>
      <c r="AB950" s="311" t="str">
        <f>'1.  LRAMVA Summary'!G51</f>
        <v>General Service 500 to 4,999 kW</v>
      </c>
      <c r="AC950" s="311" t="str">
        <f>'1.  LRAMVA Summary'!H51</f>
        <v>Large Use</v>
      </c>
      <c r="AD950" s="311" t="str">
        <f>'1.  LRAMVA Summary'!I51</f>
        <v>Street Lighting</v>
      </c>
      <c r="AE950" s="311" t="str">
        <f>'1.  LRAMVA Summary'!J51</f>
        <v/>
      </c>
      <c r="AF950" s="311" t="str">
        <f>'1.  LRAMVA Summary'!K51</f>
        <v/>
      </c>
      <c r="AG950" s="311" t="str">
        <f>'1.  LRAMVA Summary'!L51</f>
        <v/>
      </c>
      <c r="AH950" s="311" t="str">
        <f>'1.  LRAMVA Summary'!M51</f>
        <v/>
      </c>
      <c r="AI950" s="311" t="str">
        <f>'1.  LRAMVA Summary'!N51</f>
        <v/>
      </c>
      <c r="AJ950" s="311" t="str">
        <f>'1.  LRAMVA Summary'!O51</f>
        <v/>
      </c>
      <c r="AK950" s="311" t="str">
        <f>'1.  LRAMVA Summary'!P51</f>
        <v/>
      </c>
      <c r="AL950" s="311" t="str">
        <f>'1.  LRAMVA Summary'!Q51</f>
        <v/>
      </c>
      <c r="AM950" s="313" t="str">
        <f>'1.  LRAMVA Summary'!R51</f>
        <v>Total</v>
      </c>
    </row>
    <row r="951" spans="1:39" ht="15" customHeight="1">
      <c r="A951" s="567"/>
      <c r="B951" s="553" t="s">
        <v>517</v>
      </c>
      <c r="C951" s="315"/>
      <c r="D951" s="315"/>
      <c r="E951" s="315"/>
      <c r="F951" s="315"/>
      <c r="G951" s="315"/>
      <c r="H951" s="315"/>
      <c r="I951" s="315"/>
      <c r="J951" s="315"/>
      <c r="K951" s="315"/>
      <c r="L951" s="315"/>
      <c r="M951" s="315"/>
      <c r="N951" s="316"/>
      <c r="O951" s="315"/>
      <c r="P951" s="315"/>
      <c r="Q951" s="315"/>
      <c r="R951" s="315"/>
      <c r="S951" s="315"/>
      <c r="T951" s="315"/>
      <c r="U951" s="315"/>
      <c r="V951" s="315"/>
      <c r="W951" s="315"/>
      <c r="X951" s="315"/>
      <c r="Y951" s="317" t="str">
        <f>'1.  LRAMVA Summary'!D52</f>
        <v>kWh</v>
      </c>
      <c r="Z951" s="317" t="str">
        <f>'1.  LRAMVA Summary'!E52</f>
        <v>kWh</v>
      </c>
      <c r="AA951" s="317" t="str">
        <f>'1.  LRAMVA Summary'!F52</f>
        <v>kW</v>
      </c>
      <c r="AB951" s="317" t="str">
        <f>'1.  LRAMVA Summary'!G52</f>
        <v>kW</v>
      </c>
      <c r="AC951" s="317" t="str">
        <f>'1.  LRAMVA Summary'!H52</f>
        <v>kW</v>
      </c>
      <c r="AD951" s="317" t="str">
        <f>'1.  LRAMVA Summary'!I52</f>
        <v>kW</v>
      </c>
      <c r="AE951" s="317" t="str">
        <f>'1.  LRAMVA Summary'!J52</f>
        <v/>
      </c>
      <c r="AF951" s="317" t="str">
        <f>'1.  LRAMVA Summary'!K52</f>
        <v/>
      </c>
      <c r="AG951" s="317" t="str">
        <f>'1.  LRAMVA Summary'!L52</f>
        <v/>
      </c>
      <c r="AH951" s="317" t="str">
        <f>'1.  LRAMVA Summary'!M52</f>
        <v/>
      </c>
      <c r="AI951" s="317" t="str">
        <f>'1.  LRAMVA Summary'!N52</f>
        <v/>
      </c>
      <c r="AJ951" s="317" t="str">
        <f>'1.  LRAMVA Summary'!O52</f>
        <v/>
      </c>
      <c r="AK951" s="317" t="str">
        <f>'1.  LRAMVA Summary'!P52</f>
        <v/>
      </c>
      <c r="AL951" s="317" t="str">
        <f>'1.  LRAMVA Summary'!Q52</f>
        <v/>
      </c>
      <c r="AM951" s="318"/>
    </row>
    <row r="952" spans="1:39" ht="15" hidden="1" customHeight="1" outlineLevel="1">
      <c r="A952" s="567"/>
      <c r="B952" s="539" t="s">
        <v>510</v>
      </c>
      <c r="C952" s="315"/>
      <c r="D952" s="315"/>
      <c r="E952" s="315"/>
      <c r="F952" s="315"/>
      <c r="G952" s="315"/>
      <c r="H952" s="315"/>
      <c r="I952" s="315"/>
      <c r="J952" s="315"/>
      <c r="K952" s="315"/>
      <c r="L952" s="315"/>
      <c r="M952" s="315"/>
      <c r="N952" s="316"/>
      <c r="O952" s="315"/>
      <c r="P952" s="315"/>
      <c r="Q952" s="315"/>
      <c r="R952" s="315"/>
      <c r="S952" s="315"/>
      <c r="T952" s="315"/>
      <c r="U952" s="315"/>
      <c r="V952" s="315"/>
      <c r="W952" s="315"/>
      <c r="X952" s="315"/>
      <c r="Y952" s="317"/>
      <c r="Z952" s="317"/>
      <c r="AA952" s="317"/>
      <c r="AB952" s="317"/>
      <c r="AC952" s="317"/>
      <c r="AD952" s="317"/>
      <c r="AE952" s="317"/>
      <c r="AF952" s="317"/>
      <c r="AG952" s="317"/>
      <c r="AH952" s="317"/>
      <c r="AI952" s="317"/>
      <c r="AJ952" s="317"/>
      <c r="AK952" s="317"/>
      <c r="AL952" s="317"/>
      <c r="AM952" s="318"/>
    </row>
    <row r="953" spans="1:39" ht="15" hidden="1" customHeight="1" outlineLevel="1">
      <c r="A953" s="567">
        <v>1</v>
      </c>
      <c r="B953" s="454" t="s">
        <v>95</v>
      </c>
      <c r="C953" s="317" t="s">
        <v>25</v>
      </c>
      <c r="D953" s="321"/>
      <c r="E953" s="321"/>
      <c r="F953" s="321"/>
      <c r="G953" s="321"/>
      <c r="H953" s="321"/>
      <c r="I953" s="321"/>
      <c r="J953" s="321"/>
      <c r="K953" s="321"/>
      <c r="L953" s="321"/>
      <c r="M953" s="321"/>
      <c r="N953" s="317"/>
      <c r="O953" s="321"/>
      <c r="P953" s="321"/>
      <c r="Q953" s="321"/>
      <c r="R953" s="321"/>
      <c r="S953" s="321"/>
      <c r="T953" s="321"/>
      <c r="U953" s="321"/>
      <c r="V953" s="321"/>
      <c r="W953" s="321"/>
      <c r="X953" s="321"/>
      <c r="Y953" s="441"/>
      <c r="Z953" s="441"/>
      <c r="AA953" s="441"/>
      <c r="AB953" s="441"/>
      <c r="AC953" s="441"/>
      <c r="AD953" s="441"/>
      <c r="AE953" s="441"/>
      <c r="AF953" s="436"/>
      <c r="AG953" s="436"/>
      <c r="AH953" s="436"/>
      <c r="AI953" s="436"/>
      <c r="AJ953" s="436"/>
      <c r="AK953" s="436"/>
      <c r="AL953" s="436"/>
      <c r="AM953" s="322">
        <f>SUM(Y953:AL953)</f>
        <v>0</v>
      </c>
    </row>
    <row r="954" spans="1:39" ht="15" hidden="1" customHeight="1" outlineLevel="1">
      <c r="A954" s="567"/>
      <c r="B954" s="320" t="s">
        <v>349</v>
      </c>
      <c r="C954" s="317" t="s">
        <v>164</v>
      </c>
      <c r="D954" s="321"/>
      <c r="E954" s="321"/>
      <c r="F954" s="321"/>
      <c r="G954" s="321"/>
      <c r="H954" s="321"/>
      <c r="I954" s="321"/>
      <c r="J954" s="321"/>
      <c r="K954" s="321"/>
      <c r="L954" s="321"/>
      <c r="M954" s="321"/>
      <c r="N954" s="494"/>
      <c r="O954" s="321"/>
      <c r="P954" s="321"/>
      <c r="Q954" s="321"/>
      <c r="R954" s="321"/>
      <c r="S954" s="321"/>
      <c r="T954" s="321"/>
      <c r="U954" s="321"/>
      <c r="V954" s="321"/>
      <c r="W954" s="321"/>
      <c r="X954" s="321"/>
      <c r="Y954" s="437">
        <f>Y953</f>
        <v>0</v>
      </c>
      <c r="Z954" s="437">
        <f t="shared" ref="Z954" si="2866">Z953</f>
        <v>0</v>
      </c>
      <c r="AA954" s="437">
        <f t="shared" ref="AA954" si="2867">AA953</f>
        <v>0</v>
      </c>
      <c r="AB954" s="437">
        <f t="shared" ref="AB954" si="2868">AB953</f>
        <v>0</v>
      </c>
      <c r="AC954" s="437">
        <f t="shared" ref="AC954" si="2869">AC953</f>
        <v>0</v>
      </c>
      <c r="AD954" s="437">
        <f t="shared" ref="AD954" si="2870">AD953</f>
        <v>0</v>
      </c>
      <c r="AE954" s="437">
        <f t="shared" ref="AE954" si="2871">AE953</f>
        <v>0</v>
      </c>
      <c r="AF954" s="437">
        <f t="shared" ref="AF954" si="2872">AF953</f>
        <v>0</v>
      </c>
      <c r="AG954" s="437">
        <f t="shared" ref="AG954" si="2873">AG953</f>
        <v>0</v>
      </c>
      <c r="AH954" s="437">
        <f t="shared" ref="AH954" si="2874">AH953</f>
        <v>0</v>
      </c>
      <c r="AI954" s="437">
        <f t="shared" ref="AI954" si="2875">AI953</f>
        <v>0</v>
      </c>
      <c r="AJ954" s="437">
        <f t="shared" ref="AJ954" si="2876">AJ953</f>
        <v>0</v>
      </c>
      <c r="AK954" s="437">
        <f t="shared" ref="AK954" si="2877">AK953</f>
        <v>0</v>
      </c>
      <c r="AL954" s="437">
        <f t="shared" ref="AL954" si="2878">AL953</f>
        <v>0</v>
      </c>
      <c r="AM954" s="323"/>
    </row>
    <row r="955" spans="1:39" ht="15" hidden="1" customHeight="1" outlineLevel="1">
      <c r="A955" s="567"/>
      <c r="B955" s="324"/>
      <c r="C955" s="325"/>
      <c r="D955" s="325"/>
      <c r="E955" s="325"/>
      <c r="F955" s="325"/>
      <c r="G955" s="325"/>
      <c r="H955" s="325"/>
      <c r="I955" s="325"/>
      <c r="J955" s="325"/>
      <c r="K955" s="325"/>
      <c r="L955" s="325"/>
      <c r="M955" s="325"/>
      <c r="N955" s="326"/>
      <c r="O955" s="325"/>
      <c r="P955" s="325"/>
      <c r="Q955" s="325"/>
      <c r="R955" s="325"/>
      <c r="S955" s="325"/>
      <c r="T955" s="325"/>
      <c r="U955" s="325"/>
      <c r="V955" s="325"/>
      <c r="W955" s="325"/>
      <c r="X955" s="325"/>
      <c r="Y955" s="438"/>
      <c r="Z955" s="439"/>
      <c r="AA955" s="439"/>
      <c r="AB955" s="439"/>
      <c r="AC955" s="439"/>
      <c r="AD955" s="439"/>
      <c r="AE955" s="439"/>
      <c r="AF955" s="439"/>
      <c r="AG955" s="439"/>
      <c r="AH955" s="439"/>
      <c r="AI955" s="439"/>
      <c r="AJ955" s="439"/>
      <c r="AK955" s="439"/>
      <c r="AL955" s="439"/>
      <c r="AM955" s="328"/>
    </row>
    <row r="956" spans="1:39" ht="15" hidden="1" customHeight="1" outlineLevel="1">
      <c r="A956" s="567">
        <v>2</v>
      </c>
      <c r="B956" s="454" t="s">
        <v>96</v>
      </c>
      <c r="C956" s="317" t="s">
        <v>25</v>
      </c>
      <c r="D956" s="321"/>
      <c r="E956" s="321"/>
      <c r="F956" s="321"/>
      <c r="G956" s="321"/>
      <c r="H956" s="321"/>
      <c r="I956" s="321"/>
      <c r="J956" s="321"/>
      <c r="K956" s="321"/>
      <c r="L956" s="321"/>
      <c r="M956" s="321"/>
      <c r="N956" s="317"/>
      <c r="O956" s="321"/>
      <c r="P956" s="321"/>
      <c r="Q956" s="321"/>
      <c r="R956" s="321"/>
      <c r="S956" s="321"/>
      <c r="T956" s="321"/>
      <c r="U956" s="321"/>
      <c r="V956" s="321"/>
      <c r="W956" s="321"/>
      <c r="X956" s="321"/>
      <c r="Y956" s="441"/>
      <c r="Z956" s="441"/>
      <c r="AA956" s="441"/>
      <c r="AB956" s="441"/>
      <c r="AC956" s="441"/>
      <c r="AD956" s="441"/>
      <c r="AE956" s="441"/>
      <c r="AF956" s="436"/>
      <c r="AG956" s="436"/>
      <c r="AH956" s="436"/>
      <c r="AI956" s="436"/>
      <c r="AJ956" s="436"/>
      <c r="AK956" s="436"/>
      <c r="AL956" s="436"/>
      <c r="AM956" s="322">
        <f>SUM(Y956:AL956)</f>
        <v>0</v>
      </c>
    </row>
    <row r="957" spans="1:39" ht="15" hidden="1" customHeight="1" outlineLevel="1">
      <c r="A957" s="567"/>
      <c r="B957" s="320" t="s">
        <v>349</v>
      </c>
      <c r="C957" s="317" t="s">
        <v>164</v>
      </c>
      <c r="D957" s="321"/>
      <c r="E957" s="321"/>
      <c r="F957" s="321"/>
      <c r="G957" s="321"/>
      <c r="H957" s="321"/>
      <c r="I957" s="321"/>
      <c r="J957" s="321"/>
      <c r="K957" s="321"/>
      <c r="L957" s="321"/>
      <c r="M957" s="321"/>
      <c r="N957" s="494"/>
      <c r="O957" s="321"/>
      <c r="P957" s="321"/>
      <c r="Q957" s="321"/>
      <c r="R957" s="321"/>
      <c r="S957" s="321"/>
      <c r="T957" s="321"/>
      <c r="U957" s="321"/>
      <c r="V957" s="321"/>
      <c r="W957" s="321"/>
      <c r="X957" s="321"/>
      <c r="Y957" s="437">
        <f>Y956</f>
        <v>0</v>
      </c>
      <c r="Z957" s="437">
        <f t="shared" ref="Z957" si="2879">Z956</f>
        <v>0</v>
      </c>
      <c r="AA957" s="437">
        <f t="shared" ref="AA957" si="2880">AA956</f>
        <v>0</v>
      </c>
      <c r="AB957" s="437">
        <f t="shared" ref="AB957" si="2881">AB956</f>
        <v>0</v>
      </c>
      <c r="AC957" s="437">
        <f t="shared" ref="AC957" si="2882">AC956</f>
        <v>0</v>
      </c>
      <c r="AD957" s="437">
        <f t="shared" ref="AD957" si="2883">AD956</f>
        <v>0</v>
      </c>
      <c r="AE957" s="437">
        <f t="shared" ref="AE957" si="2884">AE956</f>
        <v>0</v>
      </c>
      <c r="AF957" s="437">
        <f t="shared" ref="AF957" si="2885">AF956</f>
        <v>0</v>
      </c>
      <c r="AG957" s="437">
        <f t="shared" ref="AG957" si="2886">AG956</f>
        <v>0</v>
      </c>
      <c r="AH957" s="437">
        <f t="shared" ref="AH957" si="2887">AH956</f>
        <v>0</v>
      </c>
      <c r="AI957" s="437">
        <f t="shared" ref="AI957" si="2888">AI956</f>
        <v>0</v>
      </c>
      <c r="AJ957" s="437">
        <f t="shared" ref="AJ957" si="2889">AJ956</f>
        <v>0</v>
      </c>
      <c r="AK957" s="437">
        <f t="shared" ref="AK957" si="2890">AK956</f>
        <v>0</v>
      </c>
      <c r="AL957" s="437">
        <f t="shared" ref="AL957" si="2891">AL956</f>
        <v>0</v>
      </c>
      <c r="AM957" s="323"/>
    </row>
    <row r="958" spans="1:39" ht="15" hidden="1" customHeight="1" outlineLevel="1">
      <c r="A958" s="567"/>
      <c r="B958" s="324"/>
      <c r="C958" s="325"/>
      <c r="D958" s="330"/>
      <c r="E958" s="330"/>
      <c r="F958" s="330"/>
      <c r="G958" s="330"/>
      <c r="H958" s="330"/>
      <c r="I958" s="330"/>
      <c r="J958" s="330"/>
      <c r="K958" s="330"/>
      <c r="L958" s="330"/>
      <c r="M958" s="330"/>
      <c r="N958" s="326"/>
      <c r="O958" s="330"/>
      <c r="P958" s="330"/>
      <c r="Q958" s="330"/>
      <c r="R958" s="330"/>
      <c r="S958" s="330"/>
      <c r="T958" s="330"/>
      <c r="U958" s="330"/>
      <c r="V958" s="330"/>
      <c r="W958" s="330"/>
      <c r="X958" s="330"/>
      <c r="Y958" s="438"/>
      <c r="Z958" s="439"/>
      <c r="AA958" s="439"/>
      <c r="AB958" s="439"/>
      <c r="AC958" s="439"/>
      <c r="AD958" s="439"/>
      <c r="AE958" s="439"/>
      <c r="AF958" s="439"/>
      <c r="AG958" s="439"/>
      <c r="AH958" s="439"/>
      <c r="AI958" s="439"/>
      <c r="AJ958" s="439"/>
      <c r="AK958" s="439"/>
      <c r="AL958" s="439"/>
      <c r="AM958" s="328"/>
    </row>
    <row r="959" spans="1:39" ht="15" hidden="1" customHeight="1" outlineLevel="1">
      <c r="A959" s="567">
        <v>3</v>
      </c>
      <c r="B959" s="454" t="s">
        <v>97</v>
      </c>
      <c r="C959" s="317" t="s">
        <v>25</v>
      </c>
      <c r="D959" s="321"/>
      <c r="E959" s="321"/>
      <c r="F959" s="321"/>
      <c r="G959" s="321"/>
      <c r="H959" s="321"/>
      <c r="I959" s="321"/>
      <c r="J959" s="321"/>
      <c r="K959" s="321"/>
      <c r="L959" s="321"/>
      <c r="M959" s="321"/>
      <c r="N959" s="317"/>
      <c r="O959" s="321"/>
      <c r="P959" s="321"/>
      <c r="Q959" s="321"/>
      <c r="R959" s="321"/>
      <c r="S959" s="321"/>
      <c r="T959" s="321"/>
      <c r="U959" s="321"/>
      <c r="V959" s="321"/>
      <c r="W959" s="321"/>
      <c r="X959" s="321"/>
      <c r="Y959" s="441"/>
      <c r="Z959" s="441"/>
      <c r="AA959" s="441"/>
      <c r="AB959" s="441"/>
      <c r="AC959" s="441"/>
      <c r="AD959" s="441"/>
      <c r="AE959" s="441"/>
      <c r="AF959" s="436"/>
      <c r="AG959" s="436"/>
      <c r="AH959" s="436"/>
      <c r="AI959" s="436"/>
      <c r="AJ959" s="436"/>
      <c r="AK959" s="436"/>
      <c r="AL959" s="436"/>
      <c r="AM959" s="322">
        <f>SUM(Y959:AL959)</f>
        <v>0</v>
      </c>
    </row>
    <row r="960" spans="1:39" ht="15" hidden="1" customHeight="1" outlineLevel="1">
      <c r="A960" s="567"/>
      <c r="B960" s="320" t="s">
        <v>349</v>
      </c>
      <c r="C960" s="317" t="s">
        <v>164</v>
      </c>
      <c r="D960" s="321"/>
      <c r="E960" s="321"/>
      <c r="F960" s="321"/>
      <c r="G960" s="321"/>
      <c r="H960" s="321"/>
      <c r="I960" s="321"/>
      <c r="J960" s="321"/>
      <c r="K960" s="321"/>
      <c r="L960" s="321"/>
      <c r="M960" s="321"/>
      <c r="N960" s="494"/>
      <c r="O960" s="321"/>
      <c r="P960" s="321"/>
      <c r="Q960" s="321"/>
      <c r="R960" s="321"/>
      <c r="S960" s="321"/>
      <c r="T960" s="321"/>
      <c r="U960" s="321"/>
      <c r="V960" s="321"/>
      <c r="W960" s="321"/>
      <c r="X960" s="321"/>
      <c r="Y960" s="437">
        <f>Y959</f>
        <v>0</v>
      </c>
      <c r="Z960" s="437">
        <f t="shared" ref="Z960" si="2892">Z959</f>
        <v>0</v>
      </c>
      <c r="AA960" s="437">
        <f t="shared" ref="AA960" si="2893">AA959</f>
        <v>0</v>
      </c>
      <c r="AB960" s="437">
        <f t="shared" ref="AB960" si="2894">AB959</f>
        <v>0</v>
      </c>
      <c r="AC960" s="437">
        <f t="shared" ref="AC960" si="2895">AC959</f>
        <v>0</v>
      </c>
      <c r="AD960" s="437">
        <f t="shared" ref="AD960" si="2896">AD959</f>
        <v>0</v>
      </c>
      <c r="AE960" s="437">
        <f t="shared" ref="AE960" si="2897">AE959</f>
        <v>0</v>
      </c>
      <c r="AF960" s="437">
        <f t="shared" ref="AF960" si="2898">AF959</f>
        <v>0</v>
      </c>
      <c r="AG960" s="437">
        <f t="shared" ref="AG960" si="2899">AG959</f>
        <v>0</v>
      </c>
      <c r="AH960" s="437">
        <f t="shared" ref="AH960" si="2900">AH959</f>
        <v>0</v>
      </c>
      <c r="AI960" s="437">
        <f t="shared" ref="AI960" si="2901">AI959</f>
        <v>0</v>
      </c>
      <c r="AJ960" s="437">
        <f t="shared" ref="AJ960" si="2902">AJ959</f>
        <v>0</v>
      </c>
      <c r="AK960" s="437">
        <f t="shared" ref="AK960" si="2903">AK959</f>
        <v>0</v>
      </c>
      <c r="AL960" s="437">
        <f t="shared" ref="AL960" si="2904">AL959</f>
        <v>0</v>
      </c>
      <c r="AM960" s="323"/>
    </row>
    <row r="961" spans="1:39" ht="15" hidden="1" customHeight="1" outlineLevel="1">
      <c r="A961" s="567"/>
      <c r="B961" s="320"/>
      <c r="C961" s="331"/>
      <c r="D961" s="317"/>
      <c r="E961" s="317"/>
      <c r="F961" s="317"/>
      <c r="G961" s="317"/>
      <c r="H961" s="317"/>
      <c r="I961" s="317"/>
      <c r="J961" s="317"/>
      <c r="K961" s="317"/>
      <c r="L961" s="317"/>
      <c r="M961" s="317"/>
      <c r="N961" s="317"/>
      <c r="O961" s="317"/>
      <c r="P961" s="317"/>
      <c r="Q961" s="317"/>
      <c r="R961" s="317"/>
      <c r="S961" s="317"/>
      <c r="T961" s="317"/>
      <c r="U961" s="317"/>
      <c r="V961" s="317"/>
      <c r="W961" s="317"/>
      <c r="X961" s="317"/>
      <c r="Y961" s="438"/>
      <c r="Z961" s="438"/>
      <c r="AA961" s="438"/>
      <c r="AB961" s="438"/>
      <c r="AC961" s="438"/>
      <c r="AD961" s="438"/>
      <c r="AE961" s="438"/>
      <c r="AF961" s="438"/>
      <c r="AG961" s="438"/>
      <c r="AH961" s="438"/>
      <c r="AI961" s="438"/>
      <c r="AJ961" s="438"/>
      <c r="AK961" s="438"/>
      <c r="AL961" s="438"/>
      <c r="AM961" s="332"/>
    </row>
    <row r="962" spans="1:39" ht="15" hidden="1" customHeight="1" outlineLevel="1">
      <c r="A962" s="567">
        <v>4</v>
      </c>
      <c r="B962" s="454" t="s">
        <v>98</v>
      </c>
      <c r="C962" s="317" t="s">
        <v>25</v>
      </c>
      <c r="D962" s="321"/>
      <c r="E962" s="321"/>
      <c r="F962" s="321"/>
      <c r="G962" s="321"/>
      <c r="H962" s="321"/>
      <c r="I962" s="321"/>
      <c r="J962" s="321"/>
      <c r="K962" s="321"/>
      <c r="L962" s="321"/>
      <c r="M962" s="321"/>
      <c r="N962" s="317"/>
      <c r="O962" s="321"/>
      <c r="P962" s="321"/>
      <c r="Q962" s="321"/>
      <c r="R962" s="321"/>
      <c r="S962" s="321"/>
      <c r="T962" s="321"/>
      <c r="U962" s="321"/>
      <c r="V962" s="321"/>
      <c r="W962" s="321"/>
      <c r="X962" s="321"/>
      <c r="Y962" s="441"/>
      <c r="Z962" s="441"/>
      <c r="AA962" s="441"/>
      <c r="AB962" s="441"/>
      <c r="AC962" s="441"/>
      <c r="AD962" s="441"/>
      <c r="AE962" s="441"/>
      <c r="AF962" s="436"/>
      <c r="AG962" s="436"/>
      <c r="AH962" s="436"/>
      <c r="AI962" s="436"/>
      <c r="AJ962" s="436"/>
      <c r="AK962" s="436"/>
      <c r="AL962" s="436"/>
      <c r="AM962" s="322">
        <f>SUM(Y962:AL962)</f>
        <v>0</v>
      </c>
    </row>
    <row r="963" spans="1:39" ht="15" hidden="1" customHeight="1" outlineLevel="1">
      <c r="A963" s="567"/>
      <c r="B963" s="320" t="s">
        <v>349</v>
      </c>
      <c r="C963" s="317" t="s">
        <v>164</v>
      </c>
      <c r="D963" s="321"/>
      <c r="E963" s="321"/>
      <c r="F963" s="321"/>
      <c r="G963" s="321"/>
      <c r="H963" s="321"/>
      <c r="I963" s="321"/>
      <c r="J963" s="321"/>
      <c r="K963" s="321"/>
      <c r="L963" s="321"/>
      <c r="M963" s="321"/>
      <c r="N963" s="494"/>
      <c r="O963" s="321"/>
      <c r="P963" s="321"/>
      <c r="Q963" s="321"/>
      <c r="R963" s="321"/>
      <c r="S963" s="321"/>
      <c r="T963" s="321"/>
      <c r="U963" s="321"/>
      <c r="V963" s="321"/>
      <c r="W963" s="321"/>
      <c r="X963" s="321"/>
      <c r="Y963" s="437">
        <f>Y962</f>
        <v>0</v>
      </c>
      <c r="Z963" s="437">
        <f t="shared" ref="Z963" si="2905">Z962</f>
        <v>0</v>
      </c>
      <c r="AA963" s="437">
        <f t="shared" ref="AA963" si="2906">AA962</f>
        <v>0</v>
      </c>
      <c r="AB963" s="437">
        <f t="shared" ref="AB963" si="2907">AB962</f>
        <v>0</v>
      </c>
      <c r="AC963" s="437">
        <f t="shared" ref="AC963" si="2908">AC962</f>
        <v>0</v>
      </c>
      <c r="AD963" s="437">
        <f t="shared" ref="AD963" si="2909">AD962</f>
        <v>0</v>
      </c>
      <c r="AE963" s="437">
        <f t="shared" ref="AE963" si="2910">AE962</f>
        <v>0</v>
      </c>
      <c r="AF963" s="437">
        <f t="shared" ref="AF963" si="2911">AF962</f>
        <v>0</v>
      </c>
      <c r="AG963" s="437">
        <f t="shared" ref="AG963" si="2912">AG962</f>
        <v>0</v>
      </c>
      <c r="AH963" s="437">
        <f t="shared" ref="AH963" si="2913">AH962</f>
        <v>0</v>
      </c>
      <c r="AI963" s="437">
        <f t="shared" ref="AI963" si="2914">AI962</f>
        <v>0</v>
      </c>
      <c r="AJ963" s="437">
        <f t="shared" ref="AJ963" si="2915">AJ962</f>
        <v>0</v>
      </c>
      <c r="AK963" s="437">
        <f t="shared" ref="AK963" si="2916">AK962</f>
        <v>0</v>
      </c>
      <c r="AL963" s="437">
        <f t="shared" ref="AL963" si="2917">AL962</f>
        <v>0</v>
      </c>
      <c r="AM963" s="323"/>
    </row>
    <row r="964" spans="1:39" ht="15" hidden="1" customHeight="1" outlineLevel="1">
      <c r="A964" s="567"/>
      <c r="B964" s="320"/>
      <c r="C964" s="331"/>
      <c r="D964" s="330"/>
      <c r="E964" s="330"/>
      <c r="F964" s="330"/>
      <c r="G964" s="330"/>
      <c r="H964" s="330"/>
      <c r="I964" s="330"/>
      <c r="J964" s="330"/>
      <c r="K964" s="330"/>
      <c r="L964" s="330"/>
      <c r="M964" s="330"/>
      <c r="N964" s="317"/>
      <c r="O964" s="330"/>
      <c r="P964" s="330"/>
      <c r="Q964" s="330"/>
      <c r="R964" s="330"/>
      <c r="S964" s="330"/>
      <c r="T964" s="330"/>
      <c r="U964" s="330"/>
      <c r="V964" s="330"/>
      <c r="W964" s="330"/>
      <c r="X964" s="330"/>
      <c r="Y964" s="438"/>
      <c r="Z964" s="438"/>
      <c r="AA964" s="438"/>
      <c r="AB964" s="438"/>
      <c r="AC964" s="438"/>
      <c r="AD964" s="438"/>
      <c r="AE964" s="438"/>
      <c r="AF964" s="438"/>
      <c r="AG964" s="438"/>
      <c r="AH964" s="438"/>
      <c r="AI964" s="438"/>
      <c r="AJ964" s="438"/>
      <c r="AK964" s="438"/>
      <c r="AL964" s="438"/>
      <c r="AM964" s="332"/>
    </row>
    <row r="965" spans="1:39" ht="15" hidden="1" customHeight="1" outlineLevel="1">
      <c r="A965" s="567">
        <v>5</v>
      </c>
      <c r="B965" s="454" t="s">
        <v>99</v>
      </c>
      <c r="C965" s="317" t="s">
        <v>25</v>
      </c>
      <c r="D965" s="321"/>
      <c r="E965" s="321"/>
      <c r="F965" s="321"/>
      <c r="G965" s="321"/>
      <c r="H965" s="321"/>
      <c r="I965" s="321"/>
      <c r="J965" s="321"/>
      <c r="K965" s="321"/>
      <c r="L965" s="321"/>
      <c r="M965" s="321"/>
      <c r="N965" s="317"/>
      <c r="O965" s="321"/>
      <c r="P965" s="321"/>
      <c r="Q965" s="321"/>
      <c r="R965" s="321"/>
      <c r="S965" s="321"/>
      <c r="T965" s="321"/>
      <c r="U965" s="321"/>
      <c r="V965" s="321"/>
      <c r="W965" s="321"/>
      <c r="X965" s="321"/>
      <c r="Y965" s="441"/>
      <c r="Z965" s="441"/>
      <c r="AA965" s="441"/>
      <c r="AB965" s="441"/>
      <c r="AC965" s="441"/>
      <c r="AD965" s="441"/>
      <c r="AE965" s="441"/>
      <c r="AF965" s="436"/>
      <c r="AG965" s="436"/>
      <c r="AH965" s="436"/>
      <c r="AI965" s="436"/>
      <c r="AJ965" s="436"/>
      <c r="AK965" s="436"/>
      <c r="AL965" s="436"/>
      <c r="AM965" s="322">
        <f>SUM(Y965:AL965)</f>
        <v>0</v>
      </c>
    </row>
    <row r="966" spans="1:39" ht="15" hidden="1" customHeight="1" outlineLevel="1">
      <c r="A966" s="567"/>
      <c r="B966" s="320" t="s">
        <v>349</v>
      </c>
      <c r="C966" s="317" t="s">
        <v>164</v>
      </c>
      <c r="D966" s="321"/>
      <c r="E966" s="321"/>
      <c r="F966" s="321"/>
      <c r="G966" s="321"/>
      <c r="H966" s="321"/>
      <c r="I966" s="321"/>
      <c r="J966" s="321"/>
      <c r="K966" s="321"/>
      <c r="L966" s="321"/>
      <c r="M966" s="321"/>
      <c r="N966" s="494"/>
      <c r="O966" s="321"/>
      <c r="P966" s="321"/>
      <c r="Q966" s="321"/>
      <c r="R966" s="321"/>
      <c r="S966" s="321"/>
      <c r="T966" s="321"/>
      <c r="U966" s="321"/>
      <c r="V966" s="321"/>
      <c r="W966" s="321"/>
      <c r="X966" s="321"/>
      <c r="Y966" s="437">
        <f>Y965</f>
        <v>0</v>
      </c>
      <c r="Z966" s="437">
        <f t="shared" ref="Z966" si="2918">Z965</f>
        <v>0</v>
      </c>
      <c r="AA966" s="437">
        <f t="shared" ref="AA966" si="2919">AA965</f>
        <v>0</v>
      </c>
      <c r="AB966" s="437">
        <f t="shared" ref="AB966" si="2920">AB965</f>
        <v>0</v>
      </c>
      <c r="AC966" s="437">
        <f t="shared" ref="AC966" si="2921">AC965</f>
        <v>0</v>
      </c>
      <c r="AD966" s="437">
        <f t="shared" ref="AD966" si="2922">AD965</f>
        <v>0</v>
      </c>
      <c r="AE966" s="437">
        <f t="shared" ref="AE966" si="2923">AE965</f>
        <v>0</v>
      </c>
      <c r="AF966" s="437">
        <f t="shared" ref="AF966" si="2924">AF965</f>
        <v>0</v>
      </c>
      <c r="AG966" s="437">
        <f t="shared" ref="AG966" si="2925">AG965</f>
        <v>0</v>
      </c>
      <c r="AH966" s="437">
        <f t="shared" ref="AH966" si="2926">AH965</f>
        <v>0</v>
      </c>
      <c r="AI966" s="437">
        <f t="shared" ref="AI966" si="2927">AI965</f>
        <v>0</v>
      </c>
      <c r="AJ966" s="437">
        <f t="shared" ref="AJ966" si="2928">AJ965</f>
        <v>0</v>
      </c>
      <c r="AK966" s="437">
        <f t="shared" ref="AK966" si="2929">AK965</f>
        <v>0</v>
      </c>
      <c r="AL966" s="437">
        <f t="shared" ref="AL966" si="2930">AL965</f>
        <v>0</v>
      </c>
      <c r="AM966" s="323"/>
    </row>
    <row r="967" spans="1:39" ht="15" hidden="1" customHeight="1" outlineLevel="1">
      <c r="A967" s="567"/>
      <c r="B967" s="320"/>
      <c r="C967" s="317"/>
      <c r="D967" s="317"/>
      <c r="E967" s="317"/>
      <c r="F967" s="317"/>
      <c r="G967" s="317"/>
      <c r="H967" s="317"/>
      <c r="I967" s="317"/>
      <c r="J967" s="317"/>
      <c r="K967" s="317"/>
      <c r="L967" s="317"/>
      <c r="M967" s="317"/>
      <c r="N967" s="317"/>
      <c r="O967" s="317"/>
      <c r="P967" s="317"/>
      <c r="Q967" s="317"/>
      <c r="R967" s="317"/>
      <c r="S967" s="317"/>
      <c r="T967" s="317"/>
      <c r="U967" s="317"/>
      <c r="V967" s="317"/>
      <c r="W967" s="317"/>
      <c r="X967" s="317"/>
      <c r="Y967" s="448"/>
      <c r="Z967" s="449"/>
      <c r="AA967" s="449"/>
      <c r="AB967" s="449"/>
      <c r="AC967" s="449"/>
      <c r="AD967" s="449"/>
      <c r="AE967" s="449"/>
      <c r="AF967" s="449"/>
      <c r="AG967" s="449"/>
      <c r="AH967" s="449"/>
      <c r="AI967" s="449"/>
      <c r="AJ967" s="449"/>
      <c r="AK967" s="449"/>
      <c r="AL967" s="449"/>
      <c r="AM967" s="323"/>
    </row>
    <row r="968" spans="1:39" ht="15.6" hidden="1" outlineLevel="1">
      <c r="A968" s="567"/>
      <c r="B968" s="345" t="s">
        <v>511</v>
      </c>
      <c r="C968" s="315"/>
      <c r="D968" s="315"/>
      <c r="E968" s="315"/>
      <c r="F968" s="315"/>
      <c r="G968" s="315"/>
      <c r="H968" s="315"/>
      <c r="I968" s="315"/>
      <c r="J968" s="315"/>
      <c r="K968" s="315"/>
      <c r="L968" s="315"/>
      <c r="M968" s="315"/>
      <c r="N968" s="316"/>
      <c r="O968" s="315"/>
      <c r="P968" s="315"/>
      <c r="Q968" s="315"/>
      <c r="R968" s="315"/>
      <c r="S968" s="315"/>
      <c r="T968" s="315"/>
      <c r="U968" s="315"/>
      <c r="V968" s="315"/>
      <c r="W968" s="315"/>
      <c r="X968" s="315"/>
      <c r="Y968" s="440"/>
      <c r="Z968" s="440"/>
      <c r="AA968" s="440"/>
      <c r="AB968" s="440"/>
      <c r="AC968" s="440"/>
      <c r="AD968" s="440"/>
      <c r="AE968" s="440"/>
      <c r="AF968" s="440"/>
      <c r="AG968" s="440"/>
      <c r="AH968" s="440"/>
      <c r="AI968" s="440"/>
      <c r="AJ968" s="440"/>
      <c r="AK968" s="440"/>
      <c r="AL968" s="440"/>
      <c r="AM968" s="318"/>
    </row>
    <row r="969" spans="1:39" ht="15" hidden="1" customHeight="1" outlineLevel="1">
      <c r="A969" s="567">
        <v>6</v>
      </c>
      <c r="B969" s="454" t="s">
        <v>100</v>
      </c>
      <c r="C969" s="317" t="s">
        <v>25</v>
      </c>
      <c r="D969" s="321"/>
      <c r="E969" s="321"/>
      <c r="F969" s="321"/>
      <c r="G969" s="321"/>
      <c r="H969" s="321"/>
      <c r="I969" s="321"/>
      <c r="J969" s="321"/>
      <c r="K969" s="321"/>
      <c r="L969" s="321"/>
      <c r="M969" s="321"/>
      <c r="N969" s="321">
        <v>12</v>
      </c>
      <c r="O969" s="321"/>
      <c r="P969" s="321"/>
      <c r="Q969" s="321"/>
      <c r="R969" s="321"/>
      <c r="S969" s="321"/>
      <c r="T969" s="321"/>
      <c r="U969" s="321"/>
      <c r="V969" s="321"/>
      <c r="W969" s="321"/>
      <c r="X969" s="321"/>
      <c r="Y969" s="441"/>
      <c r="Z969" s="441"/>
      <c r="AA969" s="441"/>
      <c r="AB969" s="441"/>
      <c r="AC969" s="441"/>
      <c r="AD969" s="441"/>
      <c r="AE969" s="441"/>
      <c r="AF969" s="441"/>
      <c r="AG969" s="441"/>
      <c r="AH969" s="441"/>
      <c r="AI969" s="441"/>
      <c r="AJ969" s="441"/>
      <c r="AK969" s="441"/>
      <c r="AL969" s="441"/>
      <c r="AM969" s="322">
        <f>SUM(Y969:AL969)</f>
        <v>0</v>
      </c>
    </row>
    <row r="970" spans="1:39" ht="15" hidden="1" customHeight="1" outlineLevel="1">
      <c r="A970" s="567"/>
      <c r="B970" s="320" t="s">
        <v>349</v>
      </c>
      <c r="C970" s="317" t="s">
        <v>164</v>
      </c>
      <c r="D970" s="321"/>
      <c r="E970" s="321"/>
      <c r="F970" s="321"/>
      <c r="G970" s="321"/>
      <c r="H970" s="321"/>
      <c r="I970" s="321"/>
      <c r="J970" s="321"/>
      <c r="K970" s="321"/>
      <c r="L970" s="321"/>
      <c r="M970" s="321"/>
      <c r="N970" s="321">
        <f>N969</f>
        <v>12</v>
      </c>
      <c r="O970" s="321"/>
      <c r="P970" s="321"/>
      <c r="Q970" s="321"/>
      <c r="R970" s="321"/>
      <c r="S970" s="321"/>
      <c r="T970" s="321"/>
      <c r="U970" s="321"/>
      <c r="V970" s="321"/>
      <c r="W970" s="321"/>
      <c r="X970" s="321"/>
      <c r="Y970" s="437">
        <f>Y969</f>
        <v>0</v>
      </c>
      <c r="Z970" s="437">
        <f t="shared" ref="Z970" si="2931">Z969</f>
        <v>0</v>
      </c>
      <c r="AA970" s="437">
        <f t="shared" ref="AA970" si="2932">AA969</f>
        <v>0</v>
      </c>
      <c r="AB970" s="437">
        <f t="shared" ref="AB970" si="2933">AB969</f>
        <v>0</v>
      </c>
      <c r="AC970" s="437">
        <f t="shared" ref="AC970" si="2934">AC969</f>
        <v>0</v>
      </c>
      <c r="AD970" s="437">
        <f t="shared" ref="AD970" si="2935">AD969</f>
        <v>0</v>
      </c>
      <c r="AE970" s="437">
        <f t="shared" ref="AE970" si="2936">AE969</f>
        <v>0</v>
      </c>
      <c r="AF970" s="437">
        <f t="shared" ref="AF970" si="2937">AF969</f>
        <v>0</v>
      </c>
      <c r="AG970" s="437">
        <f t="shared" ref="AG970" si="2938">AG969</f>
        <v>0</v>
      </c>
      <c r="AH970" s="437">
        <f t="shared" ref="AH970" si="2939">AH969</f>
        <v>0</v>
      </c>
      <c r="AI970" s="437">
        <f t="shared" ref="AI970" si="2940">AI969</f>
        <v>0</v>
      </c>
      <c r="AJ970" s="437">
        <f t="shared" ref="AJ970" si="2941">AJ969</f>
        <v>0</v>
      </c>
      <c r="AK970" s="437">
        <f t="shared" ref="AK970" si="2942">AK969</f>
        <v>0</v>
      </c>
      <c r="AL970" s="437">
        <f t="shared" ref="AL970" si="2943">AL969</f>
        <v>0</v>
      </c>
      <c r="AM970" s="337"/>
    </row>
    <row r="971" spans="1:39" ht="15" hidden="1" customHeight="1" outlineLevel="1">
      <c r="A971" s="567"/>
      <c r="B971" s="336"/>
      <c r="C971" s="338"/>
      <c r="D971" s="317"/>
      <c r="E971" s="317"/>
      <c r="F971" s="317"/>
      <c r="G971" s="317"/>
      <c r="H971" s="317"/>
      <c r="I971" s="317"/>
      <c r="J971" s="317"/>
      <c r="K971" s="317"/>
      <c r="L971" s="317"/>
      <c r="M971" s="317"/>
      <c r="N971" s="317"/>
      <c r="O971" s="317"/>
      <c r="P971" s="317"/>
      <c r="Q971" s="317"/>
      <c r="R971" s="317"/>
      <c r="S971" s="317"/>
      <c r="T971" s="317"/>
      <c r="U971" s="317"/>
      <c r="V971" s="317"/>
      <c r="W971" s="317"/>
      <c r="X971" s="317"/>
      <c r="Y971" s="442"/>
      <c r="Z971" s="442"/>
      <c r="AA971" s="442"/>
      <c r="AB971" s="442"/>
      <c r="AC971" s="442"/>
      <c r="AD971" s="442"/>
      <c r="AE971" s="442"/>
      <c r="AF971" s="442"/>
      <c r="AG971" s="442"/>
      <c r="AH971" s="442"/>
      <c r="AI971" s="442"/>
      <c r="AJ971" s="442"/>
      <c r="AK971" s="442"/>
      <c r="AL971" s="442"/>
      <c r="AM971" s="339"/>
    </row>
    <row r="972" spans="1:39" ht="15" hidden="1" customHeight="1" outlineLevel="1">
      <c r="A972" s="567">
        <v>7</v>
      </c>
      <c r="B972" s="454" t="s">
        <v>101</v>
      </c>
      <c r="C972" s="317" t="s">
        <v>25</v>
      </c>
      <c r="D972" s="321"/>
      <c r="E972" s="321"/>
      <c r="F972" s="321"/>
      <c r="G972" s="321"/>
      <c r="H972" s="321"/>
      <c r="I972" s="321"/>
      <c r="J972" s="321"/>
      <c r="K972" s="321"/>
      <c r="L972" s="321"/>
      <c r="M972" s="321"/>
      <c r="N972" s="321">
        <v>12</v>
      </c>
      <c r="O972" s="321"/>
      <c r="P972" s="321"/>
      <c r="Q972" s="321"/>
      <c r="R972" s="321"/>
      <c r="S972" s="321"/>
      <c r="T972" s="321"/>
      <c r="U972" s="321"/>
      <c r="V972" s="321"/>
      <c r="W972" s="321"/>
      <c r="X972" s="321"/>
      <c r="Y972" s="441"/>
      <c r="Z972" s="441"/>
      <c r="AA972" s="441"/>
      <c r="AB972" s="441"/>
      <c r="AC972" s="441"/>
      <c r="AD972" s="441"/>
      <c r="AE972" s="441"/>
      <c r="AF972" s="441"/>
      <c r="AG972" s="441"/>
      <c r="AH972" s="441"/>
      <c r="AI972" s="441"/>
      <c r="AJ972" s="441"/>
      <c r="AK972" s="441"/>
      <c r="AL972" s="441"/>
      <c r="AM972" s="322">
        <f>SUM(Y972:AL972)</f>
        <v>0</v>
      </c>
    </row>
    <row r="973" spans="1:39" ht="15" hidden="1" customHeight="1" outlineLevel="1">
      <c r="A973" s="567"/>
      <c r="B973" s="320" t="s">
        <v>349</v>
      </c>
      <c r="C973" s="317" t="s">
        <v>164</v>
      </c>
      <c r="D973" s="321"/>
      <c r="E973" s="321"/>
      <c r="F973" s="321"/>
      <c r="G973" s="321"/>
      <c r="H973" s="321"/>
      <c r="I973" s="321"/>
      <c r="J973" s="321"/>
      <c r="K973" s="321"/>
      <c r="L973" s="321"/>
      <c r="M973" s="321"/>
      <c r="N973" s="321">
        <f>N972</f>
        <v>12</v>
      </c>
      <c r="O973" s="321"/>
      <c r="P973" s="321"/>
      <c r="Q973" s="321"/>
      <c r="R973" s="321"/>
      <c r="S973" s="321"/>
      <c r="T973" s="321"/>
      <c r="U973" s="321"/>
      <c r="V973" s="321"/>
      <c r="W973" s="321"/>
      <c r="X973" s="321"/>
      <c r="Y973" s="437">
        <f>Y972</f>
        <v>0</v>
      </c>
      <c r="Z973" s="437">
        <f t="shared" ref="Z973" si="2944">Z972</f>
        <v>0</v>
      </c>
      <c r="AA973" s="437">
        <f t="shared" ref="AA973" si="2945">AA972</f>
        <v>0</v>
      </c>
      <c r="AB973" s="437">
        <f t="shared" ref="AB973" si="2946">AB972</f>
        <v>0</v>
      </c>
      <c r="AC973" s="437">
        <f t="shared" ref="AC973" si="2947">AC972</f>
        <v>0</v>
      </c>
      <c r="AD973" s="437">
        <f t="shared" ref="AD973" si="2948">AD972</f>
        <v>0</v>
      </c>
      <c r="AE973" s="437">
        <f t="shared" ref="AE973" si="2949">AE972</f>
        <v>0</v>
      </c>
      <c r="AF973" s="437">
        <f t="shared" ref="AF973" si="2950">AF972</f>
        <v>0</v>
      </c>
      <c r="AG973" s="437">
        <f t="shared" ref="AG973" si="2951">AG972</f>
        <v>0</v>
      </c>
      <c r="AH973" s="437">
        <f t="shared" ref="AH973" si="2952">AH972</f>
        <v>0</v>
      </c>
      <c r="AI973" s="437">
        <f t="shared" ref="AI973" si="2953">AI972</f>
        <v>0</v>
      </c>
      <c r="AJ973" s="437">
        <f t="shared" ref="AJ973" si="2954">AJ972</f>
        <v>0</v>
      </c>
      <c r="AK973" s="437">
        <f t="shared" ref="AK973" si="2955">AK972</f>
        <v>0</v>
      </c>
      <c r="AL973" s="437">
        <f t="shared" ref="AL973" si="2956">AL972</f>
        <v>0</v>
      </c>
      <c r="AM973" s="337"/>
    </row>
    <row r="974" spans="1:39" ht="15" hidden="1" customHeight="1" outlineLevel="1">
      <c r="A974" s="567"/>
      <c r="B974" s="340"/>
      <c r="C974" s="338"/>
      <c r="D974" s="317"/>
      <c r="E974" s="317"/>
      <c r="F974" s="317"/>
      <c r="G974" s="317"/>
      <c r="H974" s="317"/>
      <c r="I974" s="317"/>
      <c r="J974" s="317"/>
      <c r="K974" s="317"/>
      <c r="L974" s="317"/>
      <c r="M974" s="317"/>
      <c r="N974" s="317"/>
      <c r="O974" s="317"/>
      <c r="P974" s="317"/>
      <c r="Q974" s="317"/>
      <c r="R974" s="317"/>
      <c r="S974" s="317"/>
      <c r="T974" s="317"/>
      <c r="U974" s="317"/>
      <c r="V974" s="317"/>
      <c r="W974" s="317"/>
      <c r="X974" s="317"/>
      <c r="Y974" s="442"/>
      <c r="Z974" s="443"/>
      <c r="AA974" s="442"/>
      <c r="AB974" s="442"/>
      <c r="AC974" s="442"/>
      <c r="AD974" s="442"/>
      <c r="AE974" s="442"/>
      <c r="AF974" s="442"/>
      <c r="AG974" s="442"/>
      <c r="AH974" s="442"/>
      <c r="AI974" s="442"/>
      <c r="AJ974" s="442"/>
      <c r="AK974" s="442"/>
      <c r="AL974" s="442"/>
      <c r="AM974" s="339"/>
    </row>
    <row r="975" spans="1:39" ht="15" hidden="1" customHeight="1" outlineLevel="1">
      <c r="A975" s="567">
        <v>8</v>
      </c>
      <c r="B975" s="454" t="s">
        <v>102</v>
      </c>
      <c r="C975" s="317" t="s">
        <v>25</v>
      </c>
      <c r="D975" s="321"/>
      <c r="E975" s="321"/>
      <c r="F975" s="321"/>
      <c r="G975" s="321"/>
      <c r="H975" s="321"/>
      <c r="I975" s="321"/>
      <c r="J975" s="321"/>
      <c r="K975" s="321"/>
      <c r="L975" s="321"/>
      <c r="M975" s="321"/>
      <c r="N975" s="321">
        <v>12</v>
      </c>
      <c r="O975" s="321"/>
      <c r="P975" s="321"/>
      <c r="Q975" s="321"/>
      <c r="R975" s="321"/>
      <c r="S975" s="321"/>
      <c r="T975" s="321"/>
      <c r="U975" s="321"/>
      <c r="V975" s="321"/>
      <c r="W975" s="321"/>
      <c r="X975" s="321"/>
      <c r="Y975" s="441"/>
      <c r="Z975" s="441"/>
      <c r="AA975" s="441"/>
      <c r="AB975" s="441"/>
      <c r="AC975" s="441"/>
      <c r="AD975" s="441"/>
      <c r="AE975" s="441"/>
      <c r="AF975" s="441"/>
      <c r="AG975" s="441"/>
      <c r="AH975" s="441"/>
      <c r="AI975" s="441"/>
      <c r="AJ975" s="441"/>
      <c r="AK975" s="441"/>
      <c r="AL975" s="441"/>
      <c r="AM975" s="322">
        <f>SUM(Y975:AL975)</f>
        <v>0</v>
      </c>
    </row>
    <row r="976" spans="1:39" ht="15" hidden="1" customHeight="1" outlineLevel="1">
      <c r="A976" s="567"/>
      <c r="B976" s="320" t="s">
        <v>349</v>
      </c>
      <c r="C976" s="317" t="s">
        <v>164</v>
      </c>
      <c r="D976" s="321"/>
      <c r="E976" s="321"/>
      <c r="F976" s="321"/>
      <c r="G976" s="321"/>
      <c r="H976" s="321"/>
      <c r="I976" s="321"/>
      <c r="J976" s="321"/>
      <c r="K976" s="321"/>
      <c r="L976" s="321"/>
      <c r="M976" s="321"/>
      <c r="N976" s="321">
        <f>N975</f>
        <v>12</v>
      </c>
      <c r="O976" s="321"/>
      <c r="P976" s="321"/>
      <c r="Q976" s="321"/>
      <c r="R976" s="321"/>
      <c r="S976" s="321"/>
      <c r="T976" s="321"/>
      <c r="U976" s="321"/>
      <c r="V976" s="321"/>
      <c r="W976" s="321"/>
      <c r="X976" s="321"/>
      <c r="Y976" s="437">
        <f>Y975</f>
        <v>0</v>
      </c>
      <c r="Z976" s="437">
        <f t="shared" ref="Z976" si="2957">Z975</f>
        <v>0</v>
      </c>
      <c r="AA976" s="437">
        <f t="shared" ref="AA976" si="2958">AA975</f>
        <v>0</v>
      </c>
      <c r="AB976" s="437">
        <f t="shared" ref="AB976" si="2959">AB975</f>
        <v>0</v>
      </c>
      <c r="AC976" s="437">
        <f t="shared" ref="AC976" si="2960">AC975</f>
        <v>0</v>
      </c>
      <c r="AD976" s="437">
        <f t="shared" ref="AD976" si="2961">AD975</f>
        <v>0</v>
      </c>
      <c r="AE976" s="437">
        <f t="shared" ref="AE976" si="2962">AE975</f>
        <v>0</v>
      </c>
      <c r="AF976" s="437">
        <f t="shared" ref="AF976" si="2963">AF975</f>
        <v>0</v>
      </c>
      <c r="AG976" s="437">
        <f t="shared" ref="AG976" si="2964">AG975</f>
        <v>0</v>
      </c>
      <c r="AH976" s="437">
        <f t="shared" ref="AH976" si="2965">AH975</f>
        <v>0</v>
      </c>
      <c r="AI976" s="437">
        <f t="shared" ref="AI976" si="2966">AI975</f>
        <v>0</v>
      </c>
      <c r="AJ976" s="437">
        <f t="shared" ref="AJ976" si="2967">AJ975</f>
        <v>0</v>
      </c>
      <c r="AK976" s="437">
        <f t="shared" ref="AK976" si="2968">AK975</f>
        <v>0</v>
      </c>
      <c r="AL976" s="437">
        <f t="shared" ref="AL976" si="2969">AL975</f>
        <v>0</v>
      </c>
      <c r="AM976" s="337"/>
    </row>
    <row r="977" spans="1:39" ht="15" hidden="1" customHeight="1" outlineLevel="1">
      <c r="A977" s="567"/>
      <c r="B977" s="340"/>
      <c r="C977" s="338"/>
      <c r="D977" s="342"/>
      <c r="E977" s="342"/>
      <c r="F977" s="342"/>
      <c r="G977" s="342"/>
      <c r="H977" s="342"/>
      <c r="I977" s="342"/>
      <c r="J977" s="342"/>
      <c r="K977" s="342"/>
      <c r="L977" s="342"/>
      <c r="M977" s="342"/>
      <c r="N977" s="317"/>
      <c r="O977" s="342"/>
      <c r="P977" s="342"/>
      <c r="Q977" s="342"/>
      <c r="R977" s="342"/>
      <c r="S977" s="342"/>
      <c r="T977" s="342"/>
      <c r="U977" s="342"/>
      <c r="V977" s="342"/>
      <c r="W977" s="342"/>
      <c r="X977" s="342"/>
      <c r="Y977" s="442"/>
      <c r="Z977" s="443"/>
      <c r="AA977" s="442"/>
      <c r="AB977" s="442"/>
      <c r="AC977" s="442"/>
      <c r="AD977" s="442"/>
      <c r="AE977" s="442"/>
      <c r="AF977" s="442"/>
      <c r="AG977" s="442"/>
      <c r="AH977" s="442"/>
      <c r="AI977" s="442"/>
      <c r="AJ977" s="442"/>
      <c r="AK977" s="442"/>
      <c r="AL977" s="442"/>
      <c r="AM977" s="339"/>
    </row>
    <row r="978" spans="1:39" ht="15" hidden="1" customHeight="1" outlineLevel="1">
      <c r="A978" s="567">
        <v>9</v>
      </c>
      <c r="B978" s="454" t="s">
        <v>103</v>
      </c>
      <c r="C978" s="317" t="s">
        <v>25</v>
      </c>
      <c r="D978" s="321"/>
      <c r="E978" s="321"/>
      <c r="F978" s="321"/>
      <c r="G978" s="321"/>
      <c r="H978" s="321"/>
      <c r="I978" s="321"/>
      <c r="J978" s="321"/>
      <c r="K978" s="321"/>
      <c r="L978" s="321"/>
      <c r="M978" s="321"/>
      <c r="N978" s="321">
        <v>12</v>
      </c>
      <c r="O978" s="321"/>
      <c r="P978" s="321"/>
      <c r="Q978" s="321"/>
      <c r="R978" s="321"/>
      <c r="S978" s="321"/>
      <c r="T978" s="321"/>
      <c r="U978" s="321"/>
      <c r="V978" s="321"/>
      <c r="W978" s="321"/>
      <c r="X978" s="321"/>
      <c r="Y978" s="441"/>
      <c r="Z978" s="441"/>
      <c r="AA978" s="441"/>
      <c r="AB978" s="441"/>
      <c r="AC978" s="441"/>
      <c r="AD978" s="441"/>
      <c r="AE978" s="441"/>
      <c r="AF978" s="441"/>
      <c r="AG978" s="441"/>
      <c r="AH978" s="441"/>
      <c r="AI978" s="441"/>
      <c r="AJ978" s="441"/>
      <c r="AK978" s="441"/>
      <c r="AL978" s="441"/>
      <c r="AM978" s="322">
        <f>SUM(Y978:AL978)</f>
        <v>0</v>
      </c>
    </row>
    <row r="979" spans="1:39" ht="15" hidden="1" customHeight="1" outlineLevel="1">
      <c r="A979" s="567"/>
      <c r="B979" s="320" t="s">
        <v>349</v>
      </c>
      <c r="C979" s="317" t="s">
        <v>164</v>
      </c>
      <c r="D979" s="321"/>
      <c r="E979" s="321"/>
      <c r="F979" s="321"/>
      <c r="G979" s="321"/>
      <c r="H979" s="321"/>
      <c r="I979" s="321"/>
      <c r="J979" s="321"/>
      <c r="K979" s="321"/>
      <c r="L979" s="321"/>
      <c r="M979" s="321"/>
      <c r="N979" s="321">
        <f>N978</f>
        <v>12</v>
      </c>
      <c r="O979" s="321"/>
      <c r="P979" s="321"/>
      <c r="Q979" s="321"/>
      <c r="R979" s="321"/>
      <c r="S979" s="321"/>
      <c r="T979" s="321"/>
      <c r="U979" s="321"/>
      <c r="V979" s="321"/>
      <c r="W979" s="321"/>
      <c r="X979" s="321"/>
      <c r="Y979" s="437">
        <f>Y978</f>
        <v>0</v>
      </c>
      <c r="Z979" s="437">
        <f t="shared" ref="Z979" si="2970">Z978</f>
        <v>0</v>
      </c>
      <c r="AA979" s="437">
        <f t="shared" ref="AA979" si="2971">AA978</f>
        <v>0</v>
      </c>
      <c r="AB979" s="437">
        <f t="shared" ref="AB979" si="2972">AB978</f>
        <v>0</v>
      </c>
      <c r="AC979" s="437">
        <f t="shared" ref="AC979" si="2973">AC978</f>
        <v>0</v>
      </c>
      <c r="AD979" s="437">
        <f t="shared" ref="AD979" si="2974">AD978</f>
        <v>0</v>
      </c>
      <c r="AE979" s="437">
        <f t="shared" ref="AE979" si="2975">AE978</f>
        <v>0</v>
      </c>
      <c r="AF979" s="437">
        <f t="shared" ref="AF979" si="2976">AF978</f>
        <v>0</v>
      </c>
      <c r="AG979" s="437">
        <f t="shared" ref="AG979" si="2977">AG978</f>
        <v>0</v>
      </c>
      <c r="AH979" s="437">
        <f t="shared" ref="AH979" si="2978">AH978</f>
        <v>0</v>
      </c>
      <c r="AI979" s="437">
        <f t="shared" ref="AI979" si="2979">AI978</f>
        <v>0</v>
      </c>
      <c r="AJ979" s="437">
        <f t="shared" ref="AJ979" si="2980">AJ978</f>
        <v>0</v>
      </c>
      <c r="AK979" s="437">
        <f t="shared" ref="AK979" si="2981">AK978</f>
        <v>0</v>
      </c>
      <c r="AL979" s="437">
        <f t="shared" ref="AL979" si="2982">AL978</f>
        <v>0</v>
      </c>
      <c r="AM979" s="337"/>
    </row>
    <row r="980" spans="1:39" ht="15" hidden="1" customHeight="1" outlineLevel="1">
      <c r="A980" s="567"/>
      <c r="B980" s="340"/>
      <c r="C980" s="338"/>
      <c r="D980" s="342"/>
      <c r="E980" s="342"/>
      <c r="F980" s="342"/>
      <c r="G980" s="342"/>
      <c r="H980" s="342"/>
      <c r="I980" s="342"/>
      <c r="J980" s="342"/>
      <c r="K980" s="342"/>
      <c r="L980" s="342"/>
      <c r="M980" s="342"/>
      <c r="N980" s="317"/>
      <c r="O980" s="342"/>
      <c r="P980" s="342"/>
      <c r="Q980" s="342"/>
      <c r="R980" s="342"/>
      <c r="S980" s="342"/>
      <c r="T980" s="342"/>
      <c r="U980" s="342"/>
      <c r="V980" s="342"/>
      <c r="W980" s="342"/>
      <c r="X980" s="342"/>
      <c r="Y980" s="442"/>
      <c r="Z980" s="442"/>
      <c r="AA980" s="442"/>
      <c r="AB980" s="442"/>
      <c r="AC980" s="442"/>
      <c r="AD980" s="442"/>
      <c r="AE980" s="442"/>
      <c r="AF980" s="442"/>
      <c r="AG980" s="442"/>
      <c r="AH980" s="442"/>
      <c r="AI980" s="442"/>
      <c r="AJ980" s="442"/>
      <c r="AK980" s="442"/>
      <c r="AL980" s="442"/>
      <c r="AM980" s="339"/>
    </row>
    <row r="981" spans="1:39" ht="15" hidden="1" customHeight="1" outlineLevel="1">
      <c r="A981" s="567">
        <v>10</v>
      </c>
      <c r="B981" s="454" t="s">
        <v>104</v>
      </c>
      <c r="C981" s="317" t="s">
        <v>25</v>
      </c>
      <c r="D981" s="321"/>
      <c r="E981" s="321"/>
      <c r="F981" s="321"/>
      <c r="G981" s="321"/>
      <c r="H981" s="321"/>
      <c r="I981" s="321"/>
      <c r="J981" s="321"/>
      <c r="K981" s="321"/>
      <c r="L981" s="321"/>
      <c r="M981" s="321"/>
      <c r="N981" s="321">
        <v>3</v>
      </c>
      <c r="O981" s="321"/>
      <c r="P981" s="321"/>
      <c r="Q981" s="321"/>
      <c r="R981" s="321"/>
      <c r="S981" s="321"/>
      <c r="T981" s="321"/>
      <c r="U981" s="321"/>
      <c r="V981" s="321"/>
      <c r="W981" s="321"/>
      <c r="X981" s="321"/>
      <c r="Y981" s="441"/>
      <c r="Z981" s="441"/>
      <c r="AA981" s="441"/>
      <c r="AB981" s="441"/>
      <c r="AC981" s="441"/>
      <c r="AD981" s="441"/>
      <c r="AE981" s="441"/>
      <c r="AF981" s="441"/>
      <c r="AG981" s="441"/>
      <c r="AH981" s="441"/>
      <c r="AI981" s="441"/>
      <c r="AJ981" s="441"/>
      <c r="AK981" s="441"/>
      <c r="AL981" s="441"/>
      <c r="AM981" s="322">
        <f>SUM(Y981:AL981)</f>
        <v>0</v>
      </c>
    </row>
    <row r="982" spans="1:39" ht="15" hidden="1" customHeight="1" outlineLevel="1">
      <c r="A982" s="567"/>
      <c r="B982" s="320" t="s">
        <v>349</v>
      </c>
      <c r="C982" s="317" t="s">
        <v>164</v>
      </c>
      <c r="D982" s="321"/>
      <c r="E982" s="321"/>
      <c r="F982" s="321"/>
      <c r="G982" s="321"/>
      <c r="H982" s="321"/>
      <c r="I982" s="321"/>
      <c r="J982" s="321"/>
      <c r="K982" s="321"/>
      <c r="L982" s="321"/>
      <c r="M982" s="321"/>
      <c r="N982" s="321">
        <f>N981</f>
        <v>3</v>
      </c>
      <c r="O982" s="321"/>
      <c r="P982" s="321"/>
      <c r="Q982" s="321"/>
      <c r="R982" s="321"/>
      <c r="S982" s="321"/>
      <c r="T982" s="321"/>
      <c r="U982" s="321"/>
      <c r="V982" s="321"/>
      <c r="W982" s="321"/>
      <c r="X982" s="321"/>
      <c r="Y982" s="437">
        <f>Y981</f>
        <v>0</v>
      </c>
      <c r="Z982" s="437">
        <f t="shared" ref="Z982" si="2983">Z981</f>
        <v>0</v>
      </c>
      <c r="AA982" s="437">
        <f t="shared" ref="AA982" si="2984">AA981</f>
        <v>0</v>
      </c>
      <c r="AB982" s="437">
        <f t="shared" ref="AB982" si="2985">AB981</f>
        <v>0</v>
      </c>
      <c r="AC982" s="437">
        <f t="shared" ref="AC982" si="2986">AC981</f>
        <v>0</v>
      </c>
      <c r="AD982" s="437">
        <f t="shared" ref="AD982" si="2987">AD981</f>
        <v>0</v>
      </c>
      <c r="AE982" s="437">
        <f t="shared" ref="AE982" si="2988">AE981</f>
        <v>0</v>
      </c>
      <c r="AF982" s="437">
        <f t="shared" ref="AF982" si="2989">AF981</f>
        <v>0</v>
      </c>
      <c r="AG982" s="437">
        <f t="shared" ref="AG982" si="2990">AG981</f>
        <v>0</v>
      </c>
      <c r="AH982" s="437">
        <f t="shared" ref="AH982" si="2991">AH981</f>
        <v>0</v>
      </c>
      <c r="AI982" s="437">
        <f t="shared" ref="AI982" si="2992">AI981</f>
        <v>0</v>
      </c>
      <c r="AJ982" s="437">
        <f t="shared" ref="AJ982" si="2993">AJ981</f>
        <v>0</v>
      </c>
      <c r="AK982" s="437">
        <f t="shared" ref="AK982" si="2994">AK981</f>
        <v>0</v>
      </c>
      <c r="AL982" s="437">
        <f t="shared" ref="AL982" si="2995">AL981</f>
        <v>0</v>
      </c>
      <c r="AM982" s="337"/>
    </row>
    <row r="983" spans="1:39" ht="15" hidden="1" customHeight="1" outlineLevel="1">
      <c r="A983" s="567"/>
      <c r="B983" s="340"/>
      <c r="C983" s="338"/>
      <c r="D983" s="342"/>
      <c r="E983" s="342"/>
      <c r="F983" s="342"/>
      <c r="G983" s="342"/>
      <c r="H983" s="342"/>
      <c r="I983" s="342"/>
      <c r="J983" s="342"/>
      <c r="K983" s="342"/>
      <c r="L983" s="342"/>
      <c r="M983" s="342"/>
      <c r="N983" s="317"/>
      <c r="O983" s="342"/>
      <c r="P983" s="342"/>
      <c r="Q983" s="342"/>
      <c r="R983" s="342"/>
      <c r="S983" s="342"/>
      <c r="T983" s="342"/>
      <c r="U983" s="342"/>
      <c r="V983" s="342"/>
      <c r="W983" s="342"/>
      <c r="X983" s="342"/>
      <c r="Y983" s="442"/>
      <c r="Z983" s="443"/>
      <c r="AA983" s="442"/>
      <c r="AB983" s="442"/>
      <c r="AC983" s="442"/>
      <c r="AD983" s="442"/>
      <c r="AE983" s="442"/>
      <c r="AF983" s="442"/>
      <c r="AG983" s="442"/>
      <c r="AH983" s="442"/>
      <c r="AI983" s="442"/>
      <c r="AJ983" s="442"/>
      <c r="AK983" s="442"/>
      <c r="AL983" s="442"/>
      <c r="AM983" s="339"/>
    </row>
    <row r="984" spans="1:39" ht="15" hidden="1" customHeight="1" outlineLevel="1">
      <c r="A984" s="567"/>
      <c r="B984" s="314" t="s">
        <v>10</v>
      </c>
      <c r="C984" s="315"/>
      <c r="D984" s="315"/>
      <c r="E984" s="315"/>
      <c r="F984" s="315"/>
      <c r="G984" s="315"/>
      <c r="H984" s="315"/>
      <c r="I984" s="315"/>
      <c r="J984" s="315"/>
      <c r="K984" s="315"/>
      <c r="L984" s="315"/>
      <c r="M984" s="315"/>
      <c r="N984" s="316"/>
      <c r="O984" s="315"/>
      <c r="P984" s="315"/>
      <c r="Q984" s="315"/>
      <c r="R984" s="315"/>
      <c r="S984" s="315"/>
      <c r="T984" s="315"/>
      <c r="U984" s="315"/>
      <c r="V984" s="315"/>
      <c r="W984" s="315"/>
      <c r="X984" s="315"/>
      <c r="Y984" s="440"/>
      <c r="Z984" s="440"/>
      <c r="AA984" s="440"/>
      <c r="AB984" s="440"/>
      <c r="AC984" s="440"/>
      <c r="AD984" s="440"/>
      <c r="AE984" s="440"/>
      <c r="AF984" s="440"/>
      <c r="AG984" s="440"/>
      <c r="AH984" s="440"/>
      <c r="AI984" s="440"/>
      <c r="AJ984" s="440"/>
      <c r="AK984" s="440"/>
      <c r="AL984" s="440"/>
      <c r="AM984" s="318"/>
    </row>
    <row r="985" spans="1:39" ht="15" hidden="1" customHeight="1" outlineLevel="1">
      <c r="A985" s="567">
        <v>11</v>
      </c>
      <c r="B985" s="454" t="s">
        <v>105</v>
      </c>
      <c r="C985" s="317" t="s">
        <v>25</v>
      </c>
      <c r="D985" s="321"/>
      <c r="E985" s="321"/>
      <c r="F985" s="321"/>
      <c r="G985" s="321"/>
      <c r="H985" s="321"/>
      <c r="I985" s="321"/>
      <c r="J985" s="321"/>
      <c r="K985" s="321"/>
      <c r="L985" s="321"/>
      <c r="M985" s="321"/>
      <c r="N985" s="321">
        <v>12</v>
      </c>
      <c r="O985" s="321"/>
      <c r="P985" s="321"/>
      <c r="Q985" s="321"/>
      <c r="R985" s="321"/>
      <c r="S985" s="321"/>
      <c r="T985" s="321"/>
      <c r="U985" s="321"/>
      <c r="V985" s="321"/>
      <c r="W985" s="321"/>
      <c r="X985" s="321"/>
      <c r="Y985" s="452"/>
      <c r="Z985" s="441"/>
      <c r="AA985" s="441"/>
      <c r="AB985" s="441"/>
      <c r="AC985" s="441"/>
      <c r="AD985" s="441"/>
      <c r="AE985" s="441"/>
      <c r="AF985" s="441"/>
      <c r="AG985" s="441"/>
      <c r="AH985" s="441"/>
      <c r="AI985" s="441"/>
      <c r="AJ985" s="441"/>
      <c r="AK985" s="441"/>
      <c r="AL985" s="441"/>
      <c r="AM985" s="322">
        <f>SUM(Y985:AL985)</f>
        <v>0</v>
      </c>
    </row>
    <row r="986" spans="1:39" ht="15" hidden="1" customHeight="1" outlineLevel="1">
      <c r="A986" s="567"/>
      <c r="B986" s="320" t="s">
        <v>349</v>
      </c>
      <c r="C986" s="317" t="s">
        <v>164</v>
      </c>
      <c r="D986" s="321"/>
      <c r="E986" s="321"/>
      <c r="F986" s="321"/>
      <c r="G986" s="321"/>
      <c r="H986" s="321"/>
      <c r="I986" s="321"/>
      <c r="J986" s="321"/>
      <c r="K986" s="321"/>
      <c r="L986" s="321"/>
      <c r="M986" s="321"/>
      <c r="N986" s="321">
        <f>N985</f>
        <v>12</v>
      </c>
      <c r="O986" s="321"/>
      <c r="P986" s="321"/>
      <c r="Q986" s="321"/>
      <c r="R986" s="321"/>
      <c r="S986" s="321"/>
      <c r="T986" s="321"/>
      <c r="U986" s="321"/>
      <c r="V986" s="321"/>
      <c r="W986" s="321"/>
      <c r="X986" s="321"/>
      <c r="Y986" s="437">
        <f>Y985</f>
        <v>0</v>
      </c>
      <c r="Z986" s="437">
        <f t="shared" ref="Z986" si="2996">Z985</f>
        <v>0</v>
      </c>
      <c r="AA986" s="437">
        <f t="shared" ref="AA986" si="2997">AA985</f>
        <v>0</v>
      </c>
      <c r="AB986" s="437">
        <f t="shared" ref="AB986" si="2998">AB985</f>
        <v>0</v>
      </c>
      <c r="AC986" s="437">
        <f t="shared" ref="AC986" si="2999">AC985</f>
        <v>0</v>
      </c>
      <c r="AD986" s="437">
        <f t="shared" ref="AD986" si="3000">AD985</f>
        <v>0</v>
      </c>
      <c r="AE986" s="437">
        <f t="shared" ref="AE986" si="3001">AE985</f>
        <v>0</v>
      </c>
      <c r="AF986" s="437">
        <f t="shared" ref="AF986" si="3002">AF985</f>
        <v>0</v>
      </c>
      <c r="AG986" s="437">
        <f t="shared" ref="AG986" si="3003">AG985</f>
        <v>0</v>
      </c>
      <c r="AH986" s="437">
        <f t="shared" ref="AH986" si="3004">AH985</f>
        <v>0</v>
      </c>
      <c r="AI986" s="437">
        <f t="shared" ref="AI986" si="3005">AI985</f>
        <v>0</v>
      </c>
      <c r="AJ986" s="437">
        <f t="shared" ref="AJ986" si="3006">AJ985</f>
        <v>0</v>
      </c>
      <c r="AK986" s="437">
        <f t="shared" ref="AK986" si="3007">AK985</f>
        <v>0</v>
      </c>
      <c r="AL986" s="437">
        <f t="shared" ref="AL986" si="3008">AL985</f>
        <v>0</v>
      </c>
      <c r="AM986" s="323"/>
    </row>
    <row r="987" spans="1:39" ht="15" hidden="1" customHeight="1" outlineLevel="1">
      <c r="A987" s="567"/>
      <c r="B987" s="341"/>
      <c r="C987" s="331"/>
      <c r="D987" s="317"/>
      <c r="E987" s="317"/>
      <c r="F987" s="317"/>
      <c r="G987" s="317"/>
      <c r="H987" s="317"/>
      <c r="I987" s="317"/>
      <c r="J987" s="317"/>
      <c r="K987" s="317"/>
      <c r="L987" s="317"/>
      <c r="M987" s="317"/>
      <c r="N987" s="317"/>
      <c r="O987" s="317"/>
      <c r="P987" s="317"/>
      <c r="Q987" s="317"/>
      <c r="R987" s="317"/>
      <c r="S987" s="317"/>
      <c r="T987" s="317"/>
      <c r="U987" s="317"/>
      <c r="V987" s="317"/>
      <c r="W987" s="317"/>
      <c r="X987" s="317"/>
      <c r="Y987" s="438"/>
      <c r="Z987" s="447"/>
      <c r="AA987" s="447"/>
      <c r="AB987" s="447"/>
      <c r="AC987" s="447"/>
      <c r="AD987" s="447"/>
      <c r="AE987" s="447"/>
      <c r="AF987" s="447"/>
      <c r="AG987" s="447"/>
      <c r="AH987" s="447"/>
      <c r="AI987" s="447"/>
      <c r="AJ987" s="447"/>
      <c r="AK987" s="447"/>
      <c r="AL987" s="447"/>
      <c r="AM987" s="332"/>
    </row>
    <row r="988" spans="1:39" ht="28.5" hidden="1" customHeight="1" outlineLevel="1">
      <c r="A988" s="567">
        <v>12</v>
      </c>
      <c r="B988" s="454" t="s">
        <v>106</v>
      </c>
      <c r="C988" s="317" t="s">
        <v>25</v>
      </c>
      <c r="D988" s="321"/>
      <c r="E988" s="321"/>
      <c r="F988" s="321"/>
      <c r="G988" s="321"/>
      <c r="H988" s="321"/>
      <c r="I988" s="321"/>
      <c r="J988" s="321"/>
      <c r="K988" s="321"/>
      <c r="L988" s="321"/>
      <c r="M988" s="321"/>
      <c r="N988" s="321">
        <v>12</v>
      </c>
      <c r="O988" s="321"/>
      <c r="P988" s="321"/>
      <c r="Q988" s="321"/>
      <c r="R988" s="321"/>
      <c r="S988" s="321"/>
      <c r="T988" s="321"/>
      <c r="U988" s="321"/>
      <c r="V988" s="321"/>
      <c r="W988" s="321"/>
      <c r="X988" s="321"/>
      <c r="Y988" s="436"/>
      <c r="Z988" s="441"/>
      <c r="AA988" s="441"/>
      <c r="AB988" s="441"/>
      <c r="AC988" s="441"/>
      <c r="AD988" s="441"/>
      <c r="AE988" s="441"/>
      <c r="AF988" s="441"/>
      <c r="AG988" s="441"/>
      <c r="AH988" s="441"/>
      <c r="AI988" s="441"/>
      <c r="AJ988" s="441"/>
      <c r="AK988" s="441"/>
      <c r="AL988" s="441"/>
      <c r="AM988" s="322">
        <f>SUM(Y988:AL988)</f>
        <v>0</v>
      </c>
    </row>
    <row r="989" spans="1:39" ht="15" hidden="1" customHeight="1" outlineLevel="1">
      <c r="A989" s="567"/>
      <c r="B989" s="320" t="s">
        <v>349</v>
      </c>
      <c r="C989" s="317" t="s">
        <v>164</v>
      </c>
      <c r="D989" s="321"/>
      <c r="E989" s="321"/>
      <c r="F989" s="321"/>
      <c r="G989" s="321"/>
      <c r="H989" s="321"/>
      <c r="I989" s="321"/>
      <c r="J989" s="321"/>
      <c r="K989" s="321"/>
      <c r="L989" s="321"/>
      <c r="M989" s="321"/>
      <c r="N989" s="321">
        <f>N988</f>
        <v>12</v>
      </c>
      <c r="O989" s="321"/>
      <c r="P989" s="321"/>
      <c r="Q989" s="321"/>
      <c r="R989" s="321"/>
      <c r="S989" s="321"/>
      <c r="T989" s="321"/>
      <c r="U989" s="321"/>
      <c r="V989" s="321"/>
      <c r="W989" s="321"/>
      <c r="X989" s="321"/>
      <c r="Y989" s="437">
        <f>Y988</f>
        <v>0</v>
      </c>
      <c r="Z989" s="437">
        <f t="shared" ref="Z989" si="3009">Z988</f>
        <v>0</v>
      </c>
      <c r="AA989" s="437">
        <f t="shared" ref="AA989" si="3010">AA988</f>
        <v>0</v>
      </c>
      <c r="AB989" s="437">
        <f t="shared" ref="AB989" si="3011">AB988</f>
        <v>0</v>
      </c>
      <c r="AC989" s="437">
        <f t="shared" ref="AC989" si="3012">AC988</f>
        <v>0</v>
      </c>
      <c r="AD989" s="437">
        <f t="shared" ref="AD989" si="3013">AD988</f>
        <v>0</v>
      </c>
      <c r="AE989" s="437">
        <f t="shared" ref="AE989" si="3014">AE988</f>
        <v>0</v>
      </c>
      <c r="AF989" s="437">
        <f t="shared" ref="AF989" si="3015">AF988</f>
        <v>0</v>
      </c>
      <c r="AG989" s="437">
        <f t="shared" ref="AG989" si="3016">AG988</f>
        <v>0</v>
      </c>
      <c r="AH989" s="437">
        <f t="shared" ref="AH989" si="3017">AH988</f>
        <v>0</v>
      </c>
      <c r="AI989" s="437">
        <f t="shared" ref="AI989" si="3018">AI988</f>
        <v>0</v>
      </c>
      <c r="AJ989" s="437">
        <f t="shared" ref="AJ989" si="3019">AJ988</f>
        <v>0</v>
      </c>
      <c r="AK989" s="437">
        <f t="shared" ref="AK989" si="3020">AK988</f>
        <v>0</v>
      </c>
      <c r="AL989" s="437">
        <f t="shared" ref="AL989" si="3021">AL988</f>
        <v>0</v>
      </c>
      <c r="AM989" s="323"/>
    </row>
    <row r="990" spans="1:39" ht="15" hidden="1" customHeight="1" outlineLevel="1">
      <c r="A990" s="567"/>
      <c r="B990" s="341"/>
      <c r="C990" s="331"/>
      <c r="D990" s="317"/>
      <c r="E990" s="317"/>
      <c r="F990" s="317"/>
      <c r="G990" s="317"/>
      <c r="H990" s="317"/>
      <c r="I990" s="317"/>
      <c r="J990" s="317"/>
      <c r="K990" s="317"/>
      <c r="L990" s="317"/>
      <c r="M990" s="317"/>
      <c r="N990" s="317"/>
      <c r="O990" s="317"/>
      <c r="P990" s="317"/>
      <c r="Q990" s="317"/>
      <c r="R990" s="317"/>
      <c r="S990" s="317"/>
      <c r="T990" s="317"/>
      <c r="U990" s="317"/>
      <c r="V990" s="317"/>
      <c r="W990" s="317"/>
      <c r="X990" s="317"/>
      <c r="Y990" s="448"/>
      <c r="Z990" s="448"/>
      <c r="AA990" s="438"/>
      <c r="AB990" s="438"/>
      <c r="AC990" s="438"/>
      <c r="AD990" s="438"/>
      <c r="AE990" s="438"/>
      <c r="AF990" s="438"/>
      <c r="AG990" s="438"/>
      <c r="AH990" s="438"/>
      <c r="AI990" s="438"/>
      <c r="AJ990" s="438"/>
      <c r="AK990" s="438"/>
      <c r="AL990" s="438"/>
      <c r="AM990" s="332"/>
    </row>
    <row r="991" spans="1:39" ht="15" hidden="1" customHeight="1" outlineLevel="1">
      <c r="A991" s="567">
        <v>13</v>
      </c>
      <c r="B991" s="454" t="s">
        <v>107</v>
      </c>
      <c r="C991" s="317" t="s">
        <v>25</v>
      </c>
      <c r="D991" s="321"/>
      <c r="E991" s="321"/>
      <c r="F991" s="321"/>
      <c r="G991" s="321"/>
      <c r="H991" s="321"/>
      <c r="I991" s="321"/>
      <c r="J991" s="321"/>
      <c r="K991" s="321"/>
      <c r="L991" s="321"/>
      <c r="M991" s="321"/>
      <c r="N991" s="321">
        <v>12</v>
      </c>
      <c r="O991" s="321"/>
      <c r="P991" s="321"/>
      <c r="Q991" s="321"/>
      <c r="R991" s="321"/>
      <c r="S991" s="321"/>
      <c r="T991" s="321"/>
      <c r="U991" s="321"/>
      <c r="V991" s="321"/>
      <c r="W991" s="321"/>
      <c r="X991" s="321"/>
      <c r="Y991" s="436"/>
      <c r="Z991" s="441"/>
      <c r="AA991" s="441"/>
      <c r="AB991" s="441"/>
      <c r="AC991" s="441"/>
      <c r="AD991" s="441"/>
      <c r="AE991" s="441"/>
      <c r="AF991" s="441"/>
      <c r="AG991" s="441"/>
      <c r="AH991" s="441"/>
      <c r="AI991" s="441"/>
      <c r="AJ991" s="441"/>
      <c r="AK991" s="441"/>
      <c r="AL991" s="441"/>
      <c r="AM991" s="322">
        <f>SUM(Y991:AL991)</f>
        <v>0</v>
      </c>
    </row>
    <row r="992" spans="1:39" ht="15" hidden="1" customHeight="1" outlineLevel="1">
      <c r="A992" s="567"/>
      <c r="B992" s="320" t="s">
        <v>349</v>
      </c>
      <c r="C992" s="317" t="s">
        <v>164</v>
      </c>
      <c r="D992" s="321"/>
      <c r="E992" s="321"/>
      <c r="F992" s="321"/>
      <c r="G992" s="321"/>
      <c r="H992" s="321"/>
      <c r="I992" s="321"/>
      <c r="J992" s="321"/>
      <c r="K992" s="321"/>
      <c r="L992" s="321"/>
      <c r="M992" s="321"/>
      <c r="N992" s="321">
        <f>N991</f>
        <v>12</v>
      </c>
      <c r="O992" s="321"/>
      <c r="P992" s="321"/>
      <c r="Q992" s="321"/>
      <c r="R992" s="321"/>
      <c r="S992" s="321"/>
      <c r="T992" s="321"/>
      <c r="U992" s="321"/>
      <c r="V992" s="321"/>
      <c r="W992" s="321"/>
      <c r="X992" s="321"/>
      <c r="Y992" s="437">
        <f>Y991</f>
        <v>0</v>
      </c>
      <c r="Z992" s="437">
        <f t="shared" ref="Z992" si="3022">Z991</f>
        <v>0</v>
      </c>
      <c r="AA992" s="437">
        <f t="shared" ref="AA992" si="3023">AA991</f>
        <v>0</v>
      </c>
      <c r="AB992" s="437">
        <f t="shared" ref="AB992" si="3024">AB991</f>
        <v>0</v>
      </c>
      <c r="AC992" s="437">
        <f t="shared" ref="AC992" si="3025">AC991</f>
        <v>0</v>
      </c>
      <c r="AD992" s="437">
        <f t="shared" ref="AD992" si="3026">AD991</f>
        <v>0</v>
      </c>
      <c r="AE992" s="437">
        <f t="shared" ref="AE992" si="3027">AE991</f>
        <v>0</v>
      </c>
      <c r="AF992" s="437">
        <f t="shared" ref="AF992" si="3028">AF991</f>
        <v>0</v>
      </c>
      <c r="AG992" s="437">
        <f t="shared" ref="AG992" si="3029">AG991</f>
        <v>0</v>
      </c>
      <c r="AH992" s="437">
        <f t="shared" ref="AH992" si="3030">AH991</f>
        <v>0</v>
      </c>
      <c r="AI992" s="437">
        <f t="shared" ref="AI992" si="3031">AI991</f>
        <v>0</v>
      </c>
      <c r="AJ992" s="437">
        <f t="shared" ref="AJ992" si="3032">AJ991</f>
        <v>0</v>
      </c>
      <c r="AK992" s="437">
        <f t="shared" ref="AK992" si="3033">AK991</f>
        <v>0</v>
      </c>
      <c r="AL992" s="437">
        <f t="shared" ref="AL992" si="3034">AL991</f>
        <v>0</v>
      </c>
      <c r="AM992" s="332"/>
    </row>
    <row r="993" spans="1:39" ht="15" hidden="1" customHeight="1" outlineLevel="1">
      <c r="A993" s="567"/>
      <c r="B993" s="341"/>
      <c r="C993" s="331"/>
      <c r="D993" s="317"/>
      <c r="E993" s="317"/>
      <c r="F993" s="317"/>
      <c r="G993" s="317"/>
      <c r="H993" s="317"/>
      <c r="I993" s="317"/>
      <c r="J993" s="317"/>
      <c r="K993" s="317"/>
      <c r="L993" s="317"/>
      <c r="M993" s="317"/>
      <c r="N993" s="317"/>
      <c r="O993" s="317"/>
      <c r="P993" s="317"/>
      <c r="Q993" s="317"/>
      <c r="R993" s="317"/>
      <c r="S993" s="317"/>
      <c r="T993" s="317"/>
      <c r="U993" s="317"/>
      <c r="V993" s="317"/>
      <c r="W993" s="317"/>
      <c r="X993" s="317"/>
      <c r="Y993" s="438"/>
      <c r="Z993" s="438"/>
      <c r="AA993" s="438"/>
      <c r="AB993" s="438"/>
      <c r="AC993" s="438"/>
      <c r="AD993" s="438"/>
      <c r="AE993" s="438"/>
      <c r="AF993" s="438"/>
      <c r="AG993" s="438"/>
      <c r="AH993" s="438"/>
      <c r="AI993" s="438"/>
      <c r="AJ993" s="438"/>
      <c r="AK993" s="438"/>
      <c r="AL993" s="438"/>
      <c r="AM993" s="332"/>
    </row>
    <row r="994" spans="1:39" ht="15" hidden="1" customHeight="1" outlineLevel="1">
      <c r="A994" s="567"/>
      <c r="B994" s="314" t="s">
        <v>108</v>
      </c>
      <c r="C994" s="315"/>
      <c r="D994" s="316"/>
      <c r="E994" s="316"/>
      <c r="F994" s="316"/>
      <c r="G994" s="316"/>
      <c r="H994" s="316"/>
      <c r="I994" s="316"/>
      <c r="J994" s="316"/>
      <c r="K994" s="316"/>
      <c r="L994" s="316"/>
      <c r="M994" s="316"/>
      <c r="N994" s="316"/>
      <c r="O994" s="316"/>
      <c r="P994" s="315"/>
      <c r="Q994" s="315"/>
      <c r="R994" s="315"/>
      <c r="S994" s="315"/>
      <c r="T994" s="315"/>
      <c r="U994" s="315"/>
      <c r="V994" s="315"/>
      <c r="W994" s="315"/>
      <c r="X994" s="315"/>
      <c r="Y994" s="440"/>
      <c r="Z994" s="440"/>
      <c r="AA994" s="440"/>
      <c r="AB994" s="440"/>
      <c r="AC994" s="440"/>
      <c r="AD994" s="440"/>
      <c r="AE994" s="440"/>
      <c r="AF994" s="440"/>
      <c r="AG994" s="440"/>
      <c r="AH994" s="440"/>
      <c r="AI994" s="440"/>
      <c r="AJ994" s="440"/>
      <c r="AK994" s="440"/>
      <c r="AL994" s="440"/>
      <c r="AM994" s="318"/>
    </row>
    <row r="995" spans="1:39" ht="15" hidden="1" customHeight="1" outlineLevel="1">
      <c r="A995" s="567">
        <v>14</v>
      </c>
      <c r="B995" s="341" t="s">
        <v>109</v>
      </c>
      <c r="C995" s="317" t="s">
        <v>25</v>
      </c>
      <c r="D995" s="321"/>
      <c r="E995" s="321"/>
      <c r="F995" s="321"/>
      <c r="G995" s="321"/>
      <c r="H995" s="321"/>
      <c r="I995" s="321"/>
      <c r="J995" s="321"/>
      <c r="K995" s="321"/>
      <c r="L995" s="321"/>
      <c r="M995" s="321"/>
      <c r="N995" s="321">
        <v>12</v>
      </c>
      <c r="O995" s="321"/>
      <c r="P995" s="321"/>
      <c r="Q995" s="321"/>
      <c r="R995" s="321"/>
      <c r="S995" s="321"/>
      <c r="T995" s="321"/>
      <c r="U995" s="321"/>
      <c r="V995" s="321"/>
      <c r="W995" s="321"/>
      <c r="X995" s="321"/>
      <c r="Y995" s="436"/>
      <c r="Z995" s="436"/>
      <c r="AA995" s="436"/>
      <c r="AB995" s="436"/>
      <c r="AC995" s="436"/>
      <c r="AD995" s="436"/>
      <c r="AE995" s="436"/>
      <c r="AF995" s="436"/>
      <c r="AG995" s="436"/>
      <c r="AH995" s="436"/>
      <c r="AI995" s="436"/>
      <c r="AJ995" s="436"/>
      <c r="AK995" s="436"/>
      <c r="AL995" s="436"/>
      <c r="AM995" s="322">
        <f>SUM(Y995:AL995)</f>
        <v>0</v>
      </c>
    </row>
    <row r="996" spans="1:39" ht="15" hidden="1" customHeight="1" outlineLevel="1">
      <c r="A996" s="567"/>
      <c r="B996" s="320" t="s">
        <v>349</v>
      </c>
      <c r="C996" s="317" t="s">
        <v>164</v>
      </c>
      <c r="D996" s="321"/>
      <c r="E996" s="321"/>
      <c r="F996" s="321"/>
      <c r="G996" s="321"/>
      <c r="H996" s="321"/>
      <c r="I996" s="321"/>
      <c r="J996" s="321"/>
      <c r="K996" s="321"/>
      <c r="L996" s="321"/>
      <c r="M996" s="321"/>
      <c r="N996" s="321">
        <f>N995</f>
        <v>12</v>
      </c>
      <c r="O996" s="321"/>
      <c r="P996" s="321"/>
      <c r="Q996" s="321"/>
      <c r="R996" s="321"/>
      <c r="S996" s="321"/>
      <c r="T996" s="321"/>
      <c r="U996" s="321"/>
      <c r="V996" s="321"/>
      <c r="W996" s="321"/>
      <c r="X996" s="321"/>
      <c r="Y996" s="437">
        <f>Y995</f>
        <v>0</v>
      </c>
      <c r="Z996" s="437">
        <f t="shared" ref="Z996" si="3035">Z995</f>
        <v>0</v>
      </c>
      <c r="AA996" s="437">
        <f t="shared" ref="AA996" si="3036">AA995</f>
        <v>0</v>
      </c>
      <c r="AB996" s="437">
        <f t="shared" ref="AB996" si="3037">AB995</f>
        <v>0</v>
      </c>
      <c r="AC996" s="437">
        <f t="shared" ref="AC996" si="3038">AC995</f>
        <v>0</v>
      </c>
      <c r="AD996" s="437">
        <f t="shared" ref="AD996" si="3039">AD995</f>
        <v>0</v>
      </c>
      <c r="AE996" s="437">
        <f t="shared" ref="AE996" si="3040">AE995</f>
        <v>0</v>
      </c>
      <c r="AF996" s="437">
        <f t="shared" ref="AF996" si="3041">AF995</f>
        <v>0</v>
      </c>
      <c r="AG996" s="437">
        <f t="shared" ref="AG996" si="3042">AG995</f>
        <v>0</v>
      </c>
      <c r="AH996" s="437">
        <f t="shared" ref="AH996" si="3043">AH995</f>
        <v>0</v>
      </c>
      <c r="AI996" s="437">
        <f t="shared" ref="AI996" si="3044">AI995</f>
        <v>0</v>
      </c>
      <c r="AJ996" s="437">
        <f t="shared" ref="AJ996" si="3045">AJ995</f>
        <v>0</v>
      </c>
      <c r="AK996" s="437">
        <f t="shared" ref="AK996" si="3046">AK995</f>
        <v>0</v>
      </c>
      <c r="AL996" s="437">
        <f t="shared" ref="AL996" si="3047">AL995</f>
        <v>0</v>
      </c>
      <c r="AM996" s="323"/>
    </row>
    <row r="997" spans="1:39" ht="15" hidden="1" customHeight="1" outlineLevel="1">
      <c r="A997" s="567"/>
      <c r="B997" s="341"/>
      <c r="C997" s="331"/>
      <c r="D997" s="317"/>
      <c r="E997" s="317"/>
      <c r="F997" s="317"/>
      <c r="G997" s="317"/>
      <c r="H997" s="317"/>
      <c r="I997" s="317"/>
      <c r="J997" s="317"/>
      <c r="K997" s="317"/>
      <c r="L997" s="317"/>
      <c r="M997" s="317"/>
      <c r="N997" s="494"/>
      <c r="O997" s="317"/>
      <c r="P997" s="317"/>
      <c r="Q997" s="317"/>
      <c r="R997" s="317"/>
      <c r="S997" s="317"/>
      <c r="T997" s="317"/>
      <c r="U997" s="317"/>
      <c r="V997" s="317"/>
      <c r="W997" s="317"/>
      <c r="X997" s="317"/>
      <c r="Y997" s="438"/>
      <c r="Z997" s="438"/>
      <c r="AA997" s="438"/>
      <c r="AB997" s="438"/>
      <c r="AC997" s="438"/>
      <c r="AD997" s="438"/>
      <c r="AE997" s="438"/>
      <c r="AF997" s="438"/>
      <c r="AG997" s="438"/>
      <c r="AH997" s="438"/>
      <c r="AI997" s="438"/>
      <c r="AJ997" s="438"/>
      <c r="AK997" s="438"/>
      <c r="AL997" s="438"/>
      <c r="AM997" s="332"/>
    </row>
    <row r="998" spans="1:39" s="335" customFormat="1" ht="15.6" hidden="1" outlineLevel="1">
      <c r="A998" s="567"/>
      <c r="B998" s="314" t="s">
        <v>503</v>
      </c>
      <c r="C998" s="317"/>
      <c r="D998" s="317"/>
      <c r="E998" s="317"/>
      <c r="F998" s="317"/>
      <c r="G998" s="317"/>
      <c r="H998" s="317"/>
      <c r="I998" s="317"/>
      <c r="J998" s="317"/>
      <c r="K998" s="317"/>
      <c r="L998" s="317"/>
      <c r="M998" s="317"/>
      <c r="N998" s="317"/>
      <c r="O998" s="317"/>
      <c r="P998" s="317"/>
      <c r="Q998" s="317"/>
      <c r="R998" s="317"/>
      <c r="S998" s="317"/>
      <c r="T998" s="317"/>
      <c r="U998" s="317"/>
      <c r="V998" s="317"/>
      <c r="W998" s="317"/>
      <c r="X998" s="317"/>
      <c r="Y998" s="438"/>
      <c r="Z998" s="438"/>
      <c r="AA998" s="438"/>
      <c r="AB998" s="438"/>
      <c r="AC998" s="438"/>
      <c r="AD998" s="438"/>
      <c r="AE998" s="442"/>
      <c r="AF998" s="442"/>
      <c r="AG998" s="442"/>
      <c r="AH998" s="442"/>
      <c r="AI998" s="442"/>
      <c r="AJ998" s="442"/>
      <c r="AK998" s="442"/>
      <c r="AL998" s="442"/>
      <c r="AM998" s="552"/>
    </row>
    <row r="999" spans="1:39" ht="15" hidden="1" outlineLevel="1">
      <c r="A999" s="567">
        <v>15</v>
      </c>
      <c r="B999" s="320" t="s">
        <v>508</v>
      </c>
      <c r="C999" s="317" t="s">
        <v>25</v>
      </c>
      <c r="D999" s="321"/>
      <c r="E999" s="321"/>
      <c r="F999" s="321"/>
      <c r="G999" s="321"/>
      <c r="H999" s="321"/>
      <c r="I999" s="321"/>
      <c r="J999" s="321"/>
      <c r="K999" s="321"/>
      <c r="L999" s="321"/>
      <c r="M999" s="321"/>
      <c r="N999" s="321">
        <v>0</v>
      </c>
      <c r="O999" s="321"/>
      <c r="P999" s="321"/>
      <c r="Q999" s="321"/>
      <c r="R999" s="321"/>
      <c r="S999" s="321"/>
      <c r="T999" s="321"/>
      <c r="U999" s="321"/>
      <c r="V999" s="321"/>
      <c r="W999" s="321"/>
      <c r="X999" s="321"/>
      <c r="Y999" s="436"/>
      <c r="Z999" s="436"/>
      <c r="AA999" s="436"/>
      <c r="AB999" s="436"/>
      <c r="AC999" s="436"/>
      <c r="AD999" s="436"/>
      <c r="AE999" s="436"/>
      <c r="AF999" s="436"/>
      <c r="AG999" s="436"/>
      <c r="AH999" s="436"/>
      <c r="AI999" s="436"/>
      <c r="AJ999" s="436"/>
      <c r="AK999" s="436"/>
      <c r="AL999" s="436"/>
      <c r="AM999" s="322">
        <f>SUM(Y999:AL999)</f>
        <v>0</v>
      </c>
    </row>
    <row r="1000" spans="1:39" ht="15" hidden="1" outlineLevel="1">
      <c r="A1000" s="567"/>
      <c r="B1000" s="320" t="s">
        <v>345</v>
      </c>
      <c r="C1000" s="317" t="s">
        <v>164</v>
      </c>
      <c r="D1000" s="321"/>
      <c r="E1000" s="321"/>
      <c r="F1000" s="321"/>
      <c r="G1000" s="321"/>
      <c r="H1000" s="321"/>
      <c r="I1000" s="321"/>
      <c r="J1000" s="321"/>
      <c r="K1000" s="321"/>
      <c r="L1000" s="321"/>
      <c r="M1000" s="321"/>
      <c r="N1000" s="321">
        <f>N999</f>
        <v>0</v>
      </c>
      <c r="O1000" s="321"/>
      <c r="P1000" s="321"/>
      <c r="Q1000" s="321"/>
      <c r="R1000" s="321"/>
      <c r="S1000" s="321"/>
      <c r="T1000" s="321"/>
      <c r="U1000" s="321"/>
      <c r="V1000" s="321"/>
      <c r="W1000" s="321"/>
      <c r="X1000" s="321"/>
      <c r="Y1000" s="437">
        <f>Y999</f>
        <v>0</v>
      </c>
      <c r="Z1000" s="437">
        <f>Z999</f>
        <v>0</v>
      </c>
      <c r="AA1000" s="437">
        <f t="shared" ref="AA1000:AL1000" si="3048">AA999</f>
        <v>0</v>
      </c>
      <c r="AB1000" s="437">
        <f t="shared" si="3048"/>
        <v>0</v>
      </c>
      <c r="AC1000" s="437">
        <f t="shared" si="3048"/>
        <v>0</v>
      </c>
      <c r="AD1000" s="437">
        <f>AD999</f>
        <v>0</v>
      </c>
      <c r="AE1000" s="437">
        <f t="shared" si="3048"/>
        <v>0</v>
      </c>
      <c r="AF1000" s="437">
        <f t="shared" si="3048"/>
        <v>0</v>
      </c>
      <c r="AG1000" s="437">
        <f t="shared" si="3048"/>
        <v>0</v>
      </c>
      <c r="AH1000" s="437">
        <f t="shared" si="3048"/>
        <v>0</v>
      </c>
      <c r="AI1000" s="437">
        <f t="shared" si="3048"/>
        <v>0</v>
      </c>
      <c r="AJ1000" s="437">
        <f t="shared" si="3048"/>
        <v>0</v>
      </c>
      <c r="AK1000" s="437">
        <f t="shared" si="3048"/>
        <v>0</v>
      </c>
      <c r="AL1000" s="437">
        <f t="shared" si="3048"/>
        <v>0</v>
      </c>
      <c r="AM1000" s="323"/>
    </row>
    <row r="1001" spans="1:39" ht="15" hidden="1" outlineLevel="1">
      <c r="A1001" s="567"/>
      <c r="B1001" s="341"/>
      <c r="C1001" s="331"/>
      <c r="D1001" s="317"/>
      <c r="E1001" s="317"/>
      <c r="F1001" s="317"/>
      <c r="G1001" s="317"/>
      <c r="H1001" s="317"/>
      <c r="I1001" s="317"/>
      <c r="J1001" s="317"/>
      <c r="K1001" s="317"/>
      <c r="L1001" s="317"/>
      <c r="M1001" s="317"/>
      <c r="N1001" s="317"/>
      <c r="O1001" s="317"/>
      <c r="P1001" s="317"/>
      <c r="Q1001" s="317"/>
      <c r="R1001" s="317"/>
      <c r="S1001" s="317"/>
      <c r="T1001" s="317"/>
      <c r="U1001" s="317"/>
      <c r="V1001" s="317"/>
      <c r="W1001" s="317"/>
      <c r="X1001" s="317"/>
      <c r="Y1001" s="438"/>
      <c r="Z1001" s="438"/>
      <c r="AA1001" s="438"/>
      <c r="AB1001" s="438"/>
      <c r="AC1001" s="438"/>
      <c r="AD1001" s="438"/>
      <c r="AE1001" s="438"/>
      <c r="AF1001" s="438"/>
      <c r="AG1001" s="438"/>
      <c r="AH1001" s="438"/>
      <c r="AI1001" s="438"/>
      <c r="AJ1001" s="438"/>
      <c r="AK1001" s="438"/>
      <c r="AL1001" s="438"/>
      <c r="AM1001" s="332"/>
    </row>
    <row r="1002" spans="1:39" s="309" customFormat="1" ht="15" hidden="1" outlineLevel="1">
      <c r="A1002" s="567">
        <v>16</v>
      </c>
      <c r="B1002" s="350" t="s">
        <v>504</v>
      </c>
      <c r="C1002" s="317" t="s">
        <v>25</v>
      </c>
      <c r="D1002" s="321"/>
      <c r="E1002" s="321"/>
      <c r="F1002" s="321"/>
      <c r="G1002" s="321"/>
      <c r="H1002" s="321"/>
      <c r="I1002" s="321"/>
      <c r="J1002" s="321"/>
      <c r="K1002" s="321"/>
      <c r="L1002" s="321"/>
      <c r="M1002" s="321"/>
      <c r="N1002" s="321">
        <v>0</v>
      </c>
      <c r="O1002" s="321"/>
      <c r="P1002" s="321"/>
      <c r="Q1002" s="321"/>
      <c r="R1002" s="321"/>
      <c r="S1002" s="321"/>
      <c r="T1002" s="321"/>
      <c r="U1002" s="321"/>
      <c r="V1002" s="321"/>
      <c r="W1002" s="321"/>
      <c r="X1002" s="321"/>
      <c r="Y1002" s="436"/>
      <c r="Z1002" s="436"/>
      <c r="AA1002" s="436"/>
      <c r="AB1002" s="436"/>
      <c r="AC1002" s="436"/>
      <c r="AD1002" s="436"/>
      <c r="AE1002" s="436"/>
      <c r="AF1002" s="436"/>
      <c r="AG1002" s="436"/>
      <c r="AH1002" s="436"/>
      <c r="AI1002" s="436"/>
      <c r="AJ1002" s="436"/>
      <c r="AK1002" s="436"/>
      <c r="AL1002" s="436"/>
      <c r="AM1002" s="322">
        <f>SUM(Y1002:AL1002)</f>
        <v>0</v>
      </c>
    </row>
    <row r="1003" spans="1:39" s="309" customFormat="1" ht="15" hidden="1" outlineLevel="1">
      <c r="A1003" s="567"/>
      <c r="B1003" s="320" t="s">
        <v>345</v>
      </c>
      <c r="C1003" s="317" t="s">
        <v>164</v>
      </c>
      <c r="D1003" s="321"/>
      <c r="E1003" s="321"/>
      <c r="F1003" s="321"/>
      <c r="G1003" s="321"/>
      <c r="H1003" s="321"/>
      <c r="I1003" s="321"/>
      <c r="J1003" s="321"/>
      <c r="K1003" s="321"/>
      <c r="L1003" s="321"/>
      <c r="M1003" s="321"/>
      <c r="N1003" s="321">
        <f>N1002</f>
        <v>0</v>
      </c>
      <c r="O1003" s="321"/>
      <c r="P1003" s="321"/>
      <c r="Q1003" s="321"/>
      <c r="R1003" s="321"/>
      <c r="S1003" s="321"/>
      <c r="T1003" s="321"/>
      <c r="U1003" s="321"/>
      <c r="V1003" s="321"/>
      <c r="W1003" s="321"/>
      <c r="X1003" s="321"/>
      <c r="Y1003" s="437">
        <f>Y1002</f>
        <v>0</v>
      </c>
      <c r="Z1003" s="437">
        <f t="shared" ref="Z1003:AK1003" si="3049">Z1002</f>
        <v>0</v>
      </c>
      <c r="AA1003" s="437">
        <f t="shared" si="3049"/>
        <v>0</v>
      </c>
      <c r="AB1003" s="437">
        <f t="shared" si="3049"/>
        <v>0</v>
      </c>
      <c r="AC1003" s="437">
        <f t="shared" si="3049"/>
        <v>0</v>
      </c>
      <c r="AD1003" s="437">
        <f t="shared" si="3049"/>
        <v>0</v>
      </c>
      <c r="AE1003" s="437">
        <f t="shared" si="3049"/>
        <v>0</v>
      </c>
      <c r="AF1003" s="437">
        <f t="shared" si="3049"/>
        <v>0</v>
      </c>
      <c r="AG1003" s="437">
        <f t="shared" si="3049"/>
        <v>0</v>
      </c>
      <c r="AH1003" s="437">
        <f t="shared" si="3049"/>
        <v>0</v>
      </c>
      <c r="AI1003" s="437">
        <f t="shared" si="3049"/>
        <v>0</v>
      </c>
      <c r="AJ1003" s="437">
        <f t="shared" si="3049"/>
        <v>0</v>
      </c>
      <c r="AK1003" s="437">
        <f t="shared" si="3049"/>
        <v>0</v>
      </c>
      <c r="AL1003" s="437">
        <f>AL1002</f>
        <v>0</v>
      </c>
      <c r="AM1003" s="323"/>
    </row>
    <row r="1004" spans="1:39" s="309" customFormat="1" ht="15" hidden="1" outlineLevel="1">
      <c r="A1004" s="567"/>
      <c r="B1004" s="350"/>
      <c r="C1004" s="317"/>
      <c r="D1004" s="317"/>
      <c r="E1004" s="317"/>
      <c r="F1004" s="317"/>
      <c r="G1004" s="317"/>
      <c r="H1004" s="317"/>
      <c r="I1004" s="317"/>
      <c r="J1004" s="317"/>
      <c r="K1004" s="317"/>
      <c r="L1004" s="317"/>
      <c r="M1004" s="317"/>
      <c r="N1004" s="317"/>
      <c r="O1004" s="317"/>
      <c r="P1004" s="317"/>
      <c r="Q1004" s="317"/>
      <c r="R1004" s="317"/>
      <c r="S1004" s="317"/>
      <c r="T1004" s="317"/>
      <c r="U1004" s="317"/>
      <c r="V1004" s="317"/>
      <c r="W1004" s="317"/>
      <c r="X1004" s="317"/>
      <c r="Y1004" s="438"/>
      <c r="Z1004" s="438"/>
      <c r="AA1004" s="438"/>
      <c r="AB1004" s="438"/>
      <c r="AC1004" s="438"/>
      <c r="AD1004" s="438"/>
      <c r="AE1004" s="442"/>
      <c r="AF1004" s="442"/>
      <c r="AG1004" s="442"/>
      <c r="AH1004" s="442"/>
      <c r="AI1004" s="442"/>
      <c r="AJ1004" s="442"/>
      <c r="AK1004" s="442"/>
      <c r="AL1004" s="442"/>
      <c r="AM1004" s="339"/>
    </row>
    <row r="1005" spans="1:39" ht="15.6" hidden="1" outlineLevel="1">
      <c r="A1005" s="567"/>
      <c r="B1005" s="554" t="s">
        <v>509</v>
      </c>
      <c r="C1005" s="346"/>
      <c r="D1005" s="316"/>
      <c r="E1005" s="315"/>
      <c r="F1005" s="315"/>
      <c r="G1005" s="315"/>
      <c r="H1005" s="315"/>
      <c r="I1005" s="315"/>
      <c r="J1005" s="315"/>
      <c r="K1005" s="315"/>
      <c r="L1005" s="315"/>
      <c r="M1005" s="315"/>
      <c r="N1005" s="316"/>
      <c r="O1005" s="315"/>
      <c r="P1005" s="315"/>
      <c r="Q1005" s="315"/>
      <c r="R1005" s="315"/>
      <c r="S1005" s="315"/>
      <c r="T1005" s="315"/>
      <c r="U1005" s="315"/>
      <c r="V1005" s="315"/>
      <c r="W1005" s="315"/>
      <c r="X1005" s="315"/>
      <c r="Y1005" s="440"/>
      <c r="Z1005" s="440"/>
      <c r="AA1005" s="440"/>
      <c r="AB1005" s="440"/>
      <c r="AC1005" s="440"/>
      <c r="AD1005" s="440"/>
      <c r="AE1005" s="440"/>
      <c r="AF1005" s="440"/>
      <c r="AG1005" s="440"/>
      <c r="AH1005" s="440"/>
      <c r="AI1005" s="440"/>
      <c r="AJ1005" s="440"/>
      <c r="AK1005" s="440"/>
      <c r="AL1005" s="440"/>
      <c r="AM1005" s="318"/>
    </row>
    <row r="1006" spans="1:39" ht="15" hidden="1" outlineLevel="1">
      <c r="A1006" s="567">
        <v>17</v>
      </c>
      <c r="B1006" s="454" t="s">
        <v>113</v>
      </c>
      <c r="C1006" s="317" t="s">
        <v>25</v>
      </c>
      <c r="D1006" s="321"/>
      <c r="E1006" s="321"/>
      <c r="F1006" s="321"/>
      <c r="G1006" s="321"/>
      <c r="H1006" s="321"/>
      <c r="I1006" s="321"/>
      <c r="J1006" s="321"/>
      <c r="K1006" s="321"/>
      <c r="L1006" s="321"/>
      <c r="M1006" s="321"/>
      <c r="N1006" s="321">
        <v>0</v>
      </c>
      <c r="O1006" s="321"/>
      <c r="P1006" s="321"/>
      <c r="Q1006" s="321"/>
      <c r="R1006" s="321"/>
      <c r="S1006" s="321"/>
      <c r="T1006" s="321"/>
      <c r="U1006" s="321"/>
      <c r="V1006" s="321"/>
      <c r="W1006" s="321"/>
      <c r="X1006" s="321"/>
      <c r="Y1006" s="452"/>
      <c r="Z1006" s="436"/>
      <c r="AA1006" s="436"/>
      <c r="AB1006" s="436"/>
      <c r="AC1006" s="436"/>
      <c r="AD1006" s="436"/>
      <c r="AE1006" s="436"/>
      <c r="AF1006" s="441"/>
      <c r="AG1006" s="441"/>
      <c r="AH1006" s="441"/>
      <c r="AI1006" s="441"/>
      <c r="AJ1006" s="441"/>
      <c r="AK1006" s="441"/>
      <c r="AL1006" s="441"/>
      <c r="AM1006" s="322">
        <f>SUM(Y1006:AL1006)</f>
        <v>0</v>
      </c>
    </row>
    <row r="1007" spans="1:39" ht="15" hidden="1" outlineLevel="1">
      <c r="A1007" s="567"/>
      <c r="B1007" s="320" t="s">
        <v>345</v>
      </c>
      <c r="C1007" s="317" t="s">
        <v>164</v>
      </c>
      <c r="D1007" s="321"/>
      <c r="E1007" s="321"/>
      <c r="F1007" s="321"/>
      <c r="G1007" s="321"/>
      <c r="H1007" s="321"/>
      <c r="I1007" s="321"/>
      <c r="J1007" s="321"/>
      <c r="K1007" s="321"/>
      <c r="L1007" s="321"/>
      <c r="M1007" s="321"/>
      <c r="N1007" s="321">
        <f>N1006</f>
        <v>0</v>
      </c>
      <c r="O1007" s="321"/>
      <c r="P1007" s="321"/>
      <c r="Q1007" s="321"/>
      <c r="R1007" s="321"/>
      <c r="S1007" s="321"/>
      <c r="T1007" s="321"/>
      <c r="U1007" s="321"/>
      <c r="V1007" s="321"/>
      <c r="W1007" s="321"/>
      <c r="X1007" s="321"/>
      <c r="Y1007" s="437">
        <f>Y1006</f>
        <v>0</v>
      </c>
      <c r="Z1007" s="437">
        <f t="shared" ref="Z1007:AL1007" si="3050">Z1006</f>
        <v>0</v>
      </c>
      <c r="AA1007" s="437">
        <f t="shared" si="3050"/>
        <v>0</v>
      </c>
      <c r="AB1007" s="437">
        <f t="shared" si="3050"/>
        <v>0</v>
      </c>
      <c r="AC1007" s="437">
        <f t="shared" si="3050"/>
        <v>0</v>
      </c>
      <c r="AD1007" s="437">
        <f t="shared" si="3050"/>
        <v>0</v>
      </c>
      <c r="AE1007" s="437">
        <f t="shared" si="3050"/>
        <v>0</v>
      </c>
      <c r="AF1007" s="437">
        <f t="shared" si="3050"/>
        <v>0</v>
      </c>
      <c r="AG1007" s="437">
        <f t="shared" si="3050"/>
        <v>0</v>
      </c>
      <c r="AH1007" s="437">
        <f t="shared" si="3050"/>
        <v>0</v>
      </c>
      <c r="AI1007" s="437">
        <f t="shared" si="3050"/>
        <v>0</v>
      </c>
      <c r="AJ1007" s="437">
        <f t="shared" si="3050"/>
        <v>0</v>
      </c>
      <c r="AK1007" s="437">
        <f t="shared" si="3050"/>
        <v>0</v>
      </c>
      <c r="AL1007" s="437">
        <f t="shared" si="3050"/>
        <v>0</v>
      </c>
      <c r="AM1007" s="332"/>
    </row>
    <row r="1008" spans="1:39" ht="15" hidden="1" outlineLevel="1">
      <c r="A1008" s="567"/>
      <c r="B1008" s="320"/>
      <c r="C1008" s="317"/>
      <c r="D1008" s="317"/>
      <c r="E1008" s="317"/>
      <c r="F1008" s="317"/>
      <c r="G1008" s="317"/>
      <c r="H1008" s="317"/>
      <c r="I1008" s="317"/>
      <c r="J1008" s="317"/>
      <c r="K1008" s="317"/>
      <c r="L1008" s="317"/>
      <c r="M1008" s="317"/>
      <c r="N1008" s="317"/>
      <c r="O1008" s="317"/>
      <c r="P1008" s="317"/>
      <c r="Q1008" s="317"/>
      <c r="R1008" s="317"/>
      <c r="S1008" s="317"/>
      <c r="T1008" s="317"/>
      <c r="U1008" s="317"/>
      <c r="V1008" s="317"/>
      <c r="W1008" s="317"/>
      <c r="X1008" s="317"/>
      <c r="Y1008" s="448"/>
      <c r="Z1008" s="451"/>
      <c r="AA1008" s="451"/>
      <c r="AB1008" s="451"/>
      <c r="AC1008" s="451"/>
      <c r="AD1008" s="451"/>
      <c r="AE1008" s="451"/>
      <c r="AF1008" s="451"/>
      <c r="AG1008" s="451"/>
      <c r="AH1008" s="451"/>
      <c r="AI1008" s="451"/>
      <c r="AJ1008" s="451"/>
      <c r="AK1008" s="451"/>
      <c r="AL1008" s="451"/>
      <c r="AM1008" s="332"/>
    </row>
    <row r="1009" spans="1:39" ht="15" hidden="1" outlineLevel="1">
      <c r="A1009" s="567">
        <v>18</v>
      </c>
      <c r="B1009" s="454" t="s">
        <v>110</v>
      </c>
      <c r="C1009" s="317" t="s">
        <v>25</v>
      </c>
      <c r="D1009" s="321"/>
      <c r="E1009" s="321"/>
      <c r="F1009" s="321"/>
      <c r="G1009" s="321"/>
      <c r="H1009" s="321"/>
      <c r="I1009" s="321"/>
      <c r="J1009" s="321"/>
      <c r="K1009" s="321"/>
      <c r="L1009" s="321"/>
      <c r="M1009" s="321"/>
      <c r="N1009" s="321">
        <v>0</v>
      </c>
      <c r="O1009" s="321"/>
      <c r="P1009" s="321"/>
      <c r="Q1009" s="321"/>
      <c r="R1009" s="321"/>
      <c r="S1009" s="321"/>
      <c r="T1009" s="321"/>
      <c r="U1009" s="321"/>
      <c r="V1009" s="321"/>
      <c r="W1009" s="321"/>
      <c r="X1009" s="321"/>
      <c r="Y1009" s="452"/>
      <c r="Z1009" s="436"/>
      <c r="AA1009" s="436"/>
      <c r="AB1009" s="436"/>
      <c r="AC1009" s="436"/>
      <c r="AD1009" s="436"/>
      <c r="AE1009" s="436"/>
      <c r="AF1009" s="441"/>
      <c r="AG1009" s="441"/>
      <c r="AH1009" s="441"/>
      <c r="AI1009" s="441"/>
      <c r="AJ1009" s="441"/>
      <c r="AK1009" s="441"/>
      <c r="AL1009" s="441"/>
      <c r="AM1009" s="322">
        <f>SUM(Y1009:AL1009)</f>
        <v>0</v>
      </c>
    </row>
    <row r="1010" spans="1:39" ht="15" hidden="1" outlineLevel="1">
      <c r="A1010" s="567"/>
      <c r="B1010" s="320" t="s">
        <v>345</v>
      </c>
      <c r="C1010" s="317" t="s">
        <v>164</v>
      </c>
      <c r="D1010" s="321"/>
      <c r="E1010" s="321"/>
      <c r="F1010" s="321"/>
      <c r="G1010" s="321"/>
      <c r="H1010" s="321"/>
      <c r="I1010" s="321"/>
      <c r="J1010" s="321"/>
      <c r="K1010" s="321"/>
      <c r="L1010" s="321"/>
      <c r="M1010" s="321"/>
      <c r="N1010" s="321">
        <f>N1009</f>
        <v>0</v>
      </c>
      <c r="O1010" s="321"/>
      <c r="P1010" s="321"/>
      <c r="Q1010" s="321"/>
      <c r="R1010" s="321"/>
      <c r="S1010" s="321"/>
      <c r="T1010" s="321"/>
      <c r="U1010" s="321"/>
      <c r="V1010" s="321"/>
      <c r="W1010" s="321"/>
      <c r="X1010" s="321"/>
      <c r="Y1010" s="437">
        <f>Y1009</f>
        <v>0</v>
      </c>
      <c r="Z1010" s="437">
        <f t="shared" ref="Z1010:AL1010" si="3051">Z1009</f>
        <v>0</v>
      </c>
      <c r="AA1010" s="437">
        <f t="shared" si="3051"/>
        <v>0</v>
      </c>
      <c r="AB1010" s="437">
        <f t="shared" si="3051"/>
        <v>0</v>
      </c>
      <c r="AC1010" s="437">
        <f t="shared" si="3051"/>
        <v>0</v>
      </c>
      <c r="AD1010" s="437">
        <f t="shared" si="3051"/>
        <v>0</v>
      </c>
      <c r="AE1010" s="437">
        <f t="shared" si="3051"/>
        <v>0</v>
      </c>
      <c r="AF1010" s="437">
        <f t="shared" si="3051"/>
        <v>0</v>
      </c>
      <c r="AG1010" s="437">
        <f t="shared" si="3051"/>
        <v>0</v>
      </c>
      <c r="AH1010" s="437">
        <f t="shared" si="3051"/>
        <v>0</v>
      </c>
      <c r="AI1010" s="437">
        <f t="shared" si="3051"/>
        <v>0</v>
      </c>
      <c r="AJ1010" s="437">
        <f t="shared" si="3051"/>
        <v>0</v>
      </c>
      <c r="AK1010" s="437">
        <f t="shared" si="3051"/>
        <v>0</v>
      </c>
      <c r="AL1010" s="437">
        <f t="shared" si="3051"/>
        <v>0</v>
      </c>
      <c r="AM1010" s="332"/>
    </row>
    <row r="1011" spans="1:39" ht="15" hidden="1" outlineLevel="1">
      <c r="A1011" s="567"/>
      <c r="B1011" s="348"/>
      <c r="C1011" s="317"/>
      <c r="D1011" s="317"/>
      <c r="E1011" s="317"/>
      <c r="F1011" s="317"/>
      <c r="G1011" s="317"/>
      <c r="H1011" s="317"/>
      <c r="I1011" s="317"/>
      <c r="J1011" s="317"/>
      <c r="K1011" s="317"/>
      <c r="L1011" s="317"/>
      <c r="M1011" s="317"/>
      <c r="N1011" s="317"/>
      <c r="O1011" s="317"/>
      <c r="P1011" s="317"/>
      <c r="Q1011" s="317"/>
      <c r="R1011" s="317"/>
      <c r="S1011" s="317"/>
      <c r="T1011" s="317"/>
      <c r="U1011" s="317"/>
      <c r="V1011" s="317"/>
      <c r="W1011" s="317"/>
      <c r="X1011" s="317"/>
      <c r="Y1011" s="449"/>
      <c r="Z1011" s="450"/>
      <c r="AA1011" s="450"/>
      <c r="AB1011" s="450"/>
      <c r="AC1011" s="450"/>
      <c r="AD1011" s="450"/>
      <c r="AE1011" s="450"/>
      <c r="AF1011" s="450"/>
      <c r="AG1011" s="450"/>
      <c r="AH1011" s="450"/>
      <c r="AI1011" s="450"/>
      <c r="AJ1011" s="450"/>
      <c r="AK1011" s="450"/>
      <c r="AL1011" s="450"/>
      <c r="AM1011" s="323"/>
    </row>
    <row r="1012" spans="1:39" ht="15" hidden="1" outlineLevel="1">
      <c r="A1012" s="567">
        <v>19</v>
      </c>
      <c r="B1012" s="454" t="s">
        <v>112</v>
      </c>
      <c r="C1012" s="317" t="s">
        <v>25</v>
      </c>
      <c r="D1012" s="321"/>
      <c r="E1012" s="321"/>
      <c r="F1012" s="321"/>
      <c r="G1012" s="321"/>
      <c r="H1012" s="321"/>
      <c r="I1012" s="321"/>
      <c r="J1012" s="321"/>
      <c r="K1012" s="321"/>
      <c r="L1012" s="321"/>
      <c r="M1012" s="321"/>
      <c r="N1012" s="321">
        <v>0</v>
      </c>
      <c r="O1012" s="321"/>
      <c r="P1012" s="321"/>
      <c r="Q1012" s="321"/>
      <c r="R1012" s="321"/>
      <c r="S1012" s="321"/>
      <c r="T1012" s="321"/>
      <c r="U1012" s="321"/>
      <c r="V1012" s="321"/>
      <c r="W1012" s="321"/>
      <c r="X1012" s="321"/>
      <c r="Y1012" s="452"/>
      <c r="Z1012" s="436"/>
      <c r="AA1012" s="436"/>
      <c r="AB1012" s="436"/>
      <c r="AC1012" s="436"/>
      <c r="AD1012" s="436"/>
      <c r="AE1012" s="436"/>
      <c r="AF1012" s="441"/>
      <c r="AG1012" s="441"/>
      <c r="AH1012" s="441"/>
      <c r="AI1012" s="441"/>
      <c r="AJ1012" s="441"/>
      <c r="AK1012" s="441"/>
      <c r="AL1012" s="441"/>
      <c r="AM1012" s="322">
        <f>SUM(Y1012:AL1012)</f>
        <v>0</v>
      </c>
    </row>
    <row r="1013" spans="1:39" ht="15" hidden="1" outlineLevel="1">
      <c r="A1013" s="567"/>
      <c r="B1013" s="320" t="s">
        <v>345</v>
      </c>
      <c r="C1013" s="317" t="s">
        <v>164</v>
      </c>
      <c r="D1013" s="321"/>
      <c r="E1013" s="321"/>
      <c r="F1013" s="321"/>
      <c r="G1013" s="321"/>
      <c r="H1013" s="321"/>
      <c r="I1013" s="321"/>
      <c r="J1013" s="321"/>
      <c r="K1013" s="321"/>
      <c r="L1013" s="321"/>
      <c r="M1013" s="321"/>
      <c r="N1013" s="321">
        <f>N1012</f>
        <v>0</v>
      </c>
      <c r="O1013" s="321"/>
      <c r="P1013" s="321"/>
      <c r="Q1013" s="321"/>
      <c r="R1013" s="321"/>
      <c r="S1013" s="321"/>
      <c r="T1013" s="321"/>
      <c r="U1013" s="321"/>
      <c r="V1013" s="321"/>
      <c r="W1013" s="321"/>
      <c r="X1013" s="321"/>
      <c r="Y1013" s="437">
        <f>Y1012</f>
        <v>0</v>
      </c>
      <c r="Z1013" s="437">
        <f t="shared" ref="Z1013:AL1013" si="3052">Z1012</f>
        <v>0</v>
      </c>
      <c r="AA1013" s="437">
        <f t="shared" si="3052"/>
        <v>0</v>
      </c>
      <c r="AB1013" s="437">
        <f t="shared" si="3052"/>
        <v>0</v>
      </c>
      <c r="AC1013" s="437">
        <f t="shared" si="3052"/>
        <v>0</v>
      </c>
      <c r="AD1013" s="437">
        <f t="shared" si="3052"/>
        <v>0</v>
      </c>
      <c r="AE1013" s="437">
        <f t="shared" si="3052"/>
        <v>0</v>
      </c>
      <c r="AF1013" s="437">
        <f t="shared" si="3052"/>
        <v>0</v>
      </c>
      <c r="AG1013" s="437">
        <f t="shared" si="3052"/>
        <v>0</v>
      </c>
      <c r="AH1013" s="437">
        <f t="shared" si="3052"/>
        <v>0</v>
      </c>
      <c r="AI1013" s="437">
        <f t="shared" si="3052"/>
        <v>0</v>
      </c>
      <c r="AJ1013" s="437">
        <f t="shared" si="3052"/>
        <v>0</v>
      </c>
      <c r="AK1013" s="437">
        <f t="shared" si="3052"/>
        <v>0</v>
      </c>
      <c r="AL1013" s="437">
        <f t="shared" si="3052"/>
        <v>0</v>
      </c>
      <c r="AM1013" s="323"/>
    </row>
    <row r="1014" spans="1:39" ht="15" hidden="1" outlineLevel="1">
      <c r="A1014" s="567"/>
      <c r="B1014" s="348"/>
      <c r="C1014" s="317"/>
      <c r="D1014" s="317"/>
      <c r="E1014" s="317"/>
      <c r="F1014" s="317"/>
      <c r="G1014" s="317"/>
      <c r="H1014" s="317"/>
      <c r="I1014" s="317"/>
      <c r="J1014" s="317"/>
      <c r="K1014" s="317"/>
      <c r="L1014" s="317"/>
      <c r="M1014" s="317"/>
      <c r="N1014" s="317"/>
      <c r="O1014" s="317"/>
      <c r="P1014" s="317"/>
      <c r="Q1014" s="317"/>
      <c r="R1014" s="317"/>
      <c r="S1014" s="317"/>
      <c r="T1014" s="317"/>
      <c r="U1014" s="317"/>
      <c r="V1014" s="317"/>
      <c r="W1014" s="317"/>
      <c r="X1014" s="317"/>
      <c r="Y1014" s="438"/>
      <c r="Z1014" s="438"/>
      <c r="AA1014" s="438"/>
      <c r="AB1014" s="438"/>
      <c r="AC1014" s="438"/>
      <c r="AD1014" s="438"/>
      <c r="AE1014" s="438"/>
      <c r="AF1014" s="438"/>
      <c r="AG1014" s="438"/>
      <c r="AH1014" s="438"/>
      <c r="AI1014" s="438"/>
      <c r="AJ1014" s="438"/>
      <c r="AK1014" s="438"/>
      <c r="AL1014" s="438"/>
      <c r="AM1014" s="332"/>
    </row>
    <row r="1015" spans="1:39" ht="15" hidden="1" outlineLevel="1">
      <c r="A1015" s="567">
        <v>20</v>
      </c>
      <c r="B1015" s="454" t="s">
        <v>111</v>
      </c>
      <c r="C1015" s="317" t="s">
        <v>25</v>
      </c>
      <c r="D1015" s="321"/>
      <c r="E1015" s="321"/>
      <c r="F1015" s="321"/>
      <c r="G1015" s="321"/>
      <c r="H1015" s="321"/>
      <c r="I1015" s="321"/>
      <c r="J1015" s="321"/>
      <c r="K1015" s="321"/>
      <c r="L1015" s="321"/>
      <c r="M1015" s="321"/>
      <c r="N1015" s="321">
        <v>0</v>
      </c>
      <c r="O1015" s="321"/>
      <c r="P1015" s="321"/>
      <c r="Q1015" s="321"/>
      <c r="R1015" s="321"/>
      <c r="S1015" s="321"/>
      <c r="T1015" s="321"/>
      <c r="U1015" s="321"/>
      <c r="V1015" s="321"/>
      <c r="W1015" s="321"/>
      <c r="X1015" s="321"/>
      <c r="Y1015" s="452"/>
      <c r="Z1015" s="436"/>
      <c r="AA1015" s="436"/>
      <c r="AB1015" s="436"/>
      <c r="AC1015" s="436"/>
      <c r="AD1015" s="436"/>
      <c r="AE1015" s="436"/>
      <c r="AF1015" s="441"/>
      <c r="AG1015" s="441"/>
      <c r="AH1015" s="441"/>
      <c r="AI1015" s="441"/>
      <c r="AJ1015" s="441"/>
      <c r="AK1015" s="441"/>
      <c r="AL1015" s="441"/>
      <c r="AM1015" s="322">
        <f>SUM(Y1015:AL1015)</f>
        <v>0</v>
      </c>
    </row>
    <row r="1016" spans="1:39" ht="15" hidden="1" outlineLevel="1">
      <c r="A1016" s="567"/>
      <c r="B1016" s="320" t="s">
        <v>345</v>
      </c>
      <c r="C1016" s="317" t="s">
        <v>164</v>
      </c>
      <c r="D1016" s="321"/>
      <c r="E1016" s="321"/>
      <c r="F1016" s="321"/>
      <c r="G1016" s="321"/>
      <c r="H1016" s="321"/>
      <c r="I1016" s="321"/>
      <c r="J1016" s="321"/>
      <c r="K1016" s="321"/>
      <c r="L1016" s="321"/>
      <c r="M1016" s="321"/>
      <c r="N1016" s="321">
        <f>N1015</f>
        <v>0</v>
      </c>
      <c r="O1016" s="321"/>
      <c r="P1016" s="321"/>
      <c r="Q1016" s="321"/>
      <c r="R1016" s="321"/>
      <c r="S1016" s="321"/>
      <c r="T1016" s="321"/>
      <c r="U1016" s="321"/>
      <c r="V1016" s="321"/>
      <c r="W1016" s="321"/>
      <c r="X1016" s="321"/>
      <c r="Y1016" s="437">
        <f t="shared" ref="Y1016:AL1016" si="3053">Y1015</f>
        <v>0</v>
      </c>
      <c r="Z1016" s="437">
        <f t="shared" si="3053"/>
        <v>0</v>
      </c>
      <c r="AA1016" s="437">
        <f t="shared" si="3053"/>
        <v>0</v>
      </c>
      <c r="AB1016" s="437">
        <f t="shared" si="3053"/>
        <v>0</v>
      </c>
      <c r="AC1016" s="437">
        <f t="shared" si="3053"/>
        <v>0</v>
      </c>
      <c r="AD1016" s="437">
        <f t="shared" si="3053"/>
        <v>0</v>
      </c>
      <c r="AE1016" s="437">
        <f t="shared" si="3053"/>
        <v>0</v>
      </c>
      <c r="AF1016" s="437">
        <f t="shared" si="3053"/>
        <v>0</v>
      </c>
      <c r="AG1016" s="437">
        <f t="shared" si="3053"/>
        <v>0</v>
      </c>
      <c r="AH1016" s="437">
        <f t="shared" si="3053"/>
        <v>0</v>
      </c>
      <c r="AI1016" s="437">
        <f t="shared" si="3053"/>
        <v>0</v>
      </c>
      <c r="AJ1016" s="437">
        <f t="shared" si="3053"/>
        <v>0</v>
      </c>
      <c r="AK1016" s="437">
        <f t="shared" si="3053"/>
        <v>0</v>
      </c>
      <c r="AL1016" s="437">
        <f t="shared" si="3053"/>
        <v>0</v>
      </c>
      <c r="AM1016" s="332"/>
    </row>
    <row r="1017" spans="1:39" ht="15.6" hidden="1" outlineLevel="1">
      <c r="A1017" s="567"/>
      <c r="B1017" s="349"/>
      <c r="C1017" s="326"/>
      <c r="D1017" s="317"/>
      <c r="E1017" s="317"/>
      <c r="F1017" s="317"/>
      <c r="G1017" s="317"/>
      <c r="H1017" s="317"/>
      <c r="I1017" s="317"/>
      <c r="J1017" s="317"/>
      <c r="K1017" s="317"/>
      <c r="L1017" s="317"/>
      <c r="M1017" s="317"/>
      <c r="N1017" s="326"/>
      <c r="O1017" s="317"/>
      <c r="P1017" s="317"/>
      <c r="Q1017" s="317"/>
      <c r="R1017" s="317"/>
      <c r="S1017" s="317"/>
      <c r="T1017" s="317"/>
      <c r="U1017" s="317"/>
      <c r="V1017" s="317"/>
      <c r="W1017" s="317"/>
      <c r="X1017" s="317"/>
      <c r="Y1017" s="438"/>
      <c r="Z1017" s="438"/>
      <c r="AA1017" s="438"/>
      <c r="AB1017" s="438"/>
      <c r="AC1017" s="438"/>
      <c r="AD1017" s="438"/>
      <c r="AE1017" s="438"/>
      <c r="AF1017" s="438"/>
      <c r="AG1017" s="438"/>
      <c r="AH1017" s="438"/>
      <c r="AI1017" s="438"/>
      <c r="AJ1017" s="438"/>
      <c r="AK1017" s="438"/>
      <c r="AL1017" s="438"/>
      <c r="AM1017" s="332"/>
    </row>
    <row r="1018" spans="1:39" ht="15.6" hidden="1" outlineLevel="1">
      <c r="A1018" s="567"/>
      <c r="B1018" s="553" t="s">
        <v>516</v>
      </c>
      <c r="C1018" s="317"/>
      <c r="D1018" s="317"/>
      <c r="E1018" s="317"/>
      <c r="F1018" s="317"/>
      <c r="G1018" s="317"/>
      <c r="H1018" s="317"/>
      <c r="I1018" s="317"/>
      <c r="J1018" s="317"/>
      <c r="K1018" s="317"/>
      <c r="L1018" s="317"/>
      <c r="M1018" s="317"/>
      <c r="N1018" s="317"/>
      <c r="O1018" s="317"/>
      <c r="P1018" s="317"/>
      <c r="Q1018" s="317"/>
      <c r="R1018" s="317"/>
      <c r="S1018" s="317"/>
      <c r="T1018" s="317"/>
      <c r="U1018" s="317"/>
      <c r="V1018" s="317"/>
      <c r="W1018" s="317"/>
      <c r="X1018" s="317"/>
      <c r="Y1018" s="448"/>
      <c r="Z1018" s="451"/>
      <c r="AA1018" s="451"/>
      <c r="AB1018" s="451"/>
      <c r="AC1018" s="451"/>
      <c r="AD1018" s="451"/>
      <c r="AE1018" s="451"/>
      <c r="AF1018" s="451"/>
      <c r="AG1018" s="451"/>
      <c r="AH1018" s="451"/>
      <c r="AI1018" s="451"/>
      <c r="AJ1018" s="451"/>
      <c r="AK1018" s="451"/>
      <c r="AL1018" s="451"/>
      <c r="AM1018" s="332"/>
    </row>
    <row r="1019" spans="1:39" ht="15.6" hidden="1" outlineLevel="1">
      <c r="A1019" s="567"/>
      <c r="B1019" s="539" t="s">
        <v>512</v>
      </c>
      <c r="C1019" s="317"/>
      <c r="D1019" s="317"/>
      <c r="E1019" s="317"/>
      <c r="F1019" s="317"/>
      <c r="G1019" s="317"/>
      <c r="H1019" s="317"/>
      <c r="I1019" s="317"/>
      <c r="J1019" s="317"/>
      <c r="K1019" s="317"/>
      <c r="L1019" s="317"/>
      <c r="M1019" s="317"/>
      <c r="N1019" s="317"/>
      <c r="O1019" s="317"/>
      <c r="P1019" s="317"/>
      <c r="Q1019" s="317"/>
      <c r="R1019" s="317"/>
      <c r="S1019" s="317"/>
      <c r="T1019" s="317"/>
      <c r="U1019" s="317"/>
      <c r="V1019" s="317"/>
      <c r="W1019" s="317"/>
      <c r="X1019" s="317"/>
      <c r="Y1019" s="448"/>
      <c r="Z1019" s="451"/>
      <c r="AA1019" s="451"/>
      <c r="AB1019" s="451"/>
      <c r="AC1019" s="451"/>
      <c r="AD1019" s="451"/>
      <c r="AE1019" s="451"/>
      <c r="AF1019" s="451"/>
      <c r="AG1019" s="451"/>
      <c r="AH1019" s="451"/>
      <c r="AI1019" s="451"/>
      <c r="AJ1019" s="451"/>
      <c r="AK1019" s="451"/>
      <c r="AL1019" s="451"/>
      <c r="AM1019" s="332"/>
    </row>
    <row r="1020" spans="1:39" ht="15" hidden="1" customHeight="1" outlineLevel="1">
      <c r="A1020" s="567">
        <v>21</v>
      </c>
      <c r="B1020" s="454" t="s">
        <v>114</v>
      </c>
      <c r="C1020" s="317" t="s">
        <v>25</v>
      </c>
      <c r="D1020" s="321"/>
      <c r="E1020" s="321"/>
      <c r="F1020" s="321"/>
      <c r="G1020" s="321"/>
      <c r="H1020" s="321"/>
      <c r="I1020" s="321"/>
      <c r="J1020" s="321"/>
      <c r="K1020" s="321"/>
      <c r="L1020" s="321"/>
      <c r="M1020" s="321"/>
      <c r="N1020" s="317"/>
      <c r="O1020" s="321"/>
      <c r="P1020" s="321"/>
      <c r="Q1020" s="321"/>
      <c r="R1020" s="321"/>
      <c r="S1020" s="321"/>
      <c r="T1020" s="321"/>
      <c r="U1020" s="321"/>
      <c r="V1020" s="321"/>
      <c r="W1020" s="321"/>
      <c r="X1020" s="321"/>
      <c r="Y1020" s="436"/>
      <c r="Z1020" s="436"/>
      <c r="AA1020" s="436"/>
      <c r="AB1020" s="436"/>
      <c r="AC1020" s="436"/>
      <c r="AD1020" s="436"/>
      <c r="AE1020" s="436"/>
      <c r="AF1020" s="436"/>
      <c r="AG1020" s="436"/>
      <c r="AH1020" s="436"/>
      <c r="AI1020" s="436"/>
      <c r="AJ1020" s="436"/>
      <c r="AK1020" s="436"/>
      <c r="AL1020" s="436"/>
      <c r="AM1020" s="322">
        <f>SUM(Y1020:AL1020)</f>
        <v>0</v>
      </c>
    </row>
    <row r="1021" spans="1:39" ht="15" hidden="1" customHeight="1" outlineLevel="1">
      <c r="A1021" s="567"/>
      <c r="B1021" s="320" t="s">
        <v>349</v>
      </c>
      <c r="C1021" s="317" t="s">
        <v>164</v>
      </c>
      <c r="D1021" s="321"/>
      <c r="E1021" s="321"/>
      <c r="F1021" s="321"/>
      <c r="G1021" s="321"/>
      <c r="H1021" s="321"/>
      <c r="I1021" s="321"/>
      <c r="J1021" s="321"/>
      <c r="K1021" s="321"/>
      <c r="L1021" s="321"/>
      <c r="M1021" s="321"/>
      <c r="N1021" s="317"/>
      <c r="O1021" s="321"/>
      <c r="P1021" s="321"/>
      <c r="Q1021" s="321"/>
      <c r="R1021" s="321"/>
      <c r="S1021" s="321"/>
      <c r="T1021" s="321"/>
      <c r="U1021" s="321"/>
      <c r="V1021" s="321"/>
      <c r="W1021" s="321"/>
      <c r="X1021" s="321"/>
      <c r="Y1021" s="437">
        <f>Y1020</f>
        <v>0</v>
      </c>
      <c r="Z1021" s="437">
        <f t="shared" ref="Z1021" si="3054">Z1020</f>
        <v>0</v>
      </c>
      <c r="AA1021" s="437">
        <f t="shared" ref="AA1021" si="3055">AA1020</f>
        <v>0</v>
      </c>
      <c r="AB1021" s="437">
        <f t="shared" ref="AB1021" si="3056">AB1020</f>
        <v>0</v>
      </c>
      <c r="AC1021" s="437">
        <f t="shared" ref="AC1021" si="3057">AC1020</f>
        <v>0</v>
      </c>
      <c r="AD1021" s="437">
        <f t="shared" ref="AD1021" si="3058">AD1020</f>
        <v>0</v>
      </c>
      <c r="AE1021" s="437">
        <f t="shared" ref="AE1021" si="3059">AE1020</f>
        <v>0</v>
      </c>
      <c r="AF1021" s="437">
        <f t="shared" ref="AF1021" si="3060">AF1020</f>
        <v>0</v>
      </c>
      <c r="AG1021" s="437">
        <f t="shared" ref="AG1021" si="3061">AG1020</f>
        <v>0</v>
      </c>
      <c r="AH1021" s="437">
        <f t="shared" ref="AH1021" si="3062">AH1020</f>
        <v>0</v>
      </c>
      <c r="AI1021" s="437">
        <f t="shared" ref="AI1021" si="3063">AI1020</f>
        <v>0</v>
      </c>
      <c r="AJ1021" s="437">
        <f t="shared" ref="AJ1021" si="3064">AJ1020</f>
        <v>0</v>
      </c>
      <c r="AK1021" s="437">
        <f t="shared" ref="AK1021" si="3065">AK1020</f>
        <v>0</v>
      </c>
      <c r="AL1021" s="437">
        <f t="shared" ref="AL1021" si="3066">AL1020</f>
        <v>0</v>
      </c>
      <c r="AM1021" s="332"/>
    </row>
    <row r="1022" spans="1:39" ht="15" hidden="1" customHeight="1" outlineLevel="1">
      <c r="A1022" s="567"/>
      <c r="B1022" s="320"/>
      <c r="C1022" s="317"/>
      <c r="D1022" s="317"/>
      <c r="E1022" s="317"/>
      <c r="F1022" s="317"/>
      <c r="G1022" s="317"/>
      <c r="H1022" s="317"/>
      <c r="I1022" s="317"/>
      <c r="J1022" s="317"/>
      <c r="K1022" s="317"/>
      <c r="L1022" s="317"/>
      <c r="M1022" s="317"/>
      <c r="N1022" s="317"/>
      <c r="O1022" s="317"/>
      <c r="P1022" s="317"/>
      <c r="Q1022" s="317"/>
      <c r="R1022" s="317"/>
      <c r="S1022" s="317"/>
      <c r="T1022" s="317"/>
      <c r="U1022" s="317"/>
      <c r="V1022" s="317"/>
      <c r="W1022" s="317"/>
      <c r="X1022" s="317"/>
      <c r="Y1022" s="448"/>
      <c r="Z1022" s="451"/>
      <c r="AA1022" s="451"/>
      <c r="AB1022" s="451"/>
      <c r="AC1022" s="451"/>
      <c r="AD1022" s="451"/>
      <c r="AE1022" s="451"/>
      <c r="AF1022" s="451"/>
      <c r="AG1022" s="451"/>
      <c r="AH1022" s="451"/>
      <c r="AI1022" s="451"/>
      <c r="AJ1022" s="451"/>
      <c r="AK1022" s="451"/>
      <c r="AL1022" s="451"/>
      <c r="AM1022" s="332"/>
    </row>
    <row r="1023" spans="1:39" ht="15" hidden="1" customHeight="1" outlineLevel="1">
      <c r="A1023" s="567">
        <v>22</v>
      </c>
      <c r="B1023" s="454" t="s">
        <v>115</v>
      </c>
      <c r="C1023" s="317" t="s">
        <v>25</v>
      </c>
      <c r="D1023" s="321"/>
      <c r="E1023" s="321"/>
      <c r="F1023" s="321"/>
      <c r="G1023" s="321"/>
      <c r="H1023" s="321"/>
      <c r="I1023" s="321"/>
      <c r="J1023" s="321"/>
      <c r="K1023" s="321"/>
      <c r="L1023" s="321"/>
      <c r="M1023" s="321"/>
      <c r="N1023" s="317"/>
      <c r="O1023" s="321"/>
      <c r="P1023" s="321"/>
      <c r="Q1023" s="321"/>
      <c r="R1023" s="321"/>
      <c r="S1023" s="321"/>
      <c r="T1023" s="321"/>
      <c r="U1023" s="321"/>
      <c r="V1023" s="321"/>
      <c r="W1023" s="321"/>
      <c r="X1023" s="321"/>
      <c r="Y1023" s="436"/>
      <c r="Z1023" s="436"/>
      <c r="AA1023" s="436"/>
      <c r="AB1023" s="436"/>
      <c r="AC1023" s="436"/>
      <c r="AD1023" s="436"/>
      <c r="AE1023" s="436"/>
      <c r="AF1023" s="436"/>
      <c r="AG1023" s="436"/>
      <c r="AH1023" s="436"/>
      <c r="AI1023" s="436"/>
      <c r="AJ1023" s="436"/>
      <c r="AK1023" s="436"/>
      <c r="AL1023" s="436"/>
      <c r="AM1023" s="322">
        <f>SUM(Y1023:AL1023)</f>
        <v>0</v>
      </c>
    </row>
    <row r="1024" spans="1:39" ht="15" hidden="1" customHeight="1" outlineLevel="1">
      <c r="A1024" s="567"/>
      <c r="B1024" s="320" t="s">
        <v>349</v>
      </c>
      <c r="C1024" s="317" t="s">
        <v>164</v>
      </c>
      <c r="D1024" s="321"/>
      <c r="E1024" s="321"/>
      <c r="F1024" s="321"/>
      <c r="G1024" s="321"/>
      <c r="H1024" s="321"/>
      <c r="I1024" s="321"/>
      <c r="J1024" s="321"/>
      <c r="K1024" s="321"/>
      <c r="L1024" s="321"/>
      <c r="M1024" s="321"/>
      <c r="N1024" s="317"/>
      <c r="O1024" s="321"/>
      <c r="P1024" s="321"/>
      <c r="Q1024" s="321"/>
      <c r="R1024" s="321"/>
      <c r="S1024" s="321"/>
      <c r="T1024" s="321"/>
      <c r="U1024" s="321"/>
      <c r="V1024" s="321"/>
      <c r="W1024" s="321"/>
      <c r="X1024" s="321"/>
      <c r="Y1024" s="437">
        <f>Y1023</f>
        <v>0</v>
      </c>
      <c r="Z1024" s="437">
        <f t="shared" ref="Z1024" si="3067">Z1023</f>
        <v>0</v>
      </c>
      <c r="AA1024" s="437">
        <f t="shared" ref="AA1024" si="3068">AA1023</f>
        <v>0</v>
      </c>
      <c r="AB1024" s="437">
        <f t="shared" ref="AB1024" si="3069">AB1023</f>
        <v>0</v>
      </c>
      <c r="AC1024" s="437">
        <f t="shared" ref="AC1024" si="3070">AC1023</f>
        <v>0</v>
      </c>
      <c r="AD1024" s="437">
        <f t="shared" ref="AD1024" si="3071">AD1023</f>
        <v>0</v>
      </c>
      <c r="AE1024" s="437">
        <f t="shared" ref="AE1024" si="3072">AE1023</f>
        <v>0</v>
      </c>
      <c r="AF1024" s="437">
        <f t="shared" ref="AF1024" si="3073">AF1023</f>
        <v>0</v>
      </c>
      <c r="AG1024" s="437">
        <f t="shared" ref="AG1024" si="3074">AG1023</f>
        <v>0</v>
      </c>
      <c r="AH1024" s="437">
        <f t="shared" ref="AH1024" si="3075">AH1023</f>
        <v>0</v>
      </c>
      <c r="AI1024" s="437">
        <f t="shared" ref="AI1024" si="3076">AI1023</f>
        <v>0</v>
      </c>
      <c r="AJ1024" s="437">
        <f t="shared" ref="AJ1024" si="3077">AJ1023</f>
        <v>0</v>
      </c>
      <c r="AK1024" s="437">
        <f t="shared" ref="AK1024" si="3078">AK1023</f>
        <v>0</v>
      </c>
      <c r="AL1024" s="437">
        <f t="shared" ref="AL1024" si="3079">AL1023</f>
        <v>0</v>
      </c>
      <c r="AM1024" s="332"/>
    </row>
    <row r="1025" spans="1:39" ht="15" hidden="1" customHeight="1" outlineLevel="1">
      <c r="A1025" s="567"/>
      <c r="B1025" s="320"/>
      <c r="C1025" s="317"/>
      <c r="D1025" s="317"/>
      <c r="E1025" s="317"/>
      <c r="F1025" s="317"/>
      <c r="G1025" s="317"/>
      <c r="H1025" s="317"/>
      <c r="I1025" s="317"/>
      <c r="J1025" s="317"/>
      <c r="K1025" s="317"/>
      <c r="L1025" s="317"/>
      <c r="M1025" s="317"/>
      <c r="N1025" s="317"/>
      <c r="O1025" s="317"/>
      <c r="P1025" s="317"/>
      <c r="Q1025" s="317"/>
      <c r="R1025" s="317"/>
      <c r="S1025" s="317"/>
      <c r="T1025" s="317"/>
      <c r="U1025" s="317"/>
      <c r="V1025" s="317"/>
      <c r="W1025" s="317"/>
      <c r="X1025" s="317"/>
      <c r="Y1025" s="448"/>
      <c r="Z1025" s="451"/>
      <c r="AA1025" s="451"/>
      <c r="AB1025" s="451"/>
      <c r="AC1025" s="451"/>
      <c r="AD1025" s="451"/>
      <c r="AE1025" s="451"/>
      <c r="AF1025" s="451"/>
      <c r="AG1025" s="451"/>
      <c r="AH1025" s="451"/>
      <c r="AI1025" s="451"/>
      <c r="AJ1025" s="451"/>
      <c r="AK1025" s="451"/>
      <c r="AL1025" s="451"/>
      <c r="AM1025" s="332"/>
    </row>
    <row r="1026" spans="1:39" ht="15" hidden="1" customHeight="1" outlineLevel="1">
      <c r="A1026" s="567">
        <v>23</v>
      </c>
      <c r="B1026" s="454" t="s">
        <v>116</v>
      </c>
      <c r="C1026" s="317" t="s">
        <v>25</v>
      </c>
      <c r="D1026" s="321"/>
      <c r="E1026" s="321"/>
      <c r="F1026" s="321"/>
      <c r="G1026" s="321"/>
      <c r="H1026" s="321"/>
      <c r="I1026" s="321"/>
      <c r="J1026" s="321"/>
      <c r="K1026" s="321"/>
      <c r="L1026" s="321"/>
      <c r="M1026" s="321"/>
      <c r="N1026" s="317"/>
      <c r="O1026" s="321"/>
      <c r="P1026" s="321"/>
      <c r="Q1026" s="321"/>
      <c r="R1026" s="321"/>
      <c r="S1026" s="321"/>
      <c r="T1026" s="321"/>
      <c r="U1026" s="321"/>
      <c r="V1026" s="321"/>
      <c r="W1026" s="321"/>
      <c r="X1026" s="321"/>
      <c r="Y1026" s="436"/>
      <c r="Z1026" s="436"/>
      <c r="AA1026" s="436"/>
      <c r="AB1026" s="436"/>
      <c r="AC1026" s="436"/>
      <c r="AD1026" s="436"/>
      <c r="AE1026" s="436"/>
      <c r="AF1026" s="436"/>
      <c r="AG1026" s="436"/>
      <c r="AH1026" s="436"/>
      <c r="AI1026" s="436"/>
      <c r="AJ1026" s="436"/>
      <c r="AK1026" s="436"/>
      <c r="AL1026" s="436"/>
      <c r="AM1026" s="322">
        <f>SUM(Y1026:AL1026)</f>
        <v>0</v>
      </c>
    </row>
    <row r="1027" spans="1:39" ht="15" hidden="1" customHeight="1" outlineLevel="1">
      <c r="A1027" s="567"/>
      <c r="B1027" s="320" t="s">
        <v>349</v>
      </c>
      <c r="C1027" s="317" t="s">
        <v>164</v>
      </c>
      <c r="D1027" s="321"/>
      <c r="E1027" s="321"/>
      <c r="F1027" s="321"/>
      <c r="G1027" s="321"/>
      <c r="H1027" s="321"/>
      <c r="I1027" s="321"/>
      <c r="J1027" s="321"/>
      <c r="K1027" s="321"/>
      <c r="L1027" s="321"/>
      <c r="M1027" s="321"/>
      <c r="N1027" s="317"/>
      <c r="O1027" s="321"/>
      <c r="P1027" s="321"/>
      <c r="Q1027" s="321"/>
      <c r="R1027" s="321"/>
      <c r="S1027" s="321"/>
      <c r="T1027" s="321"/>
      <c r="U1027" s="321"/>
      <c r="V1027" s="321"/>
      <c r="W1027" s="321"/>
      <c r="X1027" s="321"/>
      <c r="Y1027" s="437">
        <f>Y1026</f>
        <v>0</v>
      </c>
      <c r="Z1027" s="437">
        <f t="shared" ref="Z1027" si="3080">Z1026</f>
        <v>0</v>
      </c>
      <c r="AA1027" s="437">
        <f t="shared" ref="AA1027" si="3081">AA1026</f>
        <v>0</v>
      </c>
      <c r="AB1027" s="437">
        <f t="shared" ref="AB1027" si="3082">AB1026</f>
        <v>0</v>
      </c>
      <c r="AC1027" s="437">
        <f t="shared" ref="AC1027" si="3083">AC1026</f>
        <v>0</v>
      </c>
      <c r="AD1027" s="437">
        <f t="shared" ref="AD1027" si="3084">AD1026</f>
        <v>0</v>
      </c>
      <c r="AE1027" s="437">
        <f t="shared" ref="AE1027" si="3085">AE1026</f>
        <v>0</v>
      </c>
      <c r="AF1027" s="437">
        <f t="shared" ref="AF1027" si="3086">AF1026</f>
        <v>0</v>
      </c>
      <c r="AG1027" s="437">
        <f t="shared" ref="AG1027" si="3087">AG1026</f>
        <v>0</v>
      </c>
      <c r="AH1027" s="437">
        <f t="shared" ref="AH1027" si="3088">AH1026</f>
        <v>0</v>
      </c>
      <c r="AI1027" s="437">
        <f t="shared" ref="AI1027" si="3089">AI1026</f>
        <v>0</v>
      </c>
      <c r="AJ1027" s="437">
        <f t="shared" ref="AJ1027" si="3090">AJ1026</f>
        <v>0</v>
      </c>
      <c r="AK1027" s="437">
        <f t="shared" ref="AK1027" si="3091">AK1026</f>
        <v>0</v>
      </c>
      <c r="AL1027" s="437">
        <f t="shared" ref="AL1027" si="3092">AL1026</f>
        <v>0</v>
      </c>
      <c r="AM1027" s="332"/>
    </row>
    <row r="1028" spans="1:39" ht="15" hidden="1" customHeight="1" outlineLevel="1">
      <c r="A1028" s="567"/>
      <c r="B1028" s="456"/>
      <c r="C1028" s="317"/>
      <c r="D1028" s="317"/>
      <c r="E1028" s="317"/>
      <c r="F1028" s="317"/>
      <c r="G1028" s="317"/>
      <c r="H1028" s="317"/>
      <c r="I1028" s="317"/>
      <c r="J1028" s="317"/>
      <c r="K1028" s="317"/>
      <c r="L1028" s="317"/>
      <c r="M1028" s="317"/>
      <c r="N1028" s="317"/>
      <c r="O1028" s="317"/>
      <c r="P1028" s="317"/>
      <c r="Q1028" s="317"/>
      <c r="R1028" s="317"/>
      <c r="S1028" s="317"/>
      <c r="T1028" s="317"/>
      <c r="U1028" s="317"/>
      <c r="V1028" s="317"/>
      <c r="W1028" s="317"/>
      <c r="X1028" s="317"/>
      <c r="Y1028" s="448"/>
      <c r="Z1028" s="451"/>
      <c r="AA1028" s="451"/>
      <c r="AB1028" s="451"/>
      <c r="AC1028" s="451"/>
      <c r="AD1028" s="451"/>
      <c r="AE1028" s="451"/>
      <c r="AF1028" s="451"/>
      <c r="AG1028" s="451"/>
      <c r="AH1028" s="451"/>
      <c r="AI1028" s="451"/>
      <c r="AJ1028" s="451"/>
      <c r="AK1028" s="451"/>
      <c r="AL1028" s="451"/>
      <c r="AM1028" s="332"/>
    </row>
    <row r="1029" spans="1:39" ht="15" hidden="1" customHeight="1" outlineLevel="1">
      <c r="A1029" s="567">
        <v>24</v>
      </c>
      <c r="B1029" s="454" t="s">
        <v>117</v>
      </c>
      <c r="C1029" s="317" t="s">
        <v>25</v>
      </c>
      <c r="D1029" s="321"/>
      <c r="E1029" s="321"/>
      <c r="F1029" s="321"/>
      <c r="G1029" s="321"/>
      <c r="H1029" s="321"/>
      <c r="I1029" s="321"/>
      <c r="J1029" s="321"/>
      <c r="K1029" s="321"/>
      <c r="L1029" s="321"/>
      <c r="M1029" s="321"/>
      <c r="N1029" s="317"/>
      <c r="O1029" s="321"/>
      <c r="P1029" s="321"/>
      <c r="Q1029" s="321"/>
      <c r="R1029" s="321"/>
      <c r="S1029" s="321"/>
      <c r="T1029" s="321"/>
      <c r="U1029" s="321"/>
      <c r="V1029" s="321"/>
      <c r="W1029" s="321"/>
      <c r="X1029" s="321"/>
      <c r="Y1029" s="436"/>
      <c r="Z1029" s="436"/>
      <c r="AA1029" s="436"/>
      <c r="AB1029" s="436"/>
      <c r="AC1029" s="436"/>
      <c r="AD1029" s="436"/>
      <c r="AE1029" s="436"/>
      <c r="AF1029" s="436"/>
      <c r="AG1029" s="436"/>
      <c r="AH1029" s="436"/>
      <c r="AI1029" s="436"/>
      <c r="AJ1029" s="436"/>
      <c r="AK1029" s="436"/>
      <c r="AL1029" s="436"/>
      <c r="AM1029" s="322">
        <f>SUM(Y1029:AL1029)</f>
        <v>0</v>
      </c>
    </row>
    <row r="1030" spans="1:39" ht="15" hidden="1" customHeight="1" outlineLevel="1">
      <c r="A1030" s="567"/>
      <c r="B1030" s="320" t="s">
        <v>349</v>
      </c>
      <c r="C1030" s="317" t="s">
        <v>164</v>
      </c>
      <c r="D1030" s="321"/>
      <c r="E1030" s="321"/>
      <c r="F1030" s="321"/>
      <c r="G1030" s="321"/>
      <c r="H1030" s="321"/>
      <c r="I1030" s="321"/>
      <c r="J1030" s="321"/>
      <c r="K1030" s="321"/>
      <c r="L1030" s="321"/>
      <c r="M1030" s="321"/>
      <c r="N1030" s="317"/>
      <c r="O1030" s="321"/>
      <c r="P1030" s="321"/>
      <c r="Q1030" s="321"/>
      <c r="R1030" s="321"/>
      <c r="S1030" s="321"/>
      <c r="T1030" s="321"/>
      <c r="U1030" s="321"/>
      <c r="V1030" s="321"/>
      <c r="W1030" s="321"/>
      <c r="X1030" s="321"/>
      <c r="Y1030" s="437">
        <f>Y1029</f>
        <v>0</v>
      </c>
      <c r="Z1030" s="437">
        <f t="shared" ref="Z1030" si="3093">Z1029</f>
        <v>0</v>
      </c>
      <c r="AA1030" s="437">
        <f t="shared" ref="AA1030" si="3094">AA1029</f>
        <v>0</v>
      </c>
      <c r="AB1030" s="437">
        <f t="shared" ref="AB1030" si="3095">AB1029</f>
        <v>0</v>
      </c>
      <c r="AC1030" s="437">
        <f t="shared" ref="AC1030" si="3096">AC1029</f>
        <v>0</v>
      </c>
      <c r="AD1030" s="437">
        <f t="shared" ref="AD1030" si="3097">AD1029</f>
        <v>0</v>
      </c>
      <c r="AE1030" s="437">
        <f t="shared" ref="AE1030" si="3098">AE1029</f>
        <v>0</v>
      </c>
      <c r="AF1030" s="437">
        <f t="shared" ref="AF1030" si="3099">AF1029</f>
        <v>0</v>
      </c>
      <c r="AG1030" s="437">
        <f t="shared" ref="AG1030" si="3100">AG1029</f>
        <v>0</v>
      </c>
      <c r="AH1030" s="437">
        <f t="shared" ref="AH1030" si="3101">AH1029</f>
        <v>0</v>
      </c>
      <c r="AI1030" s="437">
        <f t="shared" ref="AI1030" si="3102">AI1029</f>
        <v>0</v>
      </c>
      <c r="AJ1030" s="437">
        <f t="shared" ref="AJ1030" si="3103">AJ1029</f>
        <v>0</v>
      </c>
      <c r="AK1030" s="437">
        <f t="shared" ref="AK1030" si="3104">AK1029</f>
        <v>0</v>
      </c>
      <c r="AL1030" s="437">
        <f t="shared" ref="AL1030" si="3105">AL1029</f>
        <v>0</v>
      </c>
      <c r="AM1030" s="332"/>
    </row>
    <row r="1031" spans="1:39" ht="15" hidden="1" customHeight="1" outlineLevel="1">
      <c r="A1031" s="567"/>
      <c r="B1031" s="320"/>
      <c r="C1031" s="317"/>
      <c r="D1031" s="317"/>
      <c r="E1031" s="317"/>
      <c r="F1031" s="317"/>
      <c r="G1031" s="317"/>
      <c r="H1031" s="317"/>
      <c r="I1031" s="317"/>
      <c r="J1031" s="317"/>
      <c r="K1031" s="317"/>
      <c r="L1031" s="317"/>
      <c r="M1031" s="317"/>
      <c r="N1031" s="317"/>
      <c r="O1031" s="317"/>
      <c r="P1031" s="317"/>
      <c r="Q1031" s="317"/>
      <c r="R1031" s="317"/>
      <c r="S1031" s="317"/>
      <c r="T1031" s="317"/>
      <c r="U1031" s="317"/>
      <c r="V1031" s="317"/>
      <c r="W1031" s="317"/>
      <c r="X1031" s="317"/>
      <c r="Y1031" s="438"/>
      <c r="Z1031" s="451"/>
      <c r="AA1031" s="451"/>
      <c r="AB1031" s="451"/>
      <c r="AC1031" s="451"/>
      <c r="AD1031" s="451"/>
      <c r="AE1031" s="451"/>
      <c r="AF1031" s="451"/>
      <c r="AG1031" s="451"/>
      <c r="AH1031" s="451"/>
      <c r="AI1031" s="451"/>
      <c r="AJ1031" s="451"/>
      <c r="AK1031" s="451"/>
      <c r="AL1031" s="451"/>
      <c r="AM1031" s="332"/>
    </row>
    <row r="1032" spans="1:39" ht="15" hidden="1" customHeight="1" outlineLevel="1">
      <c r="A1032" s="567"/>
      <c r="B1032" s="314" t="s">
        <v>513</v>
      </c>
      <c r="C1032" s="317"/>
      <c r="D1032" s="317"/>
      <c r="E1032" s="317"/>
      <c r="F1032" s="317"/>
      <c r="G1032" s="317"/>
      <c r="H1032" s="317"/>
      <c r="I1032" s="317"/>
      <c r="J1032" s="317"/>
      <c r="K1032" s="317"/>
      <c r="L1032" s="317"/>
      <c r="M1032" s="317"/>
      <c r="N1032" s="317"/>
      <c r="O1032" s="317"/>
      <c r="P1032" s="317"/>
      <c r="Q1032" s="317"/>
      <c r="R1032" s="317"/>
      <c r="S1032" s="317"/>
      <c r="T1032" s="317"/>
      <c r="U1032" s="317"/>
      <c r="V1032" s="317"/>
      <c r="W1032" s="317"/>
      <c r="X1032" s="317"/>
      <c r="Y1032" s="438"/>
      <c r="Z1032" s="451"/>
      <c r="AA1032" s="451"/>
      <c r="AB1032" s="451"/>
      <c r="AC1032" s="451"/>
      <c r="AD1032" s="451"/>
      <c r="AE1032" s="451"/>
      <c r="AF1032" s="451"/>
      <c r="AG1032" s="451"/>
      <c r="AH1032" s="451"/>
      <c r="AI1032" s="451"/>
      <c r="AJ1032" s="451"/>
      <c r="AK1032" s="451"/>
      <c r="AL1032" s="451"/>
      <c r="AM1032" s="332"/>
    </row>
    <row r="1033" spans="1:39" ht="15" hidden="1" customHeight="1" outlineLevel="1">
      <c r="A1033" s="567">
        <v>25</v>
      </c>
      <c r="B1033" s="454" t="s">
        <v>118</v>
      </c>
      <c r="C1033" s="317" t="s">
        <v>25</v>
      </c>
      <c r="D1033" s="321"/>
      <c r="E1033" s="321"/>
      <c r="F1033" s="321"/>
      <c r="G1033" s="321"/>
      <c r="H1033" s="321"/>
      <c r="I1033" s="321"/>
      <c r="J1033" s="321"/>
      <c r="K1033" s="321"/>
      <c r="L1033" s="321"/>
      <c r="M1033" s="321"/>
      <c r="N1033" s="321">
        <v>12</v>
      </c>
      <c r="O1033" s="321"/>
      <c r="P1033" s="321"/>
      <c r="Q1033" s="321"/>
      <c r="R1033" s="321"/>
      <c r="S1033" s="321"/>
      <c r="T1033" s="321"/>
      <c r="U1033" s="321"/>
      <c r="V1033" s="321"/>
      <c r="W1033" s="321"/>
      <c r="X1033" s="321"/>
      <c r="Y1033" s="452"/>
      <c r="Z1033" s="441"/>
      <c r="AA1033" s="441"/>
      <c r="AB1033" s="441"/>
      <c r="AC1033" s="441"/>
      <c r="AD1033" s="441"/>
      <c r="AE1033" s="441"/>
      <c r="AF1033" s="441"/>
      <c r="AG1033" s="441"/>
      <c r="AH1033" s="441"/>
      <c r="AI1033" s="441"/>
      <c r="AJ1033" s="441"/>
      <c r="AK1033" s="441"/>
      <c r="AL1033" s="441"/>
      <c r="AM1033" s="322">
        <f>SUM(Y1033:AL1033)</f>
        <v>0</v>
      </c>
    </row>
    <row r="1034" spans="1:39" ht="15" hidden="1" customHeight="1" outlineLevel="1">
      <c r="A1034" s="567"/>
      <c r="B1034" s="320" t="s">
        <v>349</v>
      </c>
      <c r="C1034" s="317" t="s">
        <v>164</v>
      </c>
      <c r="D1034" s="321"/>
      <c r="E1034" s="321"/>
      <c r="F1034" s="321"/>
      <c r="G1034" s="321"/>
      <c r="H1034" s="321"/>
      <c r="I1034" s="321"/>
      <c r="J1034" s="321"/>
      <c r="K1034" s="321"/>
      <c r="L1034" s="321"/>
      <c r="M1034" s="321"/>
      <c r="N1034" s="321">
        <f>N1033</f>
        <v>12</v>
      </c>
      <c r="O1034" s="321"/>
      <c r="P1034" s="321"/>
      <c r="Q1034" s="321"/>
      <c r="R1034" s="321"/>
      <c r="S1034" s="321"/>
      <c r="T1034" s="321"/>
      <c r="U1034" s="321"/>
      <c r="V1034" s="321"/>
      <c r="W1034" s="321"/>
      <c r="X1034" s="321"/>
      <c r="Y1034" s="437">
        <f>Y1033</f>
        <v>0</v>
      </c>
      <c r="Z1034" s="437">
        <f t="shared" ref="Z1034" si="3106">Z1033</f>
        <v>0</v>
      </c>
      <c r="AA1034" s="437">
        <f t="shared" ref="AA1034" si="3107">AA1033</f>
        <v>0</v>
      </c>
      <c r="AB1034" s="437">
        <f t="shared" ref="AB1034" si="3108">AB1033</f>
        <v>0</v>
      </c>
      <c r="AC1034" s="437">
        <f t="shared" ref="AC1034" si="3109">AC1033</f>
        <v>0</v>
      </c>
      <c r="AD1034" s="437">
        <f t="shared" ref="AD1034" si="3110">AD1033</f>
        <v>0</v>
      </c>
      <c r="AE1034" s="437">
        <f t="shared" ref="AE1034" si="3111">AE1033</f>
        <v>0</v>
      </c>
      <c r="AF1034" s="437">
        <f t="shared" ref="AF1034" si="3112">AF1033</f>
        <v>0</v>
      </c>
      <c r="AG1034" s="437">
        <f t="shared" ref="AG1034" si="3113">AG1033</f>
        <v>0</v>
      </c>
      <c r="AH1034" s="437">
        <f t="shared" ref="AH1034" si="3114">AH1033</f>
        <v>0</v>
      </c>
      <c r="AI1034" s="437">
        <f t="shared" ref="AI1034" si="3115">AI1033</f>
        <v>0</v>
      </c>
      <c r="AJ1034" s="437">
        <f t="shared" ref="AJ1034" si="3116">AJ1033</f>
        <v>0</v>
      </c>
      <c r="AK1034" s="437">
        <f t="shared" ref="AK1034" si="3117">AK1033</f>
        <v>0</v>
      </c>
      <c r="AL1034" s="437">
        <f t="shared" ref="AL1034" si="3118">AL1033</f>
        <v>0</v>
      </c>
      <c r="AM1034" s="332"/>
    </row>
    <row r="1035" spans="1:39" ht="15" hidden="1" customHeight="1" outlineLevel="1">
      <c r="A1035" s="567"/>
      <c r="B1035" s="320"/>
      <c r="C1035" s="317"/>
      <c r="D1035" s="317"/>
      <c r="E1035" s="317"/>
      <c r="F1035" s="317"/>
      <c r="G1035" s="317"/>
      <c r="H1035" s="317"/>
      <c r="I1035" s="317"/>
      <c r="J1035" s="317"/>
      <c r="K1035" s="317"/>
      <c r="L1035" s="317"/>
      <c r="M1035" s="317"/>
      <c r="N1035" s="317"/>
      <c r="O1035" s="317"/>
      <c r="P1035" s="317"/>
      <c r="Q1035" s="317"/>
      <c r="R1035" s="317"/>
      <c r="S1035" s="317"/>
      <c r="T1035" s="317"/>
      <c r="U1035" s="317"/>
      <c r="V1035" s="317"/>
      <c r="W1035" s="317"/>
      <c r="X1035" s="317"/>
      <c r="Y1035" s="438"/>
      <c r="Z1035" s="451"/>
      <c r="AA1035" s="451"/>
      <c r="AB1035" s="451"/>
      <c r="AC1035" s="451"/>
      <c r="AD1035" s="451"/>
      <c r="AE1035" s="451"/>
      <c r="AF1035" s="451"/>
      <c r="AG1035" s="451"/>
      <c r="AH1035" s="451"/>
      <c r="AI1035" s="451"/>
      <c r="AJ1035" s="451"/>
      <c r="AK1035" s="451"/>
      <c r="AL1035" s="451"/>
      <c r="AM1035" s="332"/>
    </row>
    <row r="1036" spans="1:39" ht="15" hidden="1" customHeight="1" outlineLevel="1">
      <c r="A1036" s="567">
        <v>26</v>
      </c>
      <c r="B1036" s="454" t="s">
        <v>119</v>
      </c>
      <c r="C1036" s="317" t="s">
        <v>25</v>
      </c>
      <c r="D1036" s="321"/>
      <c r="E1036" s="321"/>
      <c r="F1036" s="321"/>
      <c r="G1036" s="321"/>
      <c r="H1036" s="321"/>
      <c r="I1036" s="321"/>
      <c r="J1036" s="321"/>
      <c r="K1036" s="321"/>
      <c r="L1036" s="321"/>
      <c r="M1036" s="321"/>
      <c r="N1036" s="321">
        <v>12</v>
      </c>
      <c r="O1036" s="321"/>
      <c r="P1036" s="321"/>
      <c r="Q1036" s="321"/>
      <c r="R1036" s="321"/>
      <c r="S1036" s="321"/>
      <c r="T1036" s="321"/>
      <c r="U1036" s="321"/>
      <c r="V1036" s="321"/>
      <c r="W1036" s="321"/>
      <c r="X1036" s="321"/>
      <c r="Y1036" s="452"/>
      <c r="Z1036" s="441"/>
      <c r="AA1036" s="441"/>
      <c r="AB1036" s="441"/>
      <c r="AC1036" s="441"/>
      <c r="AD1036" s="441"/>
      <c r="AE1036" s="441"/>
      <c r="AF1036" s="441"/>
      <c r="AG1036" s="441"/>
      <c r="AH1036" s="441"/>
      <c r="AI1036" s="441"/>
      <c r="AJ1036" s="441"/>
      <c r="AK1036" s="441"/>
      <c r="AL1036" s="441"/>
      <c r="AM1036" s="322">
        <f>SUM(Y1036:AL1036)</f>
        <v>0</v>
      </c>
    </row>
    <row r="1037" spans="1:39" ht="15" hidden="1" customHeight="1" outlineLevel="1">
      <c r="A1037" s="567"/>
      <c r="B1037" s="320" t="s">
        <v>349</v>
      </c>
      <c r="C1037" s="317" t="s">
        <v>164</v>
      </c>
      <c r="D1037" s="321"/>
      <c r="E1037" s="321"/>
      <c r="F1037" s="321"/>
      <c r="G1037" s="321"/>
      <c r="H1037" s="321"/>
      <c r="I1037" s="321"/>
      <c r="J1037" s="321"/>
      <c r="K1037" s="321"/>
      <c r="L1037" s="321"/>
      <c r="M1037" s="321"/>
      <c r="N1037" s="321">
        <f>N1036</f>
        <v>12</v>
      </c>
      <c r="O1037" s="321"/>
      <c r="P1037" s="321"/>
      <c r="Q1037" s="321"/>
      <c r="R1037" s="321"/>
      <c r="S1037" s="321"/>
      <c r="T1037" s="321"/>
      <c r="U1037" s="321"/>
      <c r="V1037" s="321"/>
      <c r="W1037" s="321"/>
      <c r="X1037" s="321"/>
      <c r="Y1037" s="437">
        <f>Y1036</f>
        <v>0</v>
      </c>
      <c r="Z1037" s="437">
        <f t="shared" ref="Z1037" si="3119">Z1036</f>
        <v>0</v>
      </c>
      <c r="AA1037" s="437">
        <f t="shared" ref="AA1037" si="3120">AA1036</f>
        <v>0</v>
      </c>
      <c r="AB1037" s="437">
        <f t="shared" ref="AB1037" si="3121">AB1036</f>
        <v>0</v>
      </c>
      <c r="AC1037" s="437">
        <f t="shared" ref="AC1037" si="3122">AC1036</f>
        <v>0</v>
      </c>
      <c r="AD1037" s="437">
        <f t="shared" ref="AD1037" si="3123">AD1036</f>
        <v>0</v>
      </c>
      <c r="AE1037" s="437">
        <f t="shared" ref="AE1037" si="3124">AE1036</f>
        <v>0</v>
      </c>
      <c r="AF1037" s="437">
        <f t="shared" ref="AF1037" si="3125">AF1036</f>
        <v>0</v>
      </c>
      <c r="AG1037" s="437">
        <f t="shared" ref="AG1037" si="3126">AG1036</f>
        <v>0</v>
      </c>
      <c r="AH1037" s="437">
        <f t="shared" ref="AH1037" si="3127">AH1036</f>
        <v>0</v>
      </c>
      <c r="AI1037" s="437">
        <f t="shared" ref="AI1037" si="3128">AI1036</f>
        <v>0</v>
      </c>
      <c r="AJ1037" s="437">
        <f t="shared" ref="AJ1037" si="3129">AJ1036</f>
        <v>0</v>
      </c>
      <c r="AK1037" s="437">
        <f t="shared" ref="AK1037" si="3130">AK1036</f>
        <v>0</v>
      </c>
      <c r="AL1037" s="437">
        <f t="shared" ref="AL1037" si="3131">AL1036</f>
        <v>0</v>
      </c>
      <c r="AM1037" s="332"/>
    </row>
    <row r="1038" spans="1:39" ht="15" hidden="1" customHeight="1" outlineLevel="1">
      <c r="A1038" s="567"/>
      <c r="B1038" s="320"/>
      <c r="C1038" s="317"/>
      <c r="D1038" s="317"/>
      <c r="E1038" s="317"/>
      <c r="F1038" s="317"/>
      <c r="G1038" s="317"/>
      <c r="H1038" s="317"/>
      <c r="I1038" s="317"/>
      <c r="J1038" s="317"/>
      <c r="K1038" s="317"/>
      <c r="L1038" s="317"/>
      <c r="M1038" s="317"/>
      <c r="N1038" s="317"/>
      <c r="O1038" s="317"/>
      <c r="P1038" s="317"/>
      <c r="Q1038" s="317"/>
      <c r="R1038" s="317"/>
      <c r="S1038" s="317"/>
      <c r="T1038" s="317"/>
      <c r="U1038" s="317"/>
      <c r="V1038" s="317"/>
      <c r="W1038" s="317"/>
      <c r="X1038" s="317"/>
      <c r="Y1038" s="438"/>
      <c r="Z1038" s="451"/>
      <c r="AA1038" s="451"/>
      <c r="AB1038" s="451"/>
      <c r="AC1038" s="451"/>
      <c r="AD1038" s="451"/>
      <c r="AE1038" s="451"/>
      <c r="AF1038" s="451"/>
      <c r="AG1038" s="451"/>
      <c r="AH1038" s="451"/>
      <c r="AI1038" s="451"/>
      <c r="AJ1038" s="451"/>
      <c r="AK1038" s="451"/>
      <c r="AL1038" s="451"/>
      <c r="AM1038" s="332"/>
    </row>
    <row r="1039" spans="1:39" ht="15" hidden="1" customHeight="1" outlineLevel="1">
      <c r="A1039" s="567">
        <v>27</v>
      </c>
      <c r="B1039" s="454" t="s">
        <v>120</v>
      </c>
      <c r="C1039" s="317" t="s">
        <v>25</v>
      </c>
      <c r="D1039" s="321"/>
      <c r="E1039" s="321"/>
      <c r="F1039" s="321"/>
      <c r="G1039" s="321"/>
      <c r="H1039" s="321"/>
      <c r="I1039" s="321"/>
      <c r="J1039" s="321"/>
      <c r="K1039" s="321"/>
      <c r="L1039" s="321"/>
      <c r="M1039" s="321"/>
      <c r="N1039" s="321">
        <v>12</v>
      </c>
      <c r="O1039" s="321"/>
      <c r="P1039" s="321"/>
      <c r="Q1039" s="321"/>
      <c r="R1039" s="321"/>
      <c r="S1039" s="321"/>
      <c r="T1039" s="321"/>
      <c r="U1039" s="321"/>
      <c r="V1039" s="321"/>
      <c r="W1039" s="321"/>
      <c r="X1039" s="321"/>
      <c r="Y1039" s="452"/>
      <c r="Z1039" s="441"/>
      <c r="AA1039" s="441"/>
      <c r="AB1039" s="441"/>
      <c r="AC1039" s="441"/>
      <c r="AD1039" s="441"/>
      <c r="AE1039" s="441"/>
      <c r="AF1039" s="441"/>
      <c r="AG1039" s="441"/>
      <c r="AH1039" s="441"/>
      <c r="AI1039" s="441"/>
      <c r="AJ1039" s="441"/>
      <c r="AK1039" s="441"/>
      <c r="AL1039" s="441"/>
      <c r="AM1039" s="322">
        <f>SUM(Y1039:AL1039)</f>
        <v>0</v>
      </c>
    </row>
    <row r="1040" spans="1:39" ht="15" hidden="1" customHeight="1" outlineLevel="1">
      <c r="A1040" s="567"/>
      <c r="B1040" s="320" t="s">
        <v>349</v>
      </c>
      <c r="C1040" s="317" t="s">
        <v>164</v>
      </c>
      <c r="D1040" s="321"/>
      <c r="E1040" s="321"/>
      <c r="F1040" s="321"/>
      <c r="G1040" s="321"/>
      <c r="H1040" s="321"/>
      <c r="I1040" s="321"/>
      <c r="J1040" s="321"/>
      <c r="K1040" s="321"/>
      <c r="L1040" s="321"/>
      <c r="M1040" s="321"/>
      <c r="N1040" s="321">
        <f>N1039</f>
        <v>12</v>
      </c>
      <c r="O1040" s="321"/>
      <c r="P1040" s="321"/>
      <c r="Q1040" s="321"/>
      <c r="R1040" s="321"/>
      <c r="S1040" s="321"/>
      <c r="T1040" s="321"/>
      <c r="U1040" s="321"/>
      <c r="V1040" s="321"/>
      <c r="W1040" s="321"/>
      <c r="X1040" s="321"/>
      <c r="Y1040" s="437">
        <f>Y1039</f>
        <v>0</v>
      </c>
      <c r="Z1040" s="437">
        <f t="shared" ref="Z1040" si="3132">Z1039</f>
        <v>0</v>
      </c>
      <c r="AA1040" s="437">
        <f t="shared" ref="AA1040" si="3133">AA1039</f>
        <v>0</v>
      </c>
      <c r="AB1040" s="437">
        <f t="shared" ref="AB1040" si="3134">AB1039</f>
        <v>0</v>
      </c>
      <c r="AC1040" s="437">
        <f t="shared" ref="AC1040" si="3135">AC1039</f>
        <v>0</v>
      </c>
      <c r="AD1040" s="437">
        <f t="shared" ref="AD1040" si="3136">AD1039</f>
        <v>0</v>
      </c>
      <c r="AE1040" s="437">
        <f t="shared" ref="AE1040" si="3137">AE1039</f>
        <v>0</v>
      </c>
      <c r="AF1040" s="437">
        <f t="shared" ref="AF1040" si="3138">AF1039</f>
        <v>0</v>
      </c>
      <c r="AG1040" s="437">
        <f t="shared" ref="AG1040" si="3139">AG1039</f>
        <v>0</v>
      </c>
      <c r="AH1040" s="437">
        <f t="shared" ref="AH1040" si="3140">AH1039</f>
        <v>0</v>
      </c>
      <c r="AI1040" s="437">
        <f t="shared" ref="AI1040" si="3141">AI1039</f>
        <v>0</v>
      </c>
      <c r="AJ1040" s="437">
        <f t="shared" ref="AJ1040" si="3142">AJ1039</f>
        <v>0</v>
      </c>
      <c r="AK1040" s="437">
        <f t="shared" ref="AK1040" si="3143">AK1039</f>
        <v>0</v>
      </c>
      <c r="AL1040" s="437">
        <f t="shared" ref="AL1040" si="3144">AL1039</f>
        <v>0</v>
      </c>
      <c r="AM1040" s="332"/>
    </row>
    <row r="1041" spans="1:39" ht="15" hidden="1" customHeight="1" outlineLevel="1">
      <c r="A1041" s="567"/>
      <c r="B1041" s="320"/>
      <c r="C1041" s="317"/>
      <c r="D1041" s="317"/>
      <c r="E1041" s="317"/>
      <c r="F1041" s="317"/>
      <c r="G1041" s="317"/>
      <c r="H1041" s="317"/>
      <c r="I1041" s="317"/>
      <c r="J1041" s="317"/>
      <c r="K1041" s="317"/>
      <c r="L1041" s="317"/>
      <c r="M1041" s="317"/>
      <c r="N1041" s="317"/>
      <c r="O1041" s="317"/>
      <c r="P1041" s="317"/>
      <c r="Q1041" s="317"/>
      <c r="R1041" s="317"/>
      <c r="S1041" s="317"/>
      <c r="T1041" s="317"/>
      <c r="U1041" s="317"/>
      <c r="V1041" s="317"/>
      <c r="W1041" s="317"/>
      <c r="X1041" s="317"/>
      <c r="Y1041" s="438"/>
      <c r="Z1041" s="451"/>
      <c r="AA1041" s="451"/>
      <c r="AB1041" s="451"/>
      <c r="AC1041" s="451"/>
      <c r="AD1041" s="451"/>
      <c r="AE1041" s="451"/>
      <c r="AF1041" s="451"/>
      <c r="AG1041" s="451"/>
      <c r="AH1041" s="451"/>
      <c r="AI1041" s="451"/>
      <c r="AJ1041" s="451"/>
      <c r="AK1041" s="451"/>
      <c r="AL1041" s="451"/>
      <c r="AM1041" s="332"/>
    </row>
    <row r="1042" spans="1:39" ht="15" hidden="1" customHeight="1" outlineLevel="1">
      <c r="A1042" s="567">
        <v>28</v>
      </c>
      <c r="B1042" s="454" t="s">
        <v>121</v>
      </c>
      <c r="C1042" s="317" t="s">
        <v>25</v>
      </c>
      <c r="D1042" s="321"/>
      <c r="E1042" s="321"/>
      <c r="F1042" s="321"/>
      <c r="G1042" s="321"/>
      <c r="H1042" s="321"/>
      <c r="I1042" s="321"/>
      <c r="J1042" s="321"/>
      <c r="K1042" s="321"/>
      <c r="L1042" s="321"/>
      <c r="M1042" s="321"/>
      <c r="N1042" s="321">
        <v>12</v>
      </c>
      <c r="O1042" s="321"/>
      <c r="P1042" s="321"/>
      <c r="Q1042" s="321"/>
      <c r="R1042" s="321"/>
      <c r="S1042" s="321"/>
      <c r="T1042" s="321"/>
      <c r="U1042" s="321"/>
      <c r="V1042" s="321"/>
      <c r="W1042" s="321"/>
      <c r="X1042" s="321"/>
      <c r="Y1042" s="452"/>
      <c r="Z1042" s="441"/>
      <c r="AA1042" s="441"/>
      <c r="AB1042" s="441"/>
      <c r="AC1042" s="441"/>
      <c r="AD1042" s="441"/>
      <c r="AE1042" s="441"/>
      <c r="AF1042" s="441"/>
      <c r="AG1042" s="441"/>
      <c r="AH1042" s="441"/>
      <c r="AI1042" s="441"/>
      <c r="AJ1042" s="441"/>
      <c r="AK1042" s="441"/>
      <c r="AL1042" s="441"/>
      <c r="AM1042" s="322">
        <f>SUM(Y1042:AL1042)</f>
        <v>0</v>
      </c>
    </row>
    <row r="1043" spans="1:39" ht="15" hidden="1" customHeight="1" outlineLevel="1">
      <c r="A1043" s="567"/>
      <c r="B1043" s="320" t="s">
        <v>349</v>
      </c>
      <c r="C1043" s="317" t="s">
        <v>164</v>
      </c>
      <c r="D1043" s="321"/>
      <c r="E1043" s="321"/>
      <c r="F1043" s="321"/>
      <c r="G1043" s="321"/>
      <c r="H1043" s="321"/>
      <c r="I1043" s="321"/>
      <c r="J1043" s="321"/>
      <c r="K1043" s="321"/>
      <c r="L1043" s="321"/>
      <c r="M1043" s="321"/>
      <c r="N1043" s="321">
        <f>N1042</f>
        <v>12</v>
      </c>
      <c r="O1043" s="321"/>
      <c r="P1043" s="321"/>
      <c r="Q1043" s="321"/>
      <c r="R1043" s="321"/>
      <c r="S1043" s="321"/>
      <c r="T1043" s="321"/>
      <c r="U1043" s="321"/>
      <c r="V1043" s="321"/>
      <c r="W1043" s="321"/>
      <c r="X1043" s="321"/>
      <c r="Y1043" s="437">
        <f>Y1042</f>
        <v>0</v>
      </c>
      <c r="Z1043" s="437">
        <f>Z1042</f>
        <v>0</v>
      </c>
      <c r="AA1043" s="437">
        <f t="shared" ref="AA1043" si="3145">AA1042</f>
        <v>0</v>
      </c>
      <c r="AB1043" s="437">
        <f t="shared" ref="AB1043" si="3146">AB1042</f>
        <v>0</v>
      </c>
      <c r="AC1043" s="437">
        <f t="shared" ref="AC1043" si="3147">AC1042</f>
        <v>0</v>
      </c>
      <c r="AD1043" s="437">
        <f t="shared" ref="AD1043" si="3148">AD1042</f>
        <v>0</v>
      </c>
      <c r="AE1043" s="437">
        <f>AE1042</f>
        <v>0</v>
      </c>
      <c r="AF1043" s="437">
        <f t="shared" ref="AF1043" si="3149">AF1042</f>
        <v>0</v>
      </c>
      <c r="AG1043" s="437">
        <f t="shared" ref="AG1043" si="3150">AG1042</f>
        <v>0</v>
      </c>
      <c r="AH1043" s="437">
        <f t="shared" ref="AH1043" si="3151">AH1042</f>
        <v>0</v>
      </c>
      <c r="AI1043" s="437">
        <f t="shared" ref="AI1043" si="3152">AI1042</f>
        <v>0</v>
      </c>
      <c r="AJ1043" s="437">
        <f t="shared" ref="AJ1043" si="3153">AJ1042</f>
        <v>0</v>
      </c>
      <c r="AK1043" s="437">
        <f t="shared" ref="AK1043" si="3154">AK1042</f>
        <v>0</v>
      </c>
      <c r="AL1043" s="437">
        <f t="shared" ref="AL1043" si="3155">AL1042</f>
        <v>0</v>
      </c>
      <c r="AM1043" s="332"/>
    </row>
    <row r="1044" spans="1:39" ht="15" hidden="1" customHeight="1" outlineLevel="1">
      <c r="A1044" s="567"/>
      <c r="B1044" s="320"/>
      <c r="C1044" s="317"/>
      <c r="D1044" s="317"/>
      <c r="E1044" s="317"/>
      <c r="F1044" s="317"/>
      <c r="G1044" s="317"/>
      <c r="H1044" s="317"/>
      <c r="I1044" s="317"/>
      <c r="J1044" s="317"/>
      <c r="K1044" s="317"/>
      <c r="L1044" s="317"/>
      <c r="M1044" s="317"/>
      <c r="N1044" s="317"/>
      <c r="O1044" s="317"/>
      <c r="P1044" s="317"/>
      <c r="Q1044" s="317"/>
      <c r="R1044" s="317"/>
      <c r="S1044" s="317"/>
      <c r="T1044" s="317"/>
      <c r="U1044" s="317"/>
      <c r="V1044" s="317"/>
      <c r="W1044" s="317"/>
      <c r="X1044" s="317"/>
      <c r="Y1044" s="438"/>
      <c r="Z1044" s="451"/>
      <c r="AA1044" s="451"/>
      <c r="AB1044" s="451"/>
      <c r="AC1044" s="451"/>
      <c r="AD1044" s="451"/>
      <c r="AE1044" s="451"/>
      <c r="AF1044" s="451"/>
      <c r="AG1044" s="451"/>
      <c r="AH1044" s="451"/>
      <c r="AI1044" s="451"/>
      <c r="AJ1044" s="451"/>
      <c r="AK1044" s="451"/>
      <c r="AL1044" s="451"/>
      <c r="AM1044" s="332"/>
    </row>
    <row r="1045" spans="1:39" ht="15" hidden="1" customHeight="1" outlineLevel="1">
      <c r="A1045" s="567">
        <v>29</v>
      </c>
      <c r="B1045" s="454" t="s">
        <v>122</v>
      </c>
      <c r="C1045" s="317" t="s">
        <v>25</v>
      </c>
      <c r="D1045" s="321"/>
      <c r="E1045" s="321"/>
      <c r="F1045" s="321"/>
      <c r="G1045" s="321"/>
      <c r="H1045" s="321"/>
      <c r="I1045" s="321"/>
      <c r="J1045" s="321"/>
      <c r="K1045" s="321"/>
      <c r="L1045" s="321"/>
      <c r="M1045" s="321"/>
      <c r="N1045" s="321">
        <v>3</v>
      </c>
      <c r="O1045" s="321"/>
      <c r="P1045" s="321"/>
      <c r="Q1045" s="321"/>
      <c r="R1045" s="321"/>
      <c r="S1045" s="321"/>
      <c r="T1045" s="321"/>
      <c r="U1045" s="321"/>
      <c r="V1045" s="321"/>
      <c r="W1045" s="321"/>
      <c r="X1045" s="321"/>
      <c r="Y1045" s="452"/>
      <c r="Z1045" s="441"/>
      <c r="AA1045" s="441"/>
      <c r="AB1045" s="441"/>
      <c r="AC1045" s="441"/>
      <c r="AD1045" s="441"/>
      <c r="AE1045" s="441"/>
      <c r="AF1045" s="441"/>
      <c r="AG1045" s="441"/>
      <c r="AH1045" s="441"/>
      <c r="AI1045" s="441"/>
      <c r="AJ1045" s="441"/>
      <c r="AK1045" s="441"/>
      <c r="AL1045" s="441"/>
      <c r="AM1045" s="322">
        <f>SUM(Y1045:AL1045)</f>
        <v>0</v>
      </c>
    </row>
    <row r="1046" spans="1:39" ht="15" hidden="1" customHeight="1" outlineLevel="1">
      <c r="A1046" s="567"/>
      <c r="B1046" s="320" t="s">
        <v>349</v>
      </c>
      <c r="C1046" s="317" t="s">
        <v>164</v>
      </c>
      <c r="D1046" s="321"/>
      <c r="E1046" s="321"/>
      <c r="F1046" s="321"/>
      <c r="G1046" s="321"/>
      <c r="H1046" s="321"/>
      <c r="I1046" s="321"/>
      <c r="J1046" s="321"/>
      <c r="K1046" s="321"/>
      <c r="L1046" s="321"/>
      <c r="M1046" s="321"/>
      <c r="N1046" s="321">
        <f>N1045</f>
        <v>3</v>
      </c>
      <c r="O1046" s="321"/>
      <c r="P1046" s="321"/>
      <c r="Q1046" s="321"/>
      <c r="R1046" s="321"/>
      <c r="S1046" s="321"/>
      <c r="T1046" s="321"/>
      <c r="U1046" s="321"/>
      <c r="V1046" s="321"/>
      <c r="W1046" s="321"/>
      <c r="X1046" s="321"/>
      <c r="Y1046" s="437">
        <f>Y1045</f>
        <v>0</v>
      </c>
      <c r="Z1046" s="437">
        <f t="shared" ref="Z1046" si="3156">Z1045</f>
        <v>0</v>
      </c>
      <c r="AA1046" s="437">
        <f t="shared" ref="AA1046" si="3157">AA1045</f>
        <v>0</v>
      </c>
      <c r="AB1046" s="437">
        <f t="shared" ref="AB1046" si="3158">AB1045</f>
        <v>0</v>
      </c>
      <c r="AC1046" s="437">
        <f t="shared" ref="AC1046" si="3159">AC1045</f>
        <v>0</v>
      </c>
      <c r="AD1046" s="437">
        <f t="shared" ref="AD1046" si="3160">AD1045</f>
        <v>0</v>
      </c>
      <c r="AE1046" s="437">
        <f t="shared" ref="AE1046" si="3161">AE1045</f>
        <v>0</v>
      </c>
      <c r="AF1046" s="437">
        <f t="shared" ref="AF1046" si="3162">AF1045</f>
        <v>0</v>
      </c>
      <c r="AG1046" s="437">
        <f t="shared" ref="AG1046" si="3163">AG1045</f>
        <v>0</v>
      </c>
      <c r="AH1046" s="437">
        <f t="shared" ref="AH1046" si="3164">AH1045</f>
        <v>0</v>
      </c>
      <c r="AI1046" s="437">
        <f t="shared" ref="AI1046" si="3165">AI1045</f>
        <v>0</v>
      </c>
      <c r="AJ1046" s="437">
        <f t="shared" ref="AJ1046" si="3166">AJ1045</f>
        <v>0</v>
      </c>
      <c r="AK1046" s="437">
        <f t="shared" ref="AK1046" si="3167">AK1045</f>
        <v>0</v>
      </c>
      <c r="AL1046" s="437">
        <f t="shared" ref="AL1046" si="3168">AL1045</f>
        <v>0</v>
      </c>
      <c r="AM1046" s="332"/>
    </row>
    <row r="1047" spans="1:39" ht="15" hidden="1" customHeight="1" outlineLevel="1">
      <c r="A1047" s="567"/>
      <c r="B1047" s="320"/>
      <c r="C1047" s="317"/>
      <c r="D1047" s="317"/>
      <c r="E1047" s="317"/>
      <c r="F1047" s="317"/>
      <c r="G1047" s="317"/>
      <c r="H1047" s="317"/>
      <c r="I1047" s="317"/>
      <c r="J1047" s="317"/>
      <c r="K1047" s="317"/>
      <c r="L1047" s="317"/>
      <c r="M1047" s="317"/>
      <c r="N1047" s="317"/>
      <c r="O1047" s="317"/>
      <c r="P1047" s="317"/>
      <c r="Q1047" s="317"/>
      <c r="R1047" s="317"/>
      <c r="S1047" s="317"/>
      <c r="T1047" s="317"/>
      <c r="U1047" s="317"/>
      <c r="V1047" s="317"/>
      <c r="W1047" s="317"/>
      <c r="X1047" s="317"/>
      <c r="Y1047" s="438"/>
      <c r="Z1047" s="451"/>
      <c r="AA1047" s="451"/>
      <c r="AB1047" s="451"/>
      <c r="AC1047" s="451"/>
      <c r="AD1047" s="451"/>
      <c r="AE1047" s="451"/>
      <c r="AF1047" s="451"/>
      <c r="AG1047" s="451"/>
      <c r="AH1047" s="451"/>
      <c r="AI1047" s="451"/>
      <c r="AJ1047" s="451"/>
      <c r="AK1047" s="451"/>
      <c r="AL1047" s="451"/>
      <c r="AM1047" s="332"/>
    </row>
    <row r="1048" spans="1:39" ht="15" hidden="1" customHeight="1" outlineLevel="1">
      <c r="A1048" s="567">
        <v>30</v>
      </c>
      <c r="B1048" s="454" t="s">
        <v>123</v>
      </c>
      <c r="C1048" s="317" t="s">
        <v>25</v>
      </c>
      <c r="D1048" s="321"/>
      <c r="E1048" s="321"/>
      <c r="F1048" s="321"/>
      <c r="G1048" s="321"/>
      <c r="H1048" s="321"/>
      <c r="I1048" s="321"/>
      <c r="J1048" s="321"/>
      <c r="K1048" s="321"/>
      <c r="L1048" s="321"/>
      <c r="M1048" s="321"/>
      <c r="N1048" s="321">
        <v>12</v>
      </c>
      <c r="O1048" s="321"/>
      <c r="P1048" s="321"/>
      <c r="Q1048" s="321"/>
      <c r="R1048" s="321"/>
      <c r="S1048" s="321"/>
      <c r="T1048" s="321"/>
      <c r="U1048" s="321"/>
      <c r="V1048" s="321"/>
      <c r="W1048" s="321"/>
      <c r="X1048" s="321"/>
      <c r="Y1048" s="452"/>
      <c r="Z1048" s="441"/>
      <c r="AA1048" s="441"/>
      <c r="AB1048" s="441"/>
      <c r="AC1048" s="441"/>
      <c r="AD1048" s="441"/>
      <c r="AE1048" s="441"/>
      <c r="AF1048" s="441"/>
      <c r="AG1048" s="441"/>
      <c r="AH1048" s="441"/>
      <c r="AI1048" s="441"/>
      <c r="AJ1048" s="441"/>
      <c r="AK1048" s="441"/>
      <c r="AL1048" s="441"/>
      <c r="AM1048" s="322">
        <f>SUM(Y1048:AL1048)</f>
        <v>0</v>
      </c>
    </row>
    <row r="1049" spans="1:39" ht="15" hidden="1" customHeight="1" outlineLevel="1">
      <c r="A1049" s="567"/>
      <c r="B1049" s="320" t="s">
        <v>349</v>
      </c>
      <c r="C1049" s="317" t="s">
        <v>164</v>
      </c>
      <c r="D1049" s="321"/>
      <c r="E1049" s="321"/>
      <c r="F1049" s="321"/>
      <c r="G1049" s="321"/>
      <c r="H1049" s="321"/>
      <c r="I1049" s="321"/>
      <c r="J1049" s="321"/>
      <c r="K1049" s="321"/>
      <c r="L1049" s="321"/>
      <c r="M1049" s="321"/>
      <c r="N1049" s="321">
        <f>N1048</f>
        <v>12</v>
      </c>
      <c r="O1049" s="321"/>
      <c r="P1049" s="321"/>
      <c r="Q1049" s="321"/>
      <c r="R1049" s="321"/>
      <c r="S1049" s="321"/>
      <c r="T1049" s="321"/>
      <c r="U1049" s="321"/>
      <c r="V1049" s="321"/>
      <c r="W1049" s="321"/>
      <c r="X1049" s="321"/>
      <c r="Y1049" s="437">
        <f>Y1048</f>
        <v>0</v>
      </c>
      <c r="Z1049" s="437">
        <f t="shared" ref="Z1049" si="3169">Z1048</f>
        <v>0</v>
      </c>
      <c r="AA1049" s="437">
        <f t="shared" ref="AA1049" si="3170">AA1048</f>
        <v>0</v>
      </c>
      <c r="AB1049" s="437">
        <f t="shared" ref="AB1049" si="3171">AB1048</f>
        <v>0</v>
      </c>
      <c r="AC1049" s="437">
        <f t="shared" ref="AC1049" si="3172">AC1048</f>
        <v>0</v>
      </c>
      <c r="AD1049" s="437">
        <f t="shared" ref="AD1049" si="3173">AD1048</f>
        <v>0</v>
      </c>
      <c r="AE1049" s="437">
        <f t="shared" ref="AE1049" si="3174">AE1048</f>
        <v>0</v>
      </c>
      <c r="AF1049" s="437">
        <f t="shared" ref="AF1049" si="3175">AF1048</f>
        <v>0</v>
      </c>
      <c r="AG1049" s="437">
        <f t="shared" ref="AG1049" si="3176">AG1048</f>
        <v>0</v>
      </c>
      <c r="AH1049" s="437">
        <f t="shared" ref="AH1049" si="3177">AH1048</f>
        <v>0</v>
      </c>
      <c r="AI1049" s="437">
        <f t="shared" ref="AI1049" si="3178">AI1048</f>
        <v>0</v>
      </c>
      <c r="AJ1049" s="437">
        <f t="shared" ref="AJ1049" si="3179">AJ1048</f>
        <v>0</v>
      </c>
      <c r="AK1049" s="437">
        <f t="shared" ref="AK1049" si="3180">AK1048</f>
        <v>0</v>
      </c>
      <c r="AL1049" s="437">
        <f t="shared" ref="AL1049" si="3181">AL1048</f>
        <v>0</v>
      </c>
      <c r="AM1049" s="332"/>
    </row>
    <row r="1050" spans="1:39" ht="15" hidden="1" customHeight="1" outlineLevel="1">
      <c r="A1050" s="567"/>
      <c r="B1050" s="320"/>
      <c r="C1050" s="317"/>
      <c r="D1050" s="317"/>
      <c r="E1050" s="317"/>
      <c r="F1050" s="317"/>
      <c r="G1050" s="317"/>
      <c r="H1050" s="317"/>
      <c r="I1050" s="317"/>
      <c r="J1050" s="317"/>
      <c r="K1050" s="317"/>
      <c r="L1050" s="317"/>
      <c r="M1050" s="317"/>
      <c r="N1050" s="317"/>
      <c r="O1050" s="317"/>
      <c r="P1050" s="317"/>
      <c r="Q1050" s="317"/>
      <c r="R1050" s="317"/>
      <c r="S1050" s="317"/>
      <c r="T1050" s="317"/>
      <c r="U1050" s="317"/>
      <c r="V1050" s="317"/>
      <c r="W1050" s="317"/>
      <c r="X1050" s="317"/>
      <c r="Y1050" s="438"/>
      <c r="Z1050" s="451"/>
      <c r="AA1050" s="451"/>
      <c r="AB1050" s="451"/>
      <c r="AC1050" s="451"/>
      <c r="AD1050" s="451"/>
      <c r="AE1050" s="451"/>
      <c r="AF1050" s="451"/>
      <c r="AG1050" s="451"/>
      <c r="AH1050" s="451"/>
      <c r="AI1050" s="451"/>
      <c r="AJ1050" s="451"/>
      <c r="AK1050" s="451"/>
      <c r="AL1050" s="451"/>
      <c r="AM1050" s="332"/>
    </row>
    <row r="1051" spans="1:39" ht="15" hidden="1" customHeight="1" outlineLevel="1">
      <c r="A1051" s="567">
        <v>31</v>
      </c>
      <c r="B1051" s="454" t="s">
        <v>124</v>
      </c>
      <c r="C1051" s="317" t="s">
        <v>25</v>
      </c>
      <c r="D1051" s="321"/>
      <c r="E1051" s="321"/>
      <c r="F1051" s="321"/>
      <c r="G1051" s="321"/>
      <c r="H1051" s="321"/>
      <c r="I1051" s="321"/>
      <c r="J1051" s="321"/>
      <c r="K1051" s="321"/>
      <c r="L1051" s="321"/>
      <c r="M1051" s="321"/>
      <c r="N1051" s="321">
        <v>12</v>
      </c>
      <c r="O1051" s="321"/>
      <c r="P1051" s="321"/>
      <c r="Q1051" s="321"/>
      <c r="R1051" s="321"/>
      <c r="S1051" s="321"/>
      <c r="T1051" s="321"/>
      <c r="U1051" s="321"/>
      <c r="V1051" s="321"/>
      <c r="W1051" s="321"/>
      <c r="X1051" s="321"/>
      <c r="Y1051" s="452"/>
      <c r="Z1051" s="441"/>
      <c r="AA1051" s="441"/>
      <c r="AB1051" s="441"/>
      <c r="AC1051" s="441"/>
      <c r="AD1051" s="441"/>
      <c r="AE1051" s="441"/>
      <c r="AF1051" s="441"/>
      <c r="AG1051" s="441"/>
      <c r="AH1051" s="441"/>
      <c r="AI1051" s="441"/>
      <c r="AJ1051" s="441"/>
      <c r="AK1051" s="441"/>
      <c r="AL1051" s="441"/>
      <c r="AM1051" s="322">
        <f>SUM(Y1051:AL1051)</f>
        <v>0</v>
      </c>
    </row>
    <row r="1052" spans="1:39" ht="15" hidden="1" customHeight="1" outlineLevel="1">
      <c r="A1052" s="567"/>
      <c r="B1052" s="320" t="s">
        <v>349</v>
      </c>
      <c r="C1052" s="317" t="s">
        <v>164</v>
      </c>
      <c r="D1052" s="321"/>
      <c r="E1052" s="321"/>
      <c r="F1052" s="321"/>
      <c r="G1052" s="321"/>
      <c r="H1052" s="321"/>
      <c r="I1052" s="321"/>
      <c r="J1052" s="321"/>
      <c r="K1052" s="321"/>
      <c r="L1052" s="321"/>
      <c r="M1052" s="321"/>
      <c r="N1052" s="321">
        <f>N1051</f>
        <v>12</v>
      </c>
      <c r="O1052" s="321"/>
      <c r="P1052" s="321"/>
      <c r="Q1052" s="321"/>
      <c r="R1052" s="321"/>
      <c r="S1052" s="321"/>
      <c r="T1052" s="321"/>
      <c r="U1052" s="321"/>
      <c r="V1052" s="321"/>
      <c r="W1052" s="321"/>
      <c r="X1052" s="321"/>
      <c r="Y1052" s="437">
        <f>Y1051</f>
        <v>0</v>
      </c>
      <c r="Z1052" s="437">
        <f t="shared" ref="Z1052" si="3182">Z1051</f>
        <v>0</v>
      </c>
      <c r="AA1052" s="437">
        <f t="shared" ref="AA1052" si="3183">AA1051</f>
        <v>0</v>
      </c>
      <c r="AB1052" s="437">
        <f t="shared" ref="AB1052" si="3184">AB1051</f>
        <v>0</v>
      </c>
      <c r="AC1052" s="437">
        <f t="shared" ref="AC1052" si="3185">AC1051</f>
        <v>0</v>
      </c>
      <c r="AD1052" s="437">
        <f t="shared" ref="AD1052" si="3186">AD1051</f>
        <v>0</v>
      </c>
      <c r="AE1052" s="437">
        <f t="shared" ref="AE1052" si="3187">AE1051</f>
        <v>0</v>
      </c>
      <c r="AF1052" s="437">
        <f t="shared" ref="AF1052" si="3188">AF1051</f>
        <v>0</v>
      </c>
      <c r="AG1052" s="437">
        <f t="shared" ref="AG1052" si="3189">AG1051</f>
        <v>0</v>
      </c>
      <c r="AH1052" s="437">
        <f t="shared" ref="AH1052" si="3190">AH1051</f>
        <v>0</v>
      </c>
      <c r="AI1052" s="437">
        <f t="shared" ref="AI1052" si="3191">AI1051</f>
        <v>0</v>
      </c>
      <c r="AJ1052" s="437">
        <f t="shared" ref="AJ1052" si="3192">AJ1051</f>
        <v>0</v>
      </c>
      <c r="AK1052" s="437">
        <f t="shared" ref="AK1052" si="3193">AK1051</f>
        <v>0</v>
      </c>
      <c r="AL1052" s="437">
        <f t="shared" ref="AL1052" si="3194">AL1051</f>
        <v>0</v>
      </c>
      <c r="AM1052" s="332"/>
    </row>
    <row r="1053" spans="1:39" ht="15" hidden="1" customHeight="1" outlineLevel="1">
      <c r="A1053" s="567"/>
      <c r="B1053" s="454"/>
      <c r="C1053" s="317"/>
      <c r="D1053" s="317"/>
      <c r="E1053" s="317"/>
      <c r="F1053" s="317"/>
      <c r="G1053" s="317"/>
      <c r="H1053" s="317"/>
      <c r="I1053" s="317"/>
      <c r="J1053" s="317"/>
      <c r="K1053" s="317"/>
      <c r="L1053" s="317"/>
      <c r="M1053" s="317"/>
      <c r="N1053" s="317"/>
      <c r="O1053" s="317"/>
      <c r="P1053" s="317"/>
      <c r="Q1053" s="317"/>
      <c r="R1053" s="317"/>
      <c r="S1053" s="317"/>
      <c r="T1053" s="317"/>
      <c r="U1053" s="317"/>
      <c r="V1053" s="317"/>
      <c r="W1053" s="317"/>
      <c r="X1053" s="317"/>
      <c r="Y1053" s="438"/>
      <c r="Z1053" s="451"/>
      <c r="AA1053" s="451"/>
      <c r="AB1053" s="451"/>
      <c r="AC1053" s="451"/>
      <c r="AD1053" s="451"/>
      <c r="AE1053" s="451"/>
      <c r="AF1053" s="451"/>
      <c r="AG1053" s="451"/>
      <c r="AH1053" s="451"/>
      <c r="AI1053" s="451"/>
      <c r="AJ1053" s="451"/>
      <c r="AK1053" s="451"/>
      <c r="AL1053" s="451"/>
      <c r="AM1053" s="332"/>
    </row>
    <row r="1054" spans="1:39" ht="15" hidden="1" customHeight="1" outlineLevel="1">
      <c r="A1054" s="567">
        <v>32</v>
      </c>
      <c r="B1054" s="454" t="s">
        <v>125</v>
      </c>
      <c r="C1054" s="317" t="s">
        <v>25</v>
      </c>
      <c r="D1054" s="321"/>
      <c r="E1054" s="321"/>
      <c r="F1054" s="321"/>
      <c r="G1054" s="321"/>
      <c r="H1054" s="321"/>
      <c r="I1054" s="321"/>
      <c r="J1054" s="321"/>
      <c r="K1054" s="321"/>
      <c r="L1054" s="321"/>
      <c r="M1054" s="321"/>
      <c r="N1054" s="321">
        <v>12</v>
      </c>
      <c r="O1054" s="321"/>
      <c r="P1054" s="321"/>
      <c r="Q1054" s="321"/>
      <c r="R1054" s="321"/>
      <c r="S1054" s="321"/>
      <c r="T1054" s="321"/>
      <c r="U1054" s="321"/>
      <c r="V1054" s="321"/>
      <c r="W1054" s="321"/>
      <c r="X1054" s="321"/>
      <c r="Y1054" s="452"/>
      <c r="Z1054" s="441"/>
      <c r="AA1054" s="441"/>
      <c r="AB1054" s="441"/>
      <c r="AC1054" s="441"/>
      <c r="AD1054" s="441"/>
      <c r="AE1054" s="441"/>
      <c r="AF1054" s="441"/>
      <c r="AG1054" s="441"/>
      <c r="AH1054" s="441"/>
      <c r="AI1054" s="441"/>
      <c r="AJ1054" s="441"/>
      <c r="AK1054" s="441"/>
      <c r="AL1054" s="441"/>
      <c r="AM1054" s="322">
        <f>SUM(Y1054:AL1054)</f>
        <v>0</v>
      </c>
    </row>
    <row r="1055" spans="1:39" ht="15" hidden="1" customHeight="1" outlineLevel="1">
      <c r="A1055" s="567"/>
      <c r="B1055" s="320" t="s">
        <v>349</v>
      </c>
      <c r="C1055" s="317" t="s">
        <v>164</v>
      </c>
      <c r="D1055" s="321"/>
      <c r="E1055" s="321"/>
      <c r="F1055" s="321"/>
      <c r="G1055" s="321"/>
      <c r="H1055" s="321"/>
      <c r="I1055" s="321"/>
      <c r="J1055" s="321"/>
      <c r="K1055" s="321"/>
      <c r="L1055" s="321"/>
      <c r="M1055" s="321"/>
      <c r="N1055" s="321">
        <f>N1054</f>
        <v>12</v>
      </c>
      <c r="O1055" s="321"/>
      <c r="P1055" s="321"/>
      <c r="Q1055" s="321"/>
      <c r="R1055" s="321"/>
      <c r="S1055" s="321"/>
      <c r="T1055" s="321"/>
      <c r="U1055" s="321"/>
      <c r="V1055" s="321"/>
      <c r="W1055" s="321"/>
      <c r="X1055" s="321"/>
      <c r="Y1055" s="437">
        <f>Y1054</f>
        <v>0</v>
      </c>
      <c r="Z1055" s="437">
        <f t="shared" ref="Z1055" si="3195">Z1054</f>
        <v>0</v>
      </c>
      <c r="AA1055" s="437">
        <f t="shared" ref="AA1055" si="3196">AA1054</f>
        <v>0</v>
      </c>
      <c r="AB1055" s="437">
        <f t="shared" ref="AB1055" si="3197">AB1054</f>
        <v>0</v>
      </c>
      <c r="AC1055" s="437">
        <f t="shared" ref="AC1055" si="3198">AC1054</f>
        <v>0</v>
      </c>
      <c r="AD1055" s="437">
        <f t="shared" ref="AD1055" si="3199">AD1054</f>
        <v>0</v>
      </c>
      <c r="AE1055" s="437">
        <f t="shared" ref="AE1055" si="3200">AE1054</f>
        <v>0</v>
      </c>
      <c r="AF1055" s="437">
        <f t="shared" ref="AF1055" si="3201">AF1054</f>
        <v>0</v>
      </c>
      <c r="AG1055" s="437">
        <f t="shared" ref="AG1055" si="3202">AG1054</f>
        <v>0</v>
      </c>
      <c r="AH1055" s="437">
        <f t="shared" ref="AH1055" si="3203">AH1054</f>
        <v>0</v>
      </c>
      <c r="AI1055" s="437">
        <f t="shared" ref="AI1055" si="3204">AI1054</f>
        <v>0</v>
      </c>
      <c r="AJ1055" s="437">
        <f t="shared" ref="AJ1055" si="3205">AJ1054</f>
        <v>0</v>
      </c>
      <c r="AK1055" s="437">
        <f t="shared" ref="AK1055" si="3206">AK1054</f>
        <v>0</v>
      </c>
      <c r="AL1055" s="437">
        <f t="shared" ref="AL1055" si="3207">AL1054</f>
        <v>0</v>
      </c>
      <c r="AM1055" s="332"/>
    </row>
    <row r="1056" spans="1:39" ht="15" hidden="1" customHeight="1" outlineLevel="1">
      <c r="A1056" s="567"/>
      <c r="B1056" s="454"/>
      <c r="C1056" s="317"/>
      <c r="D1056" s="317"/>
      <c r="E1056" s="317"/>
      <c r="F1056" s="317"/>
      <c r="G1056" s="317"/>
      <c r="H1056" s="317"/>
      <c r="I1056" s="317"/>
      <c r="J1056" s="317"/>
      <c r="K1056" s="317"/>
      <c r="L1056" s="317"/>
      <c r="M1056" s="317"/>
      <c r="N1056" s="317"/>
      <c r="O1056" s="317"/>
      <c r="P1056" s="317"/>
      <c r="Q1056" s="317"/>
      <c r="R1056" s="317"/>
      <c r="S1056" s="317"/>
      <c r="T1056" s="317"/>
      <c r="U1056" s="317"/>
      <c r="V1056" s="317"/>
      <c r="W1056" s="317"/>
      <c r="X1056" s="317"/>
      <c r="Y1056" s="438"/>
      <c r="Z1056" s="451"/>
      <c r="AA1056" s="451"/>
      <c r="AB1056" s="451"/>
      <c r="AC1056" s="451"/>
      <c r="AD1056" s="451"/>
      <c r="AE1056" s="451"/>
      <c r="AF1056" s="451"/>
      <c r="AG1056" s="451"/>
      <c r="AH1056" s="451"/>
      <c r="AI1056" s="451"/>
      <c r="AJ1056" s="451"/>
      <c r="AK1056" s="451"/>
      <c r="AL1056" s="451"/>
      <c r="AM1056" s="332"/>
    </row>
    <row r="1057" spans="1:39" ht="15" hidden="1" customHeight="1" outlineLevel="1">
      <c r="A1057" s="567"/>
      <c r="B1057" s="314" t="s">
        <v>514</v>
      </c>
      <c r="C1057" s="317"/>
      <c r="D1057" s="317"/>
      <c r="E1057" s="317"/>
      <c r="F1057" s="317"/>
      <c r="G1057" s="317"/>
      <c r="H1057" s="317"/>
      <c r="I1057" s="317"/>
      <c r="J1057" s="317"/>
      <c r="K1057" s="317"/>
      <c r="L1057" s="317"/>
      <c r="M1057" s="317"/>
      <c r="N1057" s="317"/>
      <c r="O1057" s="317"/>
      <c r="P1057" s="317"/>
      <c r="Q1057" s="317"/>
      <c r="R1057" s="317"/>
      <c r="S1057" s="317"/>
      <c r="T1057" s="317"/>
      <c r="U1057" s="317"/>
      <c r="V1057" s="317"/>
      <c r="W1057" s="317"/>
      <c r="X1057" s="317"/>
      <c r="Y1057" s="438"/>
      <c r="Z1057" s="451"/>
      <c r="AA1057" s="451"/>
      <c r="AB1057" s="451"/>
      <c r="AC1057" s="451"/>
      <c r="AD1057" s="451"/>
      <c r="AE1057" s="451"/>
      <c r="AF1057" s="451"/>
      <c r="AG1057" s="451"/>
      <c r="AH1057" s="451"/>
      <c r="AI1057" s="451"/>
      <c r="AJ1057" s="451"/>
      <c r="AK1057" s="451"/>
      <c r="AL1057" s="451"/>
      <c r="AM1057" s="332"/>
    </row>
    <row r="1058" spans="1:39" ht="15" hidden="1" customHeight="1" outlineLevel="1">
      <c r="A1058" s="567">
        <v>33</v>
      </c>
      <c r="B1058" s="454" t="s">
        <v>126</v>
      </c>
      <c r="C1058" s="317" t="s">
        <v>25</v>
      </c>
      <c r="D1058" s="321"/>
      <c r="E1058" s="321"/>
      <c r="F1058" s="321"/>
      <c r="G1058" s="321"/>
      <c r="H1058" s="321"/>
      <c r="I1058" s="321"/>
      <c r="J1058" s="321"/>
      <c r="K1058" s="321"/>
      <c r="L1058" s="321"/>
      <c r="M1058" s="321"/>
      <c r="N1058" s="321">
        <v>0</v>
      </c>
      <c r="O1058" s="321"/>
      <c r="P1058" s="321"/>
      <c r="Q1058" s="321"/>
      <c r="R1058" s="321"/>
      <c r="S1058" s="321"/>
      <c r="T1058" s="321"/>
      <c r="U1058" s="321"/>
      <c r="V1058" s="321"/>
      <c r="W1058" s="321"/>
      <c r="X1058" s="321"/>
      <c r="Y1058" s="452"/>
      <c r="Z1058" s="441"/>
      <c r="AA1058" s="441"/>
      <c r="AB1058" s="441"/>
      <c r="AC1058" s="441"/>
      <c r="AD1058" s="441"/>
      <c r="AE1058" s="441"/>
      <c r="AF1058" s="441"/>
      <c r="AG1058" s="441"/>
      <c r="AH1058" s="441"/>
      <c r="AI1058" s="441"/>
      <c r="AJ1058" s="441"/>
      <c r="AK1058" s="441"/>
      <c r="AL1058" s="441"/>
      <c r="AM1058" s="322">
        <f>SUM(Y1058:AL1058)</f>
        <v>0</v>
      </c>
    </row>
    <row r="1059" spans="1:39" ht="15" hidden="1" customHeight="1" outlineLevel="1">
      <c r="A1059" s="567"/>
      <c r="B1059" s="320" t="s">
        <v>349</v>
      </c>
      <c r="C1059" s="317" t="s">
        <v>164</v>
      </c>
      <c r="D1059" s="321"/>
      <c r="E1059" s="321"/>
      <c r="F1059" s="321"/>
      <c r="G1059" s="321"/>
      <c r="H1059" s="321"/>
      <c r="I1059" s="321"/>
      <c r="J1059" s="321"/>
      <c r="K1059" s="321"/>
      <c r="L1059" s="321"/>
      <c r="M1059" s="321"/>
      <c r="N1059" s="321">
        <f>N1058</f>
        <v>0</v>
      </c>
      <c r="O1059" s="321"/>
      <c r="P1059" s="321"/>
      <c r="Q1059" s="321"/>
      <c r="R1059" s="321"/>
      <c r="S1059" s="321"/>
      <c r="T1059" s="321"/>
      <c r="U1059" s="321"/>
      <c r="V1059" s="321"/>
      <c r="W1059" s="321"/>
      <c r="X1059" s="321"/>
      <c r="Y1059" s="437">
        <f>Y1058</f>
        <v>0</v>
      </c>
      <c r="Z1059" s="437">
        <f t="shared" ref="Z1059" si="3208">Z1058</f>
        <v>0</v>
      </c>
      <c r="AA1059" s="437">
        <f t="shared" ref="AA1059" si="3209">AA1058</f>
        <v>0</v>
      </c>
      <c r="AB1059" s="437">
        <f t="shared" ref="AB1059" si="3210">AB1058</f>
        <v>0</v>
      </c>
      <c r="AC1059" s="437">
        <f t="shared" ref="AC1059" si="3211">AC1058</f>
        <v>0</v>
      </c>
      <c r="AD1059" s="437">
        <f t="shared" ref="AD1059" si="3212">AD1058</f>
        <v>0</v>
      </c>
      <c r="AE1059" s="437">
        <f t="shared" ref="AE1059" si="3213">AE1058</f>
        <v>0</v>
      </c>
      <c r="AF1059" s="437">
        <f t="shared" ref="AF1059" si="3214">AF1058</f>
        <v>0</v>
      </c>
      <c r="AG1059" s="437">
        <f t="shared" ref="AG1059" si="3215">AG1058</f>
        <v>0</v>
      </c>
      <c r="AH1059" s="437">
        <f t="shared" ref="AH1059" si="3216">AH1058</f>
        <v>0</v>
      </c>
      <c r="AI1059" s="437">
        <f t="shared" ref="AI1059" si="3217">AI1058</f>
        <v>0</v>
      </c>
      <c r="AJ1059" s="437">
        <f t="shared" ref="AJ1059" si="3218">AJ1058</f>
        <v>0</v>
      </c>
      <c r="AK1059" s="437">
        <f t="shared" ref="AK1059" si="3219">AK1058</f>
        <v>0</v>
      </c>
      <c r="AL1059" s="437">
        <f t="shared" ref="AL1059" si="3220">AL1058</f>
        <v>0</v>
      </c>
      <c r="AM1059" s="332"/>
    </row>
    <row r="1060" spans="1:39" ht="15" hidden="1" customHeight="1" outlineLevel="1">
      <c r="A1060" s="567"/>
      <c r="B1060" s="454"/>
      <c r="C1060" s="317"/>
      <c r="D1060" s="317"/>
      <c r="E1060" s="317"/>
      <c r="F1060" s="317"/>
      <c r="G1060" s="317"/>
      <c r="H1060" s="317"/>
      <c r="I1060" s="317"/>
      <c r="J1060" s="317"/>
      <c r="K1060" s="317"/>
      <c r="L1060" s="317"/>
      <c r="M1060" s="317"/>
      <c r="N1060" s="317"/>
      <c r="O1060" s="317"/>
      <c r="P1060" s="317"/>
      <c r="Q1060" s="317"/>
      <c r="R1060" s="317"/>
      <c r="S1060" s="317"/>
      <c r="T1060" s="317"/>
      <c r="U1060" s="317"/>
      <c r="V1060" s="317"/>
      <c r="W1060" s="317"/>
      <c r="X1060" s="317"/>
      <c r="Y1060" s="438"/>
      <c r="Z1060" s="451"/>
      <c r="AA1060" s="451"/>
      <c r="AB1060" s="451"/>
      <c r="AC1060" s="451"/>
      <c r="AD1060" s="451"/>
      <c r="AE1060" s="451"/>
      <c r="AF1060" s="451"/>
      <c r="AG1060" s="451"/>
      <c r="AH1060" s="451"/>
      <c r="AI1060" s="451"/>
      <c r="AJ1060" s="451"/>
      <c r="AK1060" s="451"/>
      <c r="AL1060" s="451"/>
      <c r="AM1060" s="332"/>
    </row>
    <row r="1061" spans="1:39" ht="15" hidden="1" customHeight="1" outlineLevel="1">
      <c r="A1061" s="567">
        <v>34</v>
      </c>
      <c r="B1061" s="454" t="s">
        <v>127</v>
      </c>
      <c r="C1061" s="317" t="s">
        <v>25</v>
      </c>
      <c r="D1061" s="321"/>
      <c r="E1061" s="321"/>
      <c r="F1061" s="321"/>
      <c r="G1061" s="321"/>
      <c r="H1061" s="321"/>
      <c r="I1061" s="321"/>
      <c r="J1061" s="321"/>
      <c r="K1061" s="321"/>
      <c r="L1061" s="321"/>
      <c r="M1061" s="321"/>
      <c r="N1061" s="321">
        <v>0</v>
      </c>
      <c r="O1061" s="321"/>
      <c r="P1061" s="321"/>
      <c r="Q1061" s="321"/>
      <c r="R1061" s="321"/>
      <c r="S1061" s="321"/>
      <c r="T1061" s="321"/>
      <c r="U1061" s="321"/>
      <c r="V1061" s="321"/>
      <c r="W1061" s="321"/>
      <c r="X1061" s="321"/>
      <c r="Y1061" s="452"/>
      <c r="Z1061" s="441"/>
      <c r="AA1061" s="441"/>
      <c r="AB1061" s="441"/>
      <c r="AC1061" s="441"/>
      <c r="AD1061" s="441"/>
      <c r="AE1061" s="441"/>
      <c r="AF1061" s="441"/>
      <c r="AG1061" s="441"/>
      <c r="AH1061" s="441"/>
      <c r="AI1061" s="441"/>
      <c r="AJ1061" s="441"/>
      <c r="AK1061" s="441"/>
      <c r="AL1061" s="441"/>
      <c r="AM1061" s="322">
        <f>SUM(Y1061:AL1061)</f>
        <v>0</v>
      </c>
    </row>
    <row r="1062" spans="1:39" ht="15" hidden="1" customHeight="1" outlineLevel="1">
      <c r="A1062" s="567"/>
      <c r="B1062" s="320" t="s">
        <v>349</v>
      </c>
      <c r="C1062" s="317" t="s">
        <v>164</v>
      </c>
      <c r="D1062" s="321"/>
      <c r="E1062" s="321"/>
      <c r="F1062" s="321"/>
      <c r="G1062" s="321"/>
      <c r="H1062" s="321"/>
      <c r="I1062" s="321"/>
      <c r="J1062" s="321"/>
      <c r="K1062" s="321"/>
      <c r="L1062" s="321"/>
      <c r="M1062" s="321"/>
      <c r="N1062" s="321">
        <f>N1061</f>
        <v>0</v>
      </c>
      <c r="O1062" s="321"/>
      <c r="P1062" s="321"/>
      <c r="Q1062" s="321"/>
      <c r="R1062" s="321"/>
      <c r="S1062" s="321"/>
      <c r="T1062" s="321"/>
      <c r="U1062" s="321"/>
      <c r="V1062" s="321"/>
      <c r="W1062" s="321"/>
      <c r="X1062" s="321"/>
      <c r="Y1062" s="437">
        <f>Y1061</f>
        <v>0</v>
      </c>
      <c r="Z1062" s="437">
        <f t="shared" ref="Z1062" si="3221">Z1061</f>
        <v>0</v>
      </c>
      <c r="AA1062" s="437">
        <f t="shared" ref="AA1062" si="3222">AA1061</f>
        <v>0</v>
      </c>
      <c r="AB1062" s="437">
        <f t="shared" ref="AB1062" si="3223">AB1061</f>
        <v>0</v>
      </c>
      <c r="AC1062" s="437">
        <f t="shared" ref="AC1062" si="3224">AC1061</f>
        <v>0</v>
      </c>
      <c r="AD1062" s="437">
        <f t="shared" ref="AD1062" si="3225">AD1061</f>
        <v>0</v>
      </c>
      <c r="AE1062" s="437">
        <f t="shared" ref="AE1062" si="3226">AE1061</f>
        <v>0</v>
      </c>
      <c r="AF1062" s="437">
        <f t="shared" ref="AF1062" si="3227">AF1061</f>
        <v>0</v>
      </c>
      <c r="AG1062" s="437">
        <f t="shared" ref="AG1062" si="3228">AG1061</f>
        <v>0</v>
      </c>
      <c r="AH1062" s="437">
        <f t="shared" ref="AH1062" si="3229">AH1061</f>
        <v>0</v>
      </c>
      <c r="AI1062" s="437">
        <f t="shared" ref="AI1062" si="3230">AI1061</f>
        <v>0</v>
      </c>
      <c r="AJ1062" s="437">
        <f t="shared" ref="AJ1062" si="3231">AJ1061</f>
        <v>0</v>
      </c>
      <c r="AK1062" s="437">
        <f t="shared" ref="AK1062" si="3232">AK1061</f>
        <v>0</v>
      </c>
      <c r="AL1062" s="437">
        <f t="shared" ref="AL1062" si="3233">AL1061</f>
        <v>0</v>
      </c>
      <c r="AM1062" s="332"/>
    </row>
    <row r="1063" spans="1:39" ht="15" hidden="1" customHeight="1" outlineLevel="1">
      <c r="A1063" s="567"/>
      <c r="B1063" s="454"/>
      <c r="C1063" s="317"/>
      <c r="D1063" s="317"/>
      <c r="E1063" s="317"/>
      <c r="F1063" s="317"/>
      <c r="G1063" s="317"/>
      <c r="H1063" s="317"/>
      <c r="I1063" s="317"/>
      <c r="J1063" s="317"/>
      <c r="K1063" s="317"/>
      <c r="L1063" s="317"/>
      <c r="M1063" s="317"/>
      <c r="N1063" s="317"/>
      <c r="O1063" s="317"/>
      <c r="P1063" s="317"/>
      <c r="Q1063" s="317"/>
      <c r="R1063" s="317"/>
      <c r="S1063" s="317"/>
      <c r="T1063" s="317"/>
      <c r="U1063" s="317"/>
      <c r="V1063" s="317"/>
      <c r="W1063" s="317"/>
      <c r="X1063" s="317"/>
      <c r="Y1063" s="438"/>
      <c r="Z1063" s="451"/>
      <c r="AA1063" s="451"/>
      <c r="AB1063" s="451"/>
      <c r="AC1063" s="451"/>
      <c r="AD1063" s="451"/>
      <c r="AE1063" s="451"/>
      <c r="AF1063" s="451"/>
      <c r="AG1063" s="451"/>
      <c r="AH1063" s="451"/>
      <c r="AI1063" s="451"/>
      <c r="AJ1063" s="451"/>
      <c r="AK1063" s="451"/>
      <c r="AL1063" s="451"/>
      <c r="AM1063" s="332"/>
    </row>
    <row r="1064" spans="1:39" ht="15" hidden="1" customHeight="1" outlineLevel="1">
      <c r="A1064" s="567">
        <v>35</v>
      </c>
      <c r="B1064" s="454" t="s">
        <v>128</v>
      </c>
      <c r="C1064" s="317" t="s">
        <v>25</v>
      </c>
      <c r="D1064" s="321"/>
      <c r="E1064" s="321"/>
      <c r="F1064" s="321"/>
      <c r="G1064" s="321"/>
      <c r="H1064" s="321"/>
      <c r="I1064" s="321"/>
      <c r="J1064" s="321"/>
      <c r="K1064" s="321"/>
      <c r="L1064" s="321"/>
      <c r="M1064" s="321"/>
      <c r="N1064" s="321">
        <v>0</v>
      </c>
      <c r="O1064" s="321"/>
      <c r="P1064" s="321"/>
      <c r="Q1064" s="321"/>
      <c r="R1064" s="321"/>
      <c r="S1064" s="321"/>
      <c r="T1064" s="321"/>
      <c r="U1064" s="321"/>
      <c r="V1064" s="321"/>
      <c r="W1064" s="321"/>
      <c r="X1064" s="321"/>
      <c r="Y1064" s="452"/>
      <c r="Z1064" s="441"/>
      <c r="AA1064" s="441"/>
      <c r="AB1064" s="441"/>
      <c r="AC1064" s="441"/>
      <c r="AD1064" s="441"/>
      <c r="AE1064" s="441"/>
      <c r="AF1064" s="441"/>
      <c r="AG1064" s="441"/>
      <c r="AH1064" s="441"/>
      <c r="AI1064" s="441"/>
      <c r="AJ1064" s="441"/>
      <c r="AK1064" s="441"/>
      <c r="AL1064" s="441"/>
      <c r="AM1064" s="322">
        <f>SUM(Y1064:AL1064)</f>
        <v>0</v>
      </c>
    </row>
    <row r="1065" spans="1:39" ht="15" hidden="1" customHeight="1" outlineLevel="1">
      <c r="A1065" s="567"/>
      <c r="B1065" s="320" t="s">
        <v>349</v>
      </c>
      <c r="C1065" s="317" t="s">
        <v>164</v>
      </c>
      <c r="D1065" s="321"/>
      <c r="E1065" s="321"/>
      <c r="F1065" s="321"/>
      <c r="G1065" s="321"/>
      <c r="H1065" s="321"/>
      <c r="I1065" s="321"/>
      <c r="J1065" s="321"/>
      <c r="K1065" s="321"/>
      <c r="L1065" s="321"/>
      <c r="M1065" s="321"/>
      <c r="N1065" s="321">
        <f>N1064</f>
        <v>0</v>
      </c>
      <c r="O1065" s="321"/>
      <c r="P1065" s="321"/>
      <c r="Q1065" s="321"/>
      <c r="R1065" s="321"/>
      <c r="S1065" s="321"/>
      <c r="T1065" s="321"/>
      <c r="U1065" s="321"/>
      <c r="V1065" s="321"/>
      <c r="W1065" s="321"/>
      <c r="X1065" s="321"/>
      <c r="Y1065" s="437">
        <f>Y1064</f>
        <v>0</v>
      </c>
      <c r="Z1065" s="437">
        <f t="shared" ref="Z1065" si="3234">Z1064</f>
        <v>0</v>
      </c>
      <c r="AA1065" s="437">
        <f t="shared" ref="AA1065" si="3235">AA1064</f>
        <v>0</v>
      </c>
      <c r="AB1065" s="437">
        <f t="shared" ref="AB1065" si="3236">AB1064</f>
        <v>0</v>
      </c>
      <c r="AC1065" s="437">
        <f t="shared" ref="AC1065" si="3237">AC1064</f>
        <v>0</v>
      </c>
      <c r="AD1065" s="437">
        <f t="shared" ref="AD1065" si="3238">AD1064</f>
        <v>0</v>
      </c>
      <c r="AE1065" s="437">
        <f t="shared" ref="AE1065" si="3239">AE1064</f>
        <v>0</v>
      </c>
      <c r="AF1065" s="437">
        <f t="shared" ref="AF1065" si="3240">AF1064</f>
        <v>0</v>
      </c>
      <c r="AG1065" s="437">
        <f t="shared" ref="AG1065" si="3241">AG1064</f>
        <v>0</v>
      </c>
      <c r="AH1065" s="437">
        <f t="shared" ref="AH1065" si="3242">AH1064</f>
        <v>0</v>
      </c>
      <c r="AI1065" s="437">
        <f t="shared" ref="AI1065" si="3243">AI1064</f>
        <v>0</v>
      </c>
      <c r="AJ1065" s="437">
        <f t="shared" ref="AJ1065" si="3244">AJ1064</f>
        <v>0</v>
      </c>
      <c r="AK1065" s="437">
        <f t="shared" ref="AK1065" si="3245">AK1064</f>
        <v>0</v>
      </c>
      <c r="AL1065" s="437">
        <f t="shared" ref="AL1065" si="3246">AL1064</f>
        <v>0</v>
      </c>
      <c r="AM1065" s="332"/>
    </row>
    <row r="1066" spans="1:39" ht="15" hidden="1" customHeight="1" outlineLevel="1">
      <c r="A1066" s="567"/>
      <c r="B1066" s="457"/>
      <c r="C1066" s="317"/>
      <c r="D1066" s="317"/>
      <c r="E1066" s="317"/>
      <c r="F1066" s="317"/>
      <c r="G1066" s="317"/>
      <c r="H1066" s="317"/>
      <c r="I1066" s="317"/>
      <c r="J1066" s="317"/>
      <c r="K1066" s="317"/>
      <c r="L1066" s="317"/>
      <c r="M1066" s="317"/>
      <c r="N1066" s="317"/>
      <c r="O1066" s="317"/>
      <c r="P1066" s="317"/>
      <c r="Q1066" s="317"/>
      <c r="R1066" s="317"/>
      <c r="S1066" s="317"/>
      <c r="T1066" s="317"/>
      <c r="U1066" s="317"/>
      <c r="V1066" s="317"/>
      <c r="W1066" s="317"/>
      <c r="X1066" s="317"/>
      <c r="Y1066" s="438"/>
      <c r="Z1066" s="451"/>
      <c r="AA1066" s="451"/>
      <c r="AB1066" s="451"/>
      <c r="AC1066" s="451"/>
      <c r="AD1066" s="451"/>
      <c r="AE1066" s="451"/>
      <c r="AF1066" s="451"/>
      <c r="AG1066" s="451"/>
      <c r="AH1066" s="451"/>
      <c r="AI1066" s="451"/>
      <c r="AJ1066" s="451"/>
      <c r="AK1066" s="451"/>
      <c r="AL1066" s="451"/>
      <c r="AM1066" s="332"/>
    </row>
    <row r="1067" spans="1:39" ht="15" hidden="1" customHeight="1" outlineLevel="1">
      <c r="A1067" s="567"/>
      <c r="B1067" s="314" t="s">
        <v>515</v>
      </c>
      <c r="C1067" s="317"/>
      <c r="D1067" s="317"/>
      <c r="E1067" s="317"/>
      <c r="F1067" s="317"/>
      <c r="G1067" s="317"/>
      <c r="H1067" s="317"/>
      <c r="I1067" s="317"/>
      <c r="J1067" s="317"/>
      <c r="K1067" s="317"/>
      <c r="L1067" s="317"/>
      <c r="M1067" s="317"/>
      <c r="N1067" s="317"/>
      <c r="O1067" s="317"/>
      <c r="P1067" s="317"/>
      <c r="Q1067" s="317"/>
      <c r="R1067" s="317"/>
      <c r="S1067" s="317"/>
      <c r="T1067" s="317"/>
      <c r="U1067" s="317"/>
      <c r="V1067" s="317"/>
      <c r="W1067" s="317"/>
      <c r="X1067" s="317"/>
      <c r="Y1067" s="438"/>
      <c r="Z1067" s="451"/>
      <c r="AA1067" s="451"/>
      <c r="AB1067" s="451"/>
      <c r="AC1067" s="451"/>
      <c r="AD1067" s="451"/>
      <c r="AE1067" s="451"/>
      <c r="AF1067" s="451"/>
      <c r="AG1067" s="451"/>
      <c r="AH1067" s="451"/>
      <c r="AI1067" s="451"/>
      <c r="AJ1067" s="451"/>
      <c r="AK1067" s="451"/>
      <c r="AL1067" s="451"/>
      <c r="AM1067" s="332"/>
    </row>
    <row r="1068" spans="1:39" ht="28.5" hidden="1" customHeight="1" outlineLevel="1">
      <c r="A1068" s="567">
        <v>36</v>
      </c>
      <c r="B1068" s="454" t="s">
        <v>129</v>
      </c>
      <c r="C1068" s="317" t="s">
        <v>25</v>
      </c>
      <c r="D1068" s="321"/>
      <c r="E1068" s="321"/>
      <c r="F1068" s="321"/>
      <c r="G1068" s="321"/>
      <c r="H1068" s="321"/>
      <c r="I1068" s="321"/>
      <c r="J1068" s="321"/>
      <c r="K1068" s="321"/>
      <c r="L1068" s="321"/>
      <c r="M1068" s="321"/>
      <c r="N1068" s="321">
        <v>0</v>
      </c>
      <c r="O1068" s="321"/>
      <c r="P1068" s="321"/>
      <c r="Q1068" s="321"/>
      <c r="R1068" s="321"/>
      <c r="S1068" s="321"/>
      <c r="T1068" s="321"/>
      <c r="U1068" s="321"/>
      <c r="V1068" s="321"/>
      <c r="W1068" s="321"/>
      <c r="X1068" s="321"/>
      <c r="Y1068" s="452"/>
      <c r="Z1068" s="441"/>
      <c r="AA1068" s="441"/>
      <c r="AB1068" s="441"/>
      <c r="AC1068" s="441"/>
      <c r="AD1068" s="441"/>
      <c r="AE1068" s="441"/>
      <c r="AF1068" s="441"/>
      <c r="AG1068" s="441"/>
      <c r="AH1068" s="441"/>
      <c r="AI1068" s="441"/>
      <c r="AJ1068" s="441"/>
      <c r="AK1068" s="441"/>
      <c r="AL1068" s="441"/>
      <c r="AM1068" s="322">
        <f>SUM(Y1068:AL1068)</f>
        <v>0</v>
      </c>
    </row>
    <row r="1069" spans="1:39" ht="15" hidden="1" customHeight="1" outlineLevel="1">
      <c r="A1069" s="567"/>
      <c r="B1069" s="320" t="s">
        <v>349</v>
      </c>
      <c r="C1069" s="317" t="s">
        <v>164</v>
      </c>
      <c r="D1069" s="321"/>
      <c r="E1069" s="321"/>
      <c r="F1069" s="321"/>
      <c r="G1069" s="321"/>
      <c r="H1069" s="321"/>
      <c r="I1069" s="321"/>
      <c r="J1069" s="321"/>
      <c r="K1069" s="321"/>
      <c r="L1069" s="321"/>
      <c r="M1069" s="321"/>
      <c r="N1069" s="321">
        <f>N1068</f>
        <v>0</v>
      </c>
      <c r="O1069" s="321"/>
      <c r="P1069" s="321"/>
      <c r="Q1069" s="321"/>
      <c r="R1069" s="321"/>
      <c r="S1069" s="321"/>
      <c r="T1069" s="321"/>
      <c r="U1069" s="321"/>
      <c r="V1069" s="321"/>
      <c r="W1069" s="321"/>
      <c r="X1069" s="321"/>
      <c r="Y1069" s="437">
        <f>Y1068</f>
        <v>0</v>
      </c>
      <c r="Z1069" s="437">
        <f t="shared" ref="Z1069" si="3247">Z1068</f>
        <v>0</v>
      </c>
      <c r="AA1069" s="437">
        <f t="shared" ref="AA1069" si="3248">AA1068</f>
        <v>0</v>
      </c>
      <c r="AB1069" s="437">
        <f t="shared" ref="AB1069" si="3249">AB1068</f>
        <v>0</v>
      </c>
      <c r="AC1069" s="437">
        <f t="shared" ref="AC1069" si="3250">AC1068</f>
        <v>0</v>
      </c>
      <c r="AD1069" s="437">
        <f t="shared" ref="AD1069" si="3251">AD1068</f>
        <v>0</v>
      </c>
      <c r="AE1069" s="437">
        <f t="shared" ref="AE1069" si="3252">AE1068</f>
        <v>0</v>
      </c>
      <c r="AF1069" s="437">
        <f t="shared" ref="AF1069" si="3253">AF1068</f>
        <v>0</v>
      </c>
      <c r="AG1069" s="437">
        <f t="shared" ref="AG1069" si="3254">AG1068</f>
        <v>0</v>
      </c>
      <c r="AH1069" s="437">
        <f t="shared" ref="AH1069" si="3255">AH1068</f>
        <v>0</v>
      </c>
      <c r="AI1069" s="437">
        <f t="shared" ref="AI1069" si="3256">AI1068</f>
        <v>0</v>
      </c>
      <c r="AJ1069" s="437">
        <f t="shared" ref="AJ1069" si="3257">AJ1068</f>
        <v>0</v>
      </c>
      <c r="AK1069" s="437">
        <f t="shared" ref="AK1069" si="3258">AK1068</f>
        <v>0</v>
      </c>
      <c r="AL1069" s="437">
        <f t="shared" ref="AL1069" si="3259">AL1068</f>
        <v>0</v>
      </c>
      <c r="AM1069" s="332"/>
    </row>
    <row r="1070" spans="1:39" ht="15" hidden="1" customHeight="1" outlineLevel="1">
      <c r="A1070" s="567"/>
      <c r="B1070" s="454"/>
      <c r="C1070" s="317"/>
      <c r="D1070" s="317"/>
      <c r="E1070" s="317"/>
      <c r="F1070" s="317"/>
      <c r="G1070" s="317"/>
      <c r="H1070" s="317"/>
      <c r="I1070" s="317"/>
      <c r="J1070" s="317"/>
      <c r="K1070" s="317"/>
      <c r="L1070" s="317"/>
      <c r="M1070" s="317"/>
      <c r="N1070" s="317"/>
      <c r="O1070" s="317"/>
      <c r="P1070" s="317"/>
      <c r="Q1070" s="317"/>
      <c r="R1070" s="317"/>
      <c r="S1070" s="317"/>
      <c r="T1070" s="317"/>
      <c r="U1070" s="317"/>
      <c r="V1070" s="317"/>
      <c r="W1070" s="317"/>
      <c r="X1070" s="317"/>
      <c r="Y1070" s="438"/>
      <c r="Z1070" s="451"/>
      <c r="AA1070" s="451"/>
      <c r="AB1070" s="451"/>
      <c r="AC1070" s="451"/>
      <c r="AD1070" s="451"/>
      <c r="AE1070" s="451"/>
      <c r="AF1070" s="451"/>
      <c r="AG1070" s="451"/>
      <c r="AH1070" s="451"/>
      <c r="AI1070" s="451"/>
      <c r="AJ1070" s="451"/>
      <c r="AK1070" s="451"/>
      <c r="AL1070" s="451"/>
      <c r="AM1070" s="332"/>
    </row>
    <row r="1071" spans="1:39" ht="15" hidden="1" customHeight="1" outlineLevel="1">
      <c r="A1071" s="567">
        <v>37</v>
      </c>
      <c r="B1071" s="454" t="s">
        <v>130</v>
      </c>
      <c r="C1071" s="317" t="s">
        <v>25</v>
      </c>
      <c r="D1071" s="321"/>
      <c r="E1071" s="321"/>
      <c r="F1071" s="321"/>
      <c r="G1071" s="321"/>
      <c r="H1071" s="321"/>
      <c r="I1071" s="321"/>
      <c r="J1071" s="321"/>
      <c r="K1071" s="321"/>
      <c r="L1071" s="321"/>
      <c r="M1071" s="321"/>
      <c r="N1071" s="321">
        <v>0</v>
      </c>
      <c r="O1071" s="321"/>
      <c r="P1071" s="321"/>
      <c r="Q1071" s="321"/>
      <c r="R1071" s="321"/>
      <c r="S1071" s="321"/>
      <c r="T1071" s="321"/>
      <c r="U1071" s="321"/>
      <c r="V1071" s="321"/>
      <c r="W1071" s="321"/>
      <c r="X1071" s="321"/>
      <c r="Y1071" s="452"/>
      <c r="Z1071" s="441"/>
      <c r="AA1071" s="441"/>
      <c r="AB1071" s="441"/>
      <c r="AC1071" s="441"/>
      <c r="AD1071" s="441"/>
      <c r="AE1071" s="441"/>
      <c r="AF1071" s="441"/>
      <c r="AG1071" s="441"/>
      <c r="AH1071" s="441"/>
      <c r="AI1071" s="441"/>
      <c r="AJ1071" s="441"/>
      <c r="AK1071" s="441"/>
      <c r="AL1071" s="441"/>
      <c r="AM1071" s="322">
        <f>SUM(Y1071:AL1071)</f>
        <v>0</v>
      </c>
    </row>
    <row r="1072" spans="1:39" ht="15" hidden="1" customHeight="1" outlineLevel="1">
      <c r="A1072" s="567"/>
      <c r="B1072" s="320" t="s">
        <v>349</v>
      </c>
      <c r="C1072" s="317" t="s">
        <v>164</v>
      </c>
      <c r="D1072" s="321"/>
      <c r="E1072" s="321"/>
      <c r="F1072" s="321"/>
      <c r="G1072" s="321"/>
      <c r="H1072" s="321"/>
      <c r="I1072" s="321"/>
      <c r="J1072" s="321"/>
      <c r="K1072" s="321"/>
      <c r="L1072" s="321"/>
      <c r="M1072" s="321"/>
      <c r="N1072" s="321">
        <f>N1071</f>
        <v>0</v>
      </c>
      <c r="O1072" s="321"/>
      <c r="P1072" s="321"/>
      <c r="Q1072" s="321"/>
      <c r="R1072" s="321"/>
      <c r="S1072" s="321"/>
      <c r="T1072" s="321"/>
      <c r="U1072" s="321"/>
      <c r="V1072" s="321"/>
      <c r="W1072" s="321"/>
      <c r="X1072" s="321"/>
      <c r="Y1072" s="437">
        <f>Y1071</f>
        <v>0</v>
      </c>
      <c r="Z1072" s="437">
        <f t="shared" ref="Z1072" si="3260">Z1071</f>
        <v>0</v>
      </c>
      <c r="AA1072" s="437">
        <f t="shared" ref="AA1072" si="3261">AA1071</f>
        <v>0</v>
      </c>
      <c r="AB1072" s="437">
        <f t="shared" ref="AB1072" si="3262">AB1071</f>
        <v>0</v>
      </c>
      <c r="AC1072" s="437">
        <f t="shared" ref="AC1072" si="3263">AC1071</f>
        <v>0</v>
      </c>
      <c r="AD1072" s="437">
        <f t="shared" ref="AD1072" si="3264">AD1071</f>
        <v>0</v>
      </c>
      <c r="AE1072" s="437">
        <f t="shared" ref="AE1072" si="3265">AE1071</f>
        <v>0</v>
      </c>
      <c r="AF1072" s="437">
        <f t="shared" ref="AF1072" si="3266">AF1071</f>
        <v>0</v>
      </c>
      <c r="AG1072" s="437">
        <f t="shared" ref="AG1072" si="3267">AG1071</f>
        <v>0</v>
      </c>
      <c r="AH1072" s="437">
        <f t="shared" ref="AH1072" si="3268">AH1071</f>
        <v>0</v>
      </c>
      <c r="AI1072" s="437">
        <f t="shared" ref="AI1072" si="3269">AI1071</f>
        <v>0</v>
      </c>
      <c r="AJ1072" s="437">
        <f t="shared" ref="AJ1072" si="3270">AJ1071</f>
        <v>0</v>
      </c>
      <c r="AK1072" s="437">
        <f t="shared" ref="AK1072" si="3271">AK1071</f>
        <v>0</v>
      </c>
      <c r="AL1072" s="437">
        <f t="shared" ref="AL1072" si="3272">AL1071</f>
        <v>0</v>
      </c>
      <c r="AM1072" s="332"/>
    </row>
    <row r="1073" spans="1:39" ht="15" hidden="1" customHeight="1" outlineLevel="1">
      <c r="A1073" s="567"/>
      <c r="B1073" s="454"/>
      <c r="C1073" s="317"/>
      <c r="D1073" s="317"/>
      <c r="E1073" s="317"/>
      <c r="F1073" s="317"/>
      <c r="G1073" s="317"/>
      <c r="H1073" s="317"/>
      <c r="I1073" s="317"/>
      <c r="J1073" s="317"/>
      <c r="K1073" s="317"/>
      <c r="L1073" s="317"/>
      <c r="M1073" s="317"/>
      <c r="N1073" s="317"/>
      <c r="O1073" s="317"/>
      <c r="P1073" s="317"/>
      <c r="Q1073" s="317"/>
      <c r="R1073" s="317"/>
      <c r="S1073" s="317"/>
      <c r="T1073" s="317"/>
      <c r="U1073" s="317"/>
      <c r="V1073" s="317"/>
      <c r="W1073" s="317"/>
      <c r="X1073" s="317"/>
      <c r="Y1073" s="438"/>
      <c r="Z1073" s="451"/>
      <c r="AA1073" s="451"/>
      <c r="AB1073" s="451"/>
      <c r="AC1073" s="451"/>
      <c r="AD1073" s="451"/>
      <c r="AE1073" s="451"/>
      <c r="AF1073" s="451"/>
      <c r="AG1073" s="451"/>
      <c r="AH1073" s="451"/>
      <c r="AI1073" s="451"/>
      <c r="AJ1073" s="451"/>
      <c r="AK1073" s="451"/>
      <c r="AL1073" s="451"/>
      <c r="AM1073" s="332"/>
    </row>
    <row r="1074" spans="1:39" ht="15" hidden="1" customHeight="1" outlineLevel="1">
      <c r="A1074" s="567">
        <v>38</v>
      </c>
      <c r="B1074" s="454" t="s">
        <v>131</v>
      </c>
      <c r="C1074" s="317" t="s">
        <v>25</v>
      </c>
      <c r="D1074" s="321"/>
      <c r="E1074" s="321"/>
      <c r="F1074" s="321"/>
      <c r="G1074" s="321"/>
      <c r="H1074" s="321"/>
      <c r="I1074" s="321"/>
      <c r="J1074" s="321"/>
      <c r="K1074" s="321"/>
      <c r="L1074" s="321"/>
      <c r="M1074" s="321"/>
      <c r="N1074" s="321">
        <v>0</v>
      </c>
      <c r="O1074" s="321"/>
      <c r="P1074" s="321"/>
      <c r="Q1074" s="321"/>
      <c r="R1074" s="321"/>
      <c r="S1074" s="321"/>
      <c r="T1074" s="321"/>
      <c r="U1074" s="321"/>
      <c r="V1074" s="321"/>
      <c r="W1074" s="321"/>
      <c r="X1074" s="321"/>
      <c r="Y1074" s="452"/>
      <c r="Z1074" s="441"/>
      <c r="AA1074" s="441"/>
      <c r="AB1074" s="441"/>
      <c r="AC1074" s="441"/>
      <c r="AD1074" s="441"/>
      <c r="AE1074" s="441"/>
      <c r="AF1074" s="441"/>
      <c r="AG1074" s="441"/>
      <c r="AH1074" s="441"/>
      <c r="AI1074" s="441"/>
      <c r="AJ1074" s="441"/>
      <c r="AK1074" s="441"/>
      <c r="AL1074" s="441"/>
      <c r="AM1074" s="322">
        <f>SUM(Y1074:AL1074)</f>
        <v>0</v>
      </c>
    </row>
    <row r="1075" spans="1:39" ht="15" hidden="1" customHeight="1" outlineLevel="1">
      <c r="A1075" s="567"/>
      <c r="B1075" s="320" t="s">
        <v>349</v>
      </c>
      <c r="C1075" s="317" t="s">
        <v>164</v>
      </c>
      <c r="D1075" s="321"/>
      <c r="E1075" s="321"/>
      <c r="F1075" s="321"/>
      <c r="G1075" s="321"/>
      <c r="H1075" s="321"/>
      <c r="I1075" s="321"/>
      <c r="J1075" s="321"/>
      <c r="K1075" s="321"/>
      <c r="L1075" s="321"/>
      <c r="M1075" s="321"/>
      <c r="N1075" s="321">
        <f>N1074</f>
        <v>0</v>
      </c>
      <c r="O1075" s="321"/>
      <c r="P1075" s="321"/>
      <c r="Q1075" s="321"/>
      <c r="R1075" s="321"/>
      <c r="S1075" s="321"/>
      <c r="T1075" s="321"/>
      <c r="U1075" s="321"/>
      <c r="V1075" s="321"/>
      <c r="W1075" s="321"/>
      <c r="X1075" s="321"/>
      <c r="Y1075" s="437">
        <f>Y1074</f>
        <v>0</v>
      </c>
      <c r="Z1075" s="437">
        <f t="shared" ref="Z1075" si="3273">Z1074</f>
        <v>0</v>
      </c>
      <c r="AA1075" s="437">
        <f t="shared" ref="AA1075" si="3274">AA1074</f>
        <v>0</v>
      </c>
      <c r="AB1075" s="437">
        <f t="shared" ref="AB1075" si="3275">AB1074</f>
        <v>0</v>
      </c>
      <c r="AC1075" s="437">
        <f t="shared" ref="AC1075" si="3276">AC1074</f>
        <v>0</v>
      </c>
      <c r="AD1075" s="437">
        <f t="shared" ref="AD1075" si="3277">AD1074</f>
        <v>0</v>
      </c>
      <c r="AE1075" s="437">
        <f t="shared" ref="AE1075" si="3278">AE1074</f>
        <v>0</v>
      </c>
      <c r="AF1075" s="437">
        <f t="shared" ref="AF1075" si="3279">AF1074</f>
        <v>0</v>
      </c>
      <c r="AG1075" s="437">
        <f t="shared" ref="AG1075" si="3280">AG1074</f>
        <v>0</v>
      </c>
      <c r="AH1075" s="437">
        <f t="shared" ref="AH1075" si="3281">AH1074</f>
        <v>0</v>
      </c>
      <c r="AI1075" s="437">
        <f t="shared" ref="AI1075" si="3282">AI1074</f>
        <v>0</v>
      </c>
      <c r="AJ1075" s="437">
        <f t="shared" ref="AJ1075" si="3283">AJ1074</f>
        <v>0</v>
      </c>
      <c r="AK1075" s="437">
        <f t="shared" ref="AK1075" si="3284">AK1074</f>
        <v>0</v>
      </c>
      <c r="AL1075" s="437">
        <f t="shared" ref="AL1075" si="3285">AL1074</f>
        <v>0</v>
      </c>
      <c r="AM1075" s="332"/>
    </row>
    <row r="1076" spans="1:39" ht="15" hidden="1" customHeight="1" outlineLevel="1">
      <c r="A1076" s="567"/>
      <c r="B1076" s="454"/>
      <c r="C1076" s="317"/>
      <c r="D1076" s="317"/>
      <c r="E1076" s="317"/>
      <c r="F1076" s="317"/>
      <c r="G1076" s="317"/>
      <c r="H1076" s="317"/>
      <c r="I1076" s="317"/>
      <c r="J1076" s="317"/>
      <c r="K1076" s="317"/>
      <c r="L1076" s="317"/>
      <c r="M1076" s="317"/>
      <c r="N1076" s="317"/>
      <c r="O1076" s="317"/>
      <c r="P1076" s="317"/>
      <c r="Q1076" s="317"/>
      <c r="R1076" s="317"/>
      <c r="S1076" s="317"/>
      <c r="T1076" s="317"/>
      <c r="U1076" s="317"/>
      <c r="V1076" s="317"/>
      <c r="W1076" s="317"/>
      <c r="X1076" s="317"/>
      <c r="Y1076" s="438"/>
      <c r="Z1076" s="451"/>
      <c r="AA1076" s="451"/>
      <c r="AB1076" s="451"/>
      <c r="AC1076" s="451"/>
      <c r="AD1076" s="451"/>
      <c r="AE1076" s="451"/>
      <c r="AF1076" s="451"/>
      <c r="AG1076" s="451"/>
      <c r="AH1076" s="451"/>
      <c r="AI1076" s="451"/>
      <c r="AJ1076" s="451"/>
      <c r="AK1076" s="451"/>
      <c r="AL1076" s="451"/>
      <c r="AM1076" s="332"/>
    </row>
    <row r="1077" spans="1:39" ht="15" hidden="1" customHeight="1" outlineLevel="1">
      <c r="A1077" s="567">
        <v>39</v>
      </c>
      <c r="B1077" s="454" t="s">
        <v>132</v>
      </c>
      <c r="C1077" s="317" t="s">
        <v>25</v>
      </c>
      <c r="D1077" s="321"/>
      <c r="E1077" s="321"/>
      <c r="F1077" s="321"/>
      <c r="G1077" s="321"/>
      <c r="H1077" s="321"/>
      <c r="I1077" s="321"/>
      <c r="J1077" s="321"/>
      <c r="K1077" s="321"/>
      <c r="L1077" s="321"/>
      <c r="M1077" s="321"/>
      <c r="N1077" s="321">
        <v>0</v>
      </c>
      <c r="O1077" s="321"/>
      <c r="P1077" s="321"/>
      <c r="Q1077" s="321"/>
      <c r="R1077" s="321"/>
      <c r="S1077" s="321"/>
      <c r="T1077" s="321"/>
      <c r="U1077" s="321"/>
      <c r="V1077" s="321"/>
      <c r="W1077" s="321"/>
      <c r="X1077" s="321"/>
      <c r="Y1077" s="452"/>
      <c r="Z1077" s="441"/>
      <c r="AA1077" s="441"/>
      <c r="AB1077" s="441"/>
      <c r="AC1077" s="441"/>
      <c r="AD1077" s="441"/>
      <c r="AE1077" s="441"/>
      <c r="AF1077" s="441"/>
      <c r="AG1077" s="441"/>
      <c r="AH1077" s="441"/>
      <c r="AI1077" s="441"/>
      <c r="AJ1077" s="441"/>
      <c r="AK1077" s="441"/>
      <c r="AL1077" s="441"/>
      <c r="AM1077" s="322">
        <f>SUM(Y1077:AL1077)</f>
        <v>0</v>
      </c>
    </row>
    <row r="1078" spans="1:39" ht="15" hidden="1" customHeight="1" outlineLevel="1">
      <c r="A1078" s="567"/>
      <c r="B1078" s="320" t="s">
        <v>349</v>
      </c>
      <c r="C1078" s="317" t="s">
        <v>164</v>
      </c>
      <c r="D1078" s="321"/>
      <c r="E1078" s="321"/>
      <c r="F1078" s="321"/>
      <c r="G1078" s="321"/>
      <c r="H1078" s="321"/>
      <c r="I1078" s="321"/>
      <c r="J1078" s="321"/>
      <c r="K1078" s="321"/>
      <c r="L1078" s="321"/>
      <c r="M1078" s="321"/>
      <c r="N1078" s="321">
        <f>N1077</f>
        <v>0</v>
      </c>
      <c r="O1078" s="321"/>
      <c r="P1078" s="321"/>
      <c r="Q1078" s="321"/>
      <c r="R1078" s="321"/>
      <c r="S1078" s="321"/>
      <c r="T1078" s="321"/>
      <c r="U1078" s="321"/>
      <c r="V1078" s="321"/>
      <c r="W1078" s="321"/>
      <c r="X1078" s="321"/>
      <c r="Y1078" s="437">
        <f>Y1077</f>
        <v>0</v>
      </c>
      <c r="Z1078" s="437">
        <f t="shared" ref="Z1078" si="3286">Z1077</f>
        <v>0</v>
      </c>
      <c r="AA1078" s="437">
        <f t="shared" ref="AA1078" si="3287">AA1077</f>
        <v>0</v>
      </c>
      <c r="AB1078" s="437">
        <f t="shared" ref="AB1078" si="3288">AB1077</f>
        <v>0</v>
      </c>
      <c r="AC1078" s="437">
        <f t="shared" ref="AC1078" si="3289">AC1077</f>
        <v>0</v>
      </c>
      <c r="AD1078" s="437">
        <f t="shared" ref="AD1078" si="3290">AD1077</f>
        <v>0</v>
      </c>
      <c r="AE1078" s="437">
        <f t="shared" ref="AE1078" si="3291">AE1077</f>
        <v>0</v>
      </c>
      <c r="AF1078" s="437">
        <f t="shared" ref="AF1078" si="3292">AF1077</f>
        <v>0</v>
      </c>
      <c r="AG1078" s="437">
        <f t="shared" ref="AG1078" si="3293">AG1077</f>
        <v>0</v>
      </c>
      <c r="AH1078" s="437">
        <f t="shared" ref="AH1078" si="3294">AH1077</f>
        <v>0</v>
      </c>
      <c r="AI1078" s="437">
        <f t="shared" ref="AI1078" si="3295">AI1077</f>
        <v>0</v>
      </c>
      <c r="AJ1078" s="437">
        <f t="shared" ref="AJ1078" si="3296">AJ1077</f>
        <v>0</v>
      </c>
      <c r="AK1078" s="437">
        <f t="shared" ref="AK1078" si="3297">AK1077</f>
        <v>0</v>
      </c>
      <c r="AL1078" s="437">
        <f t="shared" ref="AL1078" si="3298">AL1077</f>
        <v>0</v>
      </c>
      <c r="AM1078" s="332"/>
    </row>
    <row r="1079" spans="1:39" ht="15" hidden="1" customHeight="1" outlineLevel="1">
      <c r="A1079" s="567"/>
      <c r="B1079" s="454"/>
      <c r="C1079" s="317"/>
      <c r="D1079" s="317"/>
      <c r="E1079" s="317"/>
      <c r="F1079" s="317"/>
      <c r="G1079" s="317"/>
      <c r="H1079" s="317"/>
      <c r="I1079" s="317"/>
      <c r="J1079" s="317"/>
      <c r="K1079" s="317"/>
      <c r="L1079" s="317"/>
      <c r="M1079" s="317"/>
      <c r="N1079" s="317"/>
      <c r="O1079" s="317"/>
      <c r="P1079" s="317"/>
      <c r="Q1079" s="317"/>
      <c r="R1079" s="317"/>
      <c r="S1079" s="317"/>
      <c r="T1079" s="317"/>
      <c r="U1079" s="317"/>
      <c r="V1079" s="317"/>
      <c r="W1079" s="317"/>
      <c r="X1079" s="317"/>
      <c r="Y1079" s="438"/>
      <c r="Z1079" s="451"/>
      <c r="AA1079" s="451"/>
      <c r="AB1079" s="451"/>
      <c r="AC1079" s="451"/>
      <c r="AD1079" s="451"/>
      <c r="AE1079" s="451"/>
      <c r="AF1079" s="451"/>
      <c r="AG1079" s="451"/>
      <c r="AH1079" s="451"/>
      <c r="AI1079" s="451"/>
      <c r="AJ1079" s="451"/>
      <c r="AK1079" s="451"/>
      <c r="AL1079" s="451"/>
      <c r="AM1079" s="332"/>
    </row>
    <row r="1080" spans="1:39" ht="15" hidden="1" customHeight="1" outlineLevel="1">
      <c r="A1080" s="567">
        <v>40</v>
      </c>
      <c r="B1080" s="454" t="s">
        <v>133</v>
      </c>
      <c r="C1080" s="317" t="s">
        <v>25</v>
      </c>
      <c r="D1080" s="321"/>
      <c r="E1080" s="321"/>
      <c r="F1080" s="321"/>
      <c r="G1080" s="321"/>
      <c r="H1080" s="321"/>
      <c r="I1080" s="321"/>
      <c r="J1080" s="321"/>
      <c r="K1080" s="321"/>
      <c r="L1080" s="321"/>
      <c r="M1080" s="321"/>
      <c r="N1080" s="321">
        <v>0</v>
      </c>
      <c r="O1080" s="321"/>
      <c r="P1080" s="321"/>
      <c r="Q1080" s="321"/>
      <c r="R1080" s="321"/>
      <c r="S1080" s="321"/>
      <c r="T1080" s="321"/>
      <c r="U1080" s="321"/>
      <c r="V1080" s="321"/>
      <c r="W1080" s="321"/>
      <c r="X1080" s="321"/>
      <c r="Y1080" s="452"/>
      <c r="Z1080" s="441"/>
      <c r="AA1080" s="441"/>
      <c r="AB1080" s="441"/>
      <c r="AC1080" s="441"/>
      <c r="AD1080" s="441"/>
      <c r="AE1080" s="441"/>
      <c r="AF1080" s="441"/>
      <c r="AG1080" s="441"/>
      <c r="AH1080" s="441"/>
      <c r="AI1080" s="441"/>
      <c r="AJ1080" s="441"/>
      <c r="AK1080" s="441"/>
      <c r="AL1080" s="441"/>
      <c r="AM1080" s="322">
        <f>SUM(Y1080:AL1080)</f>
        <v>0</v>
      </c>
    </row>
    <row r="1081" spans="1:39" ht="15" hidden="1" customHeight="1" outlineLevel="1">
      <c r="A1081" s="567"/>
      <c r="B1081" s="320" t="s">
        <v>349</v>
      </c>
      <c r="C1081" s="317" t="s">
        <v>164</v>
      </c>
      <c r="D1081" s="321"/>
      <c r="E1081" s="321"/>
      <c r="F1081" s="321"/>
      <c r="G1081" s="321"/>
      <c r="H1081" s="321"/>
      <c r="I1081" s="321"/>
      <c r="J1081" s="321"/>
      <c r="K1081" s="321"/>
      <c r="L1081" s="321"/>
      <c r="M1081" s="321"/>
      <c r="N1081" s="321">
        <f>N1080</f>
        <v>0</v>
      </c>
      <c r="O1081" s="321"/>
      <c r="P1081" s="321"/>
      <c r="Q1081" s="321"/>
      <c r="R1081" s="321"/>
      <c r="S1081" s="321"/>
      <c r="T1081" s="321"/>
      <c r="U1081" s="321"/>
      <c r="V1081" s="321"/>
      <c r="W1081" s="321"/>
      <c r="X1081" s="321"/>
      <c r="Y1081" s="437">
        <f>Y1080</f>
        <v>0</v>
      </c>
      <c r="Z1081" s="437">
        <f t="shared" ref="Z1081" si="3299">Z1080</f>
        <v>0</v>
      </c>
      <c r="AA1081" s="437">
        <f t="shared" ref="AA1081" si="3300">AA1080</f>
        <v>0</v>
      </c>
      <c r="AB1081" s="437">
        <f t="shared" ref="AB1081" si="3301">AB1080</f>
        <v>0</v>
      </c>
      <c r="AC1081" s="437">
        <f t="shared" ref="AC1081" si="3302">AC1080</f>
        <v>0</v>
      </c>
      <c r="AD1081" s="437">
        <f t="shared" ref="AD1081" si="3303">AD1080</f>
        <v>0</v>
      </c>
      <c r="AE1081" s="437">
        <f t="shared" ref="AE1081" si="3304">AE1080</f>
        <v>0</v>
      </c>
      <c r="AF1081" s="437">
        <f t="shared" ref="AF1081" si="3305">AF1080</f>
        <v>0</v>
      </c>
      <c r="AG1081" s="437">
        <f t="shared" ref="AG1081" si="3306">AG1080</f>
        <v>0</v>
      </c>
      <c r="AH1081" s="437">
        <f t="shared" ref="AH1081" si="3307">AH1080</f>
        <v>0</v>
      </c>
      <c r="AI1081" s="437">
        <f t="shared" ref="AI1081" si="3308">AI1080</f>
        <v>0</v>
      </c>
      <c r="AJ1081" s="437">
        <f t="shared" ref="AJ1081" si="3309">AJ1080</f>
        <v>0</v>
      </c>
      <c r="AK1081" s="437">
        <f t="shared" ref="AK1081" si="3310">AK1080</f>
        <v>0</v>
      </c>
      <c r="AL1081" s="437">
        <f t="shared" ref="AL1081" si="3311">AL1080</f>
        <v>0</v>
      </c>
      <c r="AM1081" s="332"/>
    </row>
    <row r="1082" spans="1:39" ht="15" hidden="1" customHeight="1" outlineLevel="1">
      <c r="A1082" s="567"/>
      <c r="B1082" s="454"/>
      <c r="C1082" s="317"/>
      <c r="D1082" s="317"/>
      <c r="E1082" s="317"/>
      <c r="F1082" s="317"/>
      <c r="G1082" s="317"/>
      <c r="H1082" s="317"/>
      <c r="I1082" s="317"/>
      <c r="J1082" s="317"/>
      <c r="K1082" s="317"/>
      <c r="L1082" s="317"/>
      <c r="M1082" s="317"/>
      <c r="N1082" s="317"/>
      <c r="O1082" s="317"/>
      <c r="P1082" s="317"/>
      <c r="Q1082" s="317"/>
      <c r="R1082" s="317"/>
      <c r="S1082" s="317"/>
      <c r="T1082" s="317"/>
      <c r="U1082" s="317"/>
      <c r="V1082" s="317"/>
      <c r="W1082" s="317"/>
      <c r="X1082" s="317"/>
      <c r="Y1082" s="438"/>
      <c r="Z1082" s="451"/>
      <c r="AA1082" s="451"/>
      <c r="AB1082" s="451"/>
      <c r="AC1082" s="451"/>
      <c r="AD1082" s="451"/>
      <c r="AE1082" s="451"/>
      <c r="AF1082" s="451"/>
      <c r="AG1082" s="451"/>
      <c r="AH1082" s="451"/>
      <c r="AI1082" s="451"/>
      <c r="AJ1082" s="451"/>
      <c r="AK1082" s="451"/>
      <c r="AL1082" s="451"/>
      <c r="AM1082" s="332"/>
    </row>
    <row r="1083" spans="1:39" ht="28.5" hidden="1" customHeight="1" outlineLevel="1">
      <c r="A1083" s="567">
        <v>41</v>
      </c>
      <c r="B1083" s="454" t="s">
        <v>134</v>
      </c>
      <c r="C1083" s="317" t="s">
        <v>25</v>
      </c>
      <c r="D1083" s="321"/>
      <c r="E1083" s="321"/>
      <c r="F1083" s="321"/>
      <c r="G1083" s="321"/>
      <c r="H1083" s="321"/>
      <c r="I1083" s="321"/>
      <c r="J1083" s="321"/>
      <c r="K1083" s="321"/>
      <c r="L1083" s="321"/>
      <c r="M1083" s="321"/>
      <c r="N1083" s="321">
        <v>0</v>
      </c>
      <c r="O1083" s="321"/>
      <c r="P1083" s="321"/>
      <c r="Q1083" s="321"/>
      <c r="R1083" s="321"/>
      <c r="S1083" s="321"/>
      <c r="T1083" s="321"/>
      <c r="U1083" s="321"/>
      <c r="V1083" s="321"/>
      <c r="W1083" s="321"/>
      <c r="X1083" s="321"/>
      <c r="Y1083" s="452"/>
      <c r="Z1083" s="441"/>
      <c r="AA1083" s="441"/>
      <c r="AB1083" s="441"/>
      <c r="AC1083" s="441"/>
      <c r="AD1083" s="441"/>
      <c r="AE1083" s="441"/>
      <c r="AF1083" s="441"/>
      <c r="AG1083" s="441"/>
      <c r="AH1083" s="441"/>
      <c r="AI1083" s="441"/>
      <c r="AJ1083" s="441"/>
      <c r="AK1083" s="441"/>
      <c r="AL1083" s="441"/>
      <c r="AM1083" s="322">
        <f>SUM(Y1083:AL1083)</f>
        <v>0</v>
      </c>
    </row>
    <row r="1084" spans="1:39" ht="15" hidden="1" customHeight="1" outlineLevel="1">
      <c r="A1084" s="567"/>
      <c r="B1084" s="320" t="s">
        <v>349</v>
      </c>
      <c r="C1084" s="317" t="s">
        <v>164</v>
      </c>
      <c r="D1084" s="321"/>
      <c r="E1084" s="321"/>
      <c r="F1084" s="321"/>
      <c r="G1084" s="321"/>
      <c r="H1084" s="321"/>
      <c r="I1084" s="321"/>
      <c r="J1084" s="321"/>
      <c r="K1084" s="321"/>
      <c r="L1084" s="321"/>
      <c r="M1084" s="321"/>
      <c r="N1084" s="321">
        <f>N1083</f>
        <v>0</v>
      </c>
      <c r="O1084" s="321"/>
      <c r="P1084" s="321"/>
      <c r="Q1084" s="321"/>
      <c r="R1084" s="321"/>
      <c r="S1084" s="321"/>
      <c r="T1084" s="321"/>
      <c r="U1084" s="321"/>
      <c r="V1084" s="321"/>
      <c r="W1084" s="321"/>
      <c r="X1084" s="321"/>
      <c r="Y1084" s="437">
        <f>Y1083</f>
        <v>0</v>
      </c>
      <c r="Z1084" s="437">
        <f t="shared" ref="Z1084" si="3312">Z1083</f>
        <v>0</v>
      </c>
      <c r="AA1084" s="437">
        <f t="shared" ref="AA1084" si="3313">AA1083</f>
        <v>0</v>
      </c>
      <c r="AB1084" s="437">
        <f t="shared" ref="AB1084" si="3314">AB1083</f>
        <v>0</v>
      </c>
      <c r="AC1084" s="437">
        <f t="shared" ref="AC1084" si="3315">AC1083</f>
        <v>0</v>
      </c>
      <c r="AD1084" s="437">
        <f t="shared" ref="AD1084" si="3316">AD1083</f>
        <v>0</v>
      </c>
      <c r="AE1084" s="437">
        <f t="shared" ref="AE1084" si="3317">AE1083</f>
        <v>0</v>
      </c>
      <c r="AF1084" s="437">
        <f t="shared" ref="AF1084" si="3318">AF1083</f>
        <v>0</v>
      </c>
      <c r="AG1084" s="437">
        <f t="shared" ref="AG1084" si="3319">AG1083</f>
        <v>0</v>
      </c>
      <c r="AH1084" s="437">
        <f t="shared" ref="AH1084" si="3320">AH1083</f>
        <v>0</v>
      </c>
      <c r="AI1084" s="437">
        <f t="shared" ref="AI1084" si="3321">AI1083</f>
        <v>0</v>
      </c>
      <c r="AJ1084" s="437">
        <f t="shared" ref="AJ1084" si="3322">AJ1083</f>
        <v>0</v>
      </c>
      <c r="AK1084" s="437">
        <f t="shared" ref="AK1084" si="3323">AK1083</f>
        <v>0</v>
      </c>
      <c r="AL1084" s="437">
        <f t="shared" ref="AL1084" si="3324">AL1083</f>
        <v>0</v>
      </c>
      <c r="AM1084" s="332"/>
    </row>
    <row r="1085" spans="1:39" ht="15" hidden="1" customHeight="1" outlineLevel="1">
      <c r="A1085" s="567"/>
      <c r="B1085" s="454"/>
      <c r="C1085" s="317"/>
      <c r="D1085" s="317"/>
      <c r="E1085" s="317"/>
      <c r="F1085" s="317"/>
      <c r="G1085" s="317"/>
      <c r="H1085" s="317"/>
      <c r="I1085" s="317"/>
      <c r="J1085" s="317"/>
      <c r="K1085" s="317"/>
      <c r="L1085" s="317"/>
      <c r="M1085" s="317"/>
      <c r="N1085" s="317"/>
      <c r="O1085" s="317"/>
      <c r="P1085" s="317"/>
      <c r="Q1085" s="317"/>
      <c r="R1085" s="317"/>
      <c r="S1085" s="317"/>
      <c r="T1085" s="317"/>
      <c r="U1085" s="317"/>
      <c r="V1085" s="317"/>
      <c r="W1085" s="317"/>
      <c r="X1085" s="317"/>
      <c r="Y1085" s="438"/>
      <c r="Z1085" s="451"/>
      <c r="AA1085" s="451"/>
      <c r="AB1085" s="451"/>
      <c r="AC1085" s="451"/>
      <c r="AD1085" s="451"/>
      <c r="AE1085" s="451"/>
      <c r="AF1085" s="451"/>
      <c r="AG1085" s="451"/>
      <c r="AH1085" s="451"/>
      <c r="AI1085" s="451"/>
      <c r="AJ1085" s="451"/>
      <c r="AK1085" s="451"/>
      <c r="AL1085" s="451"/>
      <c r="AM1085" s="332"/>
    </row>
    <row r="1086" spans="1:39" ht="28.5" hidden="1" customHeight="1" outlineLevel="1">
      <c r="A1086" s="567">
        <v>42</v>
      </c>
      <c r="B1086" s="454" t="s">
        <v>135</v>
      </c>
      <c r="C1086" s="317" t="s">
        <v>25</v>
      </c>
      <c r="D1086" s="321"/>
      <c r="E1086" s="321"/>
      <c r="F1086" s="321"/>
      <c r="G1086" s="321"/>
      <c r="H1086" s="321"/>
      <c r="I1086" s="321"/>
      <c r="J1086" s="321"/>
      <c r="K1086" s="321"/>
      <c r="L1086" s="321"/>
      <c r="M1086" s="321"/>
      <c r="N1086" s="317"/>
      <c r="O1086" s="321"/>
      <c r="P1086" s="321"/>
      <c r="Q1086" s="321"/>
      <c r="R1086" s="321"/>
      <c r="S1086" s="321"/>
      <c r="T1086" s="321"/>
      <c r="U1086" s="321"/>
      <c r="V1086" s="321"/>
      <c r="W1086" s="321"/>
      <c r="X1086" s="321"/>
      <c r="Y1086" s="452"/>
      <c r="Z1086" s="441"/>
      <c r="AA1086" s="441"/>
      <c r="AB1086" s="441"/>
      <c r="AC1086" s="441"/>
      <c r="AD1086" s="441"/>
      <c r="AE1086" s="441"/>
      <c r="AF1086" s="441"/>
      <c r="AG1086" s="441"/>
      <c r="AH1086" s="441"/>
      <c r="AI1086" s="441"/>
      <c r="AJ1086" s="441"/>
      <c r="AK1086" s="441"/>
      <c r="AL1086" s="441"/>
      <c r="AM1086" s="322">
        <f>SUM(Y1086:AL1086)</f>
        <v>0</v>
      </c>
    </row>
    <row r="1087" spans="1:39" ht="15" hidden="1" customHeight="1" outlineLevel="1">
      <c r="A1087" s="567"/>
      <c r="B1087" s="320" t="s">
        <v>349</v>
      </c>
      <c r="C1087" s="317" t="s">
        <v>164</v>
      </c>
      <c r="D1087" s="321"/>
      <c r="E1087" s="321"/>
      <c r="F1087" s="321"/>
      <c r="G1087" s="321"/>
      <c r="H1087" s="321"/>
      <c r="I1087" s="321"/>
      <c r="J1087" s="321"/>
      <c r="K1087" s="321"/>
      <c r="L1087" s="321"/>
      <c r="M1087" s="321"/>
      <c r="N1087" s="494"/>
      <c r="O1087" s="321"/>
      <c r="P1087" s="321"/>
      <c r="Q1087" s="321"/>
      <c r="R1087" s="321"/>
      <c r="S1087" s="321"/>
      <c r="T1087" s="321"/>
      <c r="U1087" s="321"/>
      <c r="V1087" s="321"/>
      <c r="W1087" s="321"/>
      <c r="X1087" s="321"/>
      <c r="Y1087" s="437">
        <f>Y1086</f>
        <v>0</v>
      </c>
      <c r="Z1087" s="437">
        <f t="shared" ref="Z1087" si="3325">Z1086</f>
        <v>0</v>
      </c>
      <c r="AA1087" s="437">
        <f t="shared" ref="AA1087" si="3326">AA1086</f>
        <v>0</v>
      </c>
      <c r="AB1087" s="437">
        <f t="shared" ref="AB1087" si="3327">AB1086</f>
        <v>0</v>
      </c>
      <c r="AC1087" s="437">
        <f t="shared" ref="AC1087" si="3328">AC1086</f>
        <v>0</v>
      </c>
      <c r="AD1087" s="437">
        <f t="shared" ref="AD1087" si="3329">AD1086</f>
        <v>0</v>
      </c>
      <c r="AE1087" s="437">
        <f t="shared" ref="AE1087" si="3330">AE1086</f>
        <v>0</v>
      </c>
      <c r="AF1087" s="437">
        <f t="shared" ref="AF1087" si="3331">AF1086</f>
        <v>0</v>
      </c>
      <c r="AG1087" s="437">
        <f t="shared" ref="AG1087" si="3332">AG1086</f>
        <v>0</v>
      </c>
      <c r="AH1087" s="437">
        <f t="shared" ref="AH1087" si="3333">AH1086</f>
        <v>0</v>
      </c>
      <c r="AI1087" s="437">
        <f t="shared" ref="AI1087" si="3334">AI1086</f>
        <v>0</v>
      </c>
      <c r="AJ1087" s="437">
        <f t="shared" ref="AJ1087" si="3335">AJ1086</f>
        <v>0</v>
      </c>
      <c r="AK1087" s="437">
        <f t="shared" ref="AK1087" si="3336">AK1086</f>
        <v>0</v>
      </c>
      <c r="AL1087" s="437">
        <f t="shared" ref="AL1087" si="3337">AL1086</f>
        <v>0</v>
      </c>
      <c r="AM1087" s="332"/>
    </row>
    <row r="1088" spans="1:39" ht="15" hidden="1" customHeight="1" outlineLevel="1">
      <c r="A1088" s="567"/>
      <c r="B1088" s="454"/>
      <c r="C1088" s="317"/>
      <c r="D1088" s="317"/>
      <c r="E1088" s="317"/>
      <c r="F1088" s="317"/>
      <c r="G1088" s="317"/>
      <c r="H1088" s="317"/>
      <c r="I1088" s="317"/>
      <c r="J1088" s="317"/>
      <c r="K1088" s="317"/>
      <c r="L1088" s="317"/>
      <c r="M1088" s="317"/>
      <c r="N1088" s="317"/>
      <c r="O1088" s="317"/>
      <c r="P1088" s="317"/>
      <c r="Q1088" s="317"/>
      <c r="R1088" s="317"/>
      <c r="S1088" s="317"/>
      <c r="T1088" s="317"/>
      <c r="U1088" s="317"/>
      <c r="V1088" s="317"/>
      <c r="W1088" s="317"/>
      <c r="X1088" s="317"/>
      <c r="Y1088" s="438"/>
      <c r="Z1088" s="451"/>
      <c r="AA1088" s="451"/>
      <c r="AB1088" s="451"/>
      <c r="AC1088" s="451"/>
      <c r="AD1088" s="451"/>
      <c r="AE1088" s="451"/>
      <c r="AF1088" s="451"/>
      <c r="AG1088" s="451"/>
      <c r="AH1088" s="451"/>
      <c r="AI1088" s="451"/>
      <c r="AJ1088" s="451"/>
      <c r="AK1088" s="451"/>
      <c r="AL1088" s="451"/>
      <c r="AM1088" s="332"/>
    </row>
    <row r="1089" spans="1:39" ht="15" hidden="1" customHeight="1" outlineLevel="1">
      <c r="A1089" s="567">
        <v>43</v>
      </c>
      <c r="B1089" s="454" t="s">
        <v>136</v>
      </c>
      <c r="C1089" s="317" t="s">
        <v>25</v>
      </c>
      <c r="D1089" s="321"/>
      <c r="E1089" s="321"/>
      <c r="F1089" s="321"/>
      <c r="G1089" s="321"/>
      <c r="H1089" s="321"/>
      <c r="I1089" s="321"/>
      <c r="J1089" s="321"/>
      <c r="K1089" s="321"/>
      <c r="L1089" s="321"/>
      <c r="M1089" s="321"/>
      <c r="N1089" s="321">
        <v>0</v>
      </c>
      <c r="O1089" s="321"/>
      <c r="P1089" s="321"/>
      <c r="Q1089" s="321"/>
      <c r="R1089" s="321"/>
      <c r="S1089" s="321"/>
      <c r="T1089" s="321"/>
      <c r="U1089" s="321"/>
      <c r="V1089" s="321"/>
      <c r="W1089" s="321"/>
      <c r="X1089" s="321"/>
      <c r="Y1089" s="452"/>
      <c r="Z1089" s="441"/>
      <c r="AA1089" s="441"/>
      <c r="AB1089" s="441"/>
      <c r="AC1089" s="441"/>
      <c r="AD1089" s="441"/>
      <c r="AE1089" s="441"/>
      <c r="AF1089" s="441"/>
      <c r="AG1089" s="441"/>
      <c r="AH1089" s="441"/>
      <c r="AI1089" s="441"/>
      <c r="AJ1089" s="441"/>
      <c r="AK1089" s="441"/>
      <c r="AL1089" s="441"/>
      <c r="AM1089" s="322">
        <f>SUM(Y1089:AL1089)</f>
        <v>0</v>
      </c>
    </row>
    <row r="1090" spans="1:39" ht="15" hidden="1" customHeight="1" outlineLevel="1">
      <c r="A1090" s="567"/>
      <c r="B1090" s="320" t="s">
        <v>349</v>
      </c>
      <c r="C1090" s="317" t="s">
        <v>164</v>
      </c>
      <c r="D1090" s="321"/>
      <c r="E1090" s="321"/>
      <c r="F1090" s="321"/>
      <c r="G1090" s="321"/>
      <c r="H1090" s="321"/>
      <c r="I1090" s="321"/>
      <c r="J1090" s="321"/>
      <c r="K1090" s="321"/>
      <c r="L1090" s="321"/>
      <c r="M1090" s="321"/>
      <c r="N1090" s="321">
        <f>N1089</f>
        <v>0</v>
      </c>
      <c r="O1090" s="321"/>
      <c r="P1090" s="321"/>
      <c r="Q1090" s="321"/>
      <c r="R1090" s="321"/>
      <c r="S1090" s="321"/>
      <c r="T1090" s="321"/>
      <c r="U1090" s="321"/>
      <c r="V1090" s="321"/>
      <c r="W1090" s="321"/>
      <c r="X1090" s="321"/>
      <c r="Y1090" s="437">
        <f>Y1089</f>
        <v>0</v>
      </c>
      <c r="Z1090" s="437">
        <f t="shared" ref="Z1090" si="3338">Z1089</f>
        <v>0</v>
      </c>
      <c r="AA1090" s="437">
        <f t="shared" ref="AA1090" si="3339">AA1089</f>
        <v>0</v>
      </c>
      <c r="AB1090" s="437">
        <f t="shared" ref="AB1090" si="3340">AB1089</f>
        <v>0</v>
      </c>
      <c r="AC1090" s="437">
        <f t="shared" ref="AC1090" si="3341">AC1089</f>
        <v>0</v>
      </c>
      <c r="AD1090" s="437">
        <f t="shared" ref="AD1090" si="3342">AD1089</f>
        <v>0</v>
      </c>
      <c r="AE1090" s="437">
        <f t="shared" ref="AE1090" si="3343">AE1089</f>
        <v>0</v>
      </c>
      <c r="AF1090" s="437">
        <f t="shared" ref="AF1090" si="3344">AF1089</f>
        <v>0</v>
      </c>
      <c r="AG1090" s="437">
        <f t="shared" ref="AG1090" si="3345">AG1089</f>
        <v>0</v>
      </c>
      <c r="AH1090" s="437">
        <f t="shared" ref="AH1090" si="3346">AH1089</f>
        <v>0</v>
      </c>
      <c r="AI1090" s="437">
        <f t="shared" ref="AI1090" si="3347">AI1089</f>
        <v>0</v>
      </c>
      <c r="AJ1090" s="437">
        <f t="shared" ref="AJ1090" si="3348">AJ1089</f>
        <v>0</v>
      </c>
      <c r="AK1090" s="437">
        <f t="shared" ref="AK1090" si="3349">AK1089</f>
        <v>0</v>
      </c>
      <c r="AL1090" s="437">
        <f t="shared" ref="AL1090" si="3350">AL1089</f>
        <v>0</v>
      </c>
      <c r="AM1090" s="332"/>
    </row>
    <row r="1091" spans="1:39" ht="15" hidden="1" customHeight="1" outlineLevel="1">
      <c r="A1091" s="567"/>
      <c r="B1091" s="454"/>
      <c r="C1091" s="317"/>
      <c r="D1091" s="317"/>
      <c r="E1091" s="317"/>
      <c r="F1091" s="317"/>
      <c r="G1091" s="317"/>
      <c r="H1091" s="317"/>
      <c r="I1091" s="317"/>
      <c r="J1091" s="317"/>
      <c r="K1091" s="317"/>
      <c r="L1091" s="317"/>
      <c r="M1091" s="317"/>
      <c r="N1091" s="317"/>
      <c r="O1091" s="317"/>
      <c r="P1091" s="317"/>
      <c r="Q1091" s="317"/>
      <c r="R1091" s="317"/>
      <c r="S1091" s="317"/>
      <c r="T1091" s="317"/>
      <c r="U1091" s="317"/>
      <c r="V1091" s="317"/>
      <c r="W1091" s="317"/>
      <c r="X1091" s="317"/>
      <c r="Y1091" s="438"/>
      <c r="Z1091" s="451"/>
      <c r="AA1091" s="451"/>
      <c r="AB1091" s="451"/>
      <c r="AC1091" s="451"/>
      <c r="AD1091" s="451"/>
      <c r="AE1091" s="451"/>
      <c r="AF1091" s="451"/>
      <c r="AG1091" s="451"/>
      <c r="AH1091" s="451"/>
      <c r="AI1091" s="451"/>
      <c r="AJ1091" s="451"/>
      <c r="AK1091" s="451"/>
      <c r="AL1091" s="451"/>
      <c r="AM1091" s="332"/>
    </row>
    <row r="1092" spans="1:39" ht="28.5" hidden="1" customHeight="1" outlineLevel="1">
      <c r="A1092" s="567">
        <v>44</v>
      </c>
      <c r="B1092" s="454" t="s">
        <v>137</v>
      </c>
      <c r="C1092" s="317" t="s">
        <v>25</v>
      </c>
      <c r="D1092" s="321"/>
      <c r="E1092" s="321"/>
      <c r="F1092" s="321"/>
      <c r="G1092" s="321"/>
      <c r="H1092" s="321"/>
      <c r="I1092" s="321"/>
      <c r="J1092" s="321"/>
      <c r="K1092" s="321"/>
      <c r="L1092" s="321"/>
      <c r="M1092" s="321"/>
      <c r="N1092" s="321">
        <v>0</v>
      </c>
      <c r="O1092" s="321"/>
      <c r="P1092" s="321"/>
      <c r="Q1092" s="321"/>
      <c r="R1092" s="321"/>
      <c r="S1092" s="321"/>
      <c r="T1092" s="321"/>
      <c r="U1092" s="321"/>
      <c r="V1092" s="321"/>
      <c r="W1092" s="321"/>
      <c r="X1092" s="321"/>
      <c r="Y1092" s="452"/>
      <c r="Z1092" s="441"/>
      <c r="AA1092" s="441"/>
      <c r="AB1092" s="441"/>
      <c r="AC1092" s="441"/>
      <c r="AD1092" s="441"/>
      <c r="AE1092" s="441"/>
      <c r="AF1092" s="441"/>
      <c r="AG1092" s="441"/>
      <c r="AH1092" s="441"/>
      <c r="AI1092" s="441"/>
      <c r="AJ1092" s="441"/>
      <c r="AK1092" s="441"/>
      <c r="AL1092" s="441"/>
      <c r="AM1092" s="322">
        <f>SUM(Y1092:AL1092)</f>
        <v>0</v>
      </c>
    </row>
    <row r="1093" spans="1:39" ht="15" hidden="1" customHeight="1" outlineLevel="1">
      <c r="A1093" s="567"/>
      <c r="B1093" s="320" t="s">
        <v>349</v>
      </c>
      <c r="C1093" s="317" t="s">
        <v>164</v>
      </c>
      <c r="D1093" s="321"/>
      <c r="E1093" s="321"/>
      <c r="F1093" s="321"/>
      <c r="G1093" s="321"/>
      <c r="H1093" s="321"/>
      <c r="I1093" s="321"/>
      <c r="J1093" s="321"/>
      <c r="K1093" s="321"/>
      <c r="L1093" s="321"/>
      <c r="M1093" s="321"/>
      <c r="N1093" s="321">
        <f>N1092</f>
        <v>0</v>
      </c>
      <c r="O1093" s="321"/>
      <c r="P1093" s="321"/>
      <c r="Q1093" s="321"/>
      <c r="R1093" s="321"/>
      <c r="S1093" s="321"/>
      <c r="T1093" s="321"/>
      <c r="U1093" s="321"/>
      <c r="V1093" s="321"/>
      <c r="W1093" s="321"/>
      <c r="X1093" s="321"/>
      <c r="Y1093" s="437">
        <f>Y1092</f>
        <v>0</v>
      </c>
      <c r="Z1093" s="437">
        <f t="shared" ref="Z1093" si="3351">Z1092</f>
        <v>0</v>
      </c>
      <c r="AA1093" s="437">
        <f t="shared" ref="AA1093" si="3352">AA1092</f>
        <v>0</v>
      </c>
      <c r="AB1093" s="437">
        <f t="shared" ref="AB1093" si="3353">AB1092</f>
        <v>0</v>
      </c>
      <c r="AC1093" s="437">
        <f t="shared" ref="AC1093" si="3354">AC1092</f>
        <v>0</v>
      </c>
      <c r="AD1093" s="437">
        <f t="shared" ref="AD1093" si="3355">AD1092</f>
        <v>0</v>
      </c>
      <c r="AE1093" s="437">
        <f t="shared" ref="AE1093" si="3356">AE1092</f>
        <v>0</v>
      </c>
      <c r="AF1093" s="437">
        <f t="shared" ref="AF1093" si="3357">AF1092</f>
        <v>0</v>
      </c>
      <c r="AG1093" s="437">
        <f t="shared" ref="AG1093" si="3358">AG1092</f>
        <v>0</v>
      </c>
      <c r="AH1093" s="437">
        <f t="shared" ref="AH1093" si="3359">AH1092</f>
        <v>0</v>
      </c>
      <c r="AI1093" s="437">
        <f t="shared" ref="AI1093" si="3360">AI1092</f>
        <v>0</v>
      </c>
      <c r="AJ1093" s="437">
        <f t="shared" ref="AJ1093" si="3361">AJ1092</f>
        <v>0</v>
      </c>
      <c r="AK1093" s="437">
        <f t="shared" ref="AK1093" si="3362">AK1092</f>
        <v>0</v>
      </c>
      <c r="AL1093" s="437">
        <f t="shared" ref="AL1093" si="3363">AL1092</f>
        <v>0</v>
      </c>
      <c r="AM1093" s="332"/>
    </row>
    <row r="1094" spans="1:39" ht="15" hidden="1" customHeight="1" outlineLevel="1">
      <c r="A1094" s="567"/>
      <c r="B1094" s="454"/>
      <c r="C1094" s="317"/>
      <c r="D1094" s="317"/>
      <c r="E1094" s="317"/>
      <c r="F1094" s="317"/>
      <c r="G1094" s="317"/>
      <c r="H1094" s="317"/>
      <c r="I1094" s="317"/>
      <c r="J1094" s="317"/>
      <c r="K1094" s="317"/>
      <c r="L1094" s="317"/>
      <c r="M1094" s="317"/>
      <c r="N1094" s="317"/>
      <c r="O1094" s="317"/>
      <c r="P1094" s="317"/>
      <c r="Q1094" s="317"/>
      <c r="R1094" s="317"/>
      <c r="S1094" s="317"/>
      <c r="T1094" s="317"/>
      <c r="U1094" s="317"/>
      <c r="V1094" s="317"/>
      <c r="W1094" s="317"/>
      <c r="X1094" s="317"/>
      <c r="Y1094" s="438"/>
      <c r="Z1094" s="451"/>
      <c r="AA1094" s="451"/>
      <c r="AB1094" s="451"/>
      <c r="AC1094" s="451"/>
      <c r="AD1094" s="451"/>
      <c r="AE1094" s="451"/>
      <c r="AF1094" s="451"/>
      <c r="AG1094" s="451"/>
      <c r="AH1094" s="451"/>
      <c r="AI1094" s="451"/>
      <c r="AJ1094" s="451"/>
      <c r="AK1094" s="451"/>
      <c r="AL1094" s="451"/>
      <c r="AM1094" s="332"/>
    </row>
    <row r="1095" spans="1:39" ht="15" hidden="1" customHeight="1" outlineLevel="1">
      <c r="A1095" s="567">
        <v>45</v>
      </c>
      <c r="B1095" s="454" t="s">
        <v>138</v>
      </c>
      <c r="C1095" s="317" t="s">
        <v>25</v>
      </c>
      <c r="D1095" s="321"/>
      <c r="E1095" s="321"/>
      <c r="F1095" s="321"/>
      <c r="G1095" s="321"/>
      <c r="H1095" s="321"/>
      <c r="I1095" s="321"/>
      <c r="J1095" s="321"/>
      <c r="K1095" s="321"/>
      <c r="L1095" s="321"/>
      <c r="M1095" s="321"/>
      <c r="N1095" s="321">
        <v>0</v>
      </c>
      <c r="O1095" s="321"/>
      <c r="P1095" s="321"/>
      <c r="Q1095" s="321"/>
      <c r="R1095" s="321"/>
      <c r="S1095" s="321"/>
      <c r="T1095" s="321"/>
      <c r="U1095" s="321"/>
      <c r="V1095" s="321"/>
      <c r="W1095" s="321"/>
      <c r="X1095" s="321"/>
      <c r="Y1095" s="452"/>
      <c r="Z1095" s="441"/>
      <c r="AA1095" s="441"/>
      <c r="AB1095" s="441"/>
      <c r="AC1095" s="441"/>
      <c r="AD1095" s="441"/>
      <c r="AE1095" s="441"/>
      <c r="AF1095" s="441"/>
      <c r="AG1095" s="441"/>
      <c r="AH1095" s="441"/>
      <c r="AI1095" s="441"/>
      <c r="AJ1095" s="441"/>
      <c r="AK1095" s="441"/>
      <c r="AL1095" s="441"/>
      <c r="AM1095" s="322">
        <f>SUM(Y1095:AL1095)</f>
        <v>0</v>
      </c>
    </row>
    <row r="1096" spans="1:39" ht="15" hidden="1" customHeight="1" outlineLevel="1">
      <c r="A1096" s="567"/>
      <c r="B1096" s="320" t="s">
        <v>349</v>
      </c>
      <c r="C1096" s="317" t="s">
        <v>164</v>
      </c>
      <c r="D1096" s="321"/>
      <c r="E1096" s="321"/>
      <c r="F1096" s="321"/>
      <c r="G1096" s="321"/>
      <c r="H1096" s="321"/>
      <c r="I1096" s="321"/>
      <c r="J1096" s="321"/>
      <c r="K1096" s="321"/>
      <c r="L1096" s="321"/>
      <c r="M1096" s="321"/>
      <c r="N1096" s="321">
        <f>N1095</f>
        <v>0</v>
      </c>
      <c r="O1096" s="321"/>
      <c r="P1096" s="321"/>
      <c r="Q1096" s="321"/>
      <c r="R1096" s="321"/>
      <c r="S1096" s="321"/>
      <c r="T1096" s="321"/>
      <c r="U1096" s="321"/>
      <c r="V1096" s="321"/>
      <c r="W1096" s="321"/>
      <c r="X1096" s="321"/>
      <c r="Y1096" s="437">
        <f>Y1095</f>
        <v>0</v>
      </c>
      <c r="Z1096" s="437">
        <f t="shared" ref="Z1096" si="3364">Z1095</f>
        <v>0</v>
      </c>
      <c r="AA1096" s="437">
        <f t="shared" ref="AA1096" si="3365">AA1095</f>
        <v>0</v>
      </c>
      <c r="AB1096" s="437">
        <f t="shared" ref="AB1096" si="3366">AB1095</f>
        <v>0</v>
      </c>
      <c r="AC1096" s="437">
        <f t="shared" ref="AC1096" si="3367">AC1095</f>
        <v>0</v>
      </c>
      <c r="AD1096" s="437">
        <f t="shared" ref="AD1096" si="3368">AD1095</f>
        <v>0</v>
      </c>
      <c r="AE1096" s="437">
        <f t="shared" ref="AE1096" si="3369">AE1095</f>
        <v>0</v>
      </c>
      <c r="AF1096" s="437">
        <f t="shared" ref="AF1096" si="3370">AF1095</f>
        <v>0</v>
      </c>
      <c r="AG1096" s="437">
        <f t="shared" ref="AG1096" si="3371">AG1095</f>
        <v>0</v>
      </c>
      <c r="AH1096" s="437">
        <f t="shared" ref="AH1096" si="3372">AH1095</f>
        <v>0</v>
      </c>
      <c r="AI1096" s="437">
        <f t="shared" ref="AI1096" si="3373">AI1095</f>
        <v>0</v>
      </c>
      <c r="AJ1096" s="437">
        <f t="shared" ref="AJ1096" si="3374">AJ1095</f>
        <v>0</v>
      </c>
      <c r="AK1096" s="437">
        <f t="shared" ref="AK1096" si="3375">AK1095</f>
        <v>0</v>
      </c>
      <c r="AL1096" s="437">
        <f t="shared" ref="AL1096" si="3376">AL1095</f>
        <v>0</v>
      </c>
      <c r="AM1096" s="332"/>
    </row>
    <row r="1097" spans="1:39" ht="15" hidden="1" customHeight="1" outlineLevel="1">
      <c r="A1097" s="567"/>
      <c r="B1097" s="454"/>
      <c r="C1097" s="317"/>
      <c r="D1097" s="317"/>
      <c r="E1097" s="317"/>
      <c r="F1097" s="317"/>
      <c r="G1097" s="317"/>
      <c r="H1097" s="317"/>
      <c r="I1097" s="317"/>
      <c r="J1097" s="317"/>
      <c r="K1097" s="317"/>
      <c r="L1097" s="317"/>
      <c r="M1097" s="317"/>
      <c r="N1097" s="317"/>
      <c r="O1097" s="317"/>
      <c r="P1097" s="317"/>
      <c r="Q1097" s="317"/>
      <c r="R1097" s="317"/>
      <c r="S1097" s="317"/>
      <c r="T1097" s="317"/>
      <c r="U1097" s="317"/>
      <c r="V1097" s="317"/>
      <c r="W1097" s="317"/>
      <c r="X1097" s="317"/>
      <c r="Y1097" s="438"/>
      <c r="Z1097" s="451"/>
      <c r="AA1097" s="451"/>
      <c r="AB1097" s="451"/>
      <c r="AC1097" s="451"/>
      <c r="AD1097" s="451"/>
      <c r="AE1097" s="451"/>
      <c r="AF1097" s="451"/>
      <c r="AG1097" s="451"/>
      <c r="AH1097" s="451"/>
      <c r="AI1097" s="451"/>
      <c r="AJ1097" s="451"/>
      <c r="AK1097" s="451"/>
      <c r="AL1097" s="451"/>
      <c r="AM1097" s="332"/>
    </row>
    <row r="1098" spans="1:39" ht="15" hidden="1" customHeight="1" outlineLevel="1">
      <c r="A1098" s="567">
        <v>46</v>
      </c>
      <c r="B1098" s="454" t="s">
        <v>139</v>
      </c>
      <c r="C1098" s="317" t="s">
        <v>25</v>
      </c>
      <c r="D1098" s="321"/>
      <c r="E1098" s="321"/>
      <c r="F1098" s="321"/>
      <c r="G1098" s="321"/>
      <c r="H1098" s="321"/>
      <c r="I1098" s="321"/>
      <c r="J1098" s="321"/>
      <c r="K1098" s="321"/>
      <c r="L1098" s="321"/>
      <c r="M1098" s="321"/>
      <c r="N1098" s="321">
        <v>0</v>
      </c>
      <c r="O1098" s="321"/>
      <c r="P1098" s="321"/>
      <c r="Q1098" s="321"/>
      <c r="R1098" s="321"/>
      <c r="S1098" s="321"/>
      <c r="T1098" s="321"/>
      <c r="U1098" s="321"/>
      <c r="V1098" s="321"/>
      <c r="W1098" s="321"/>
      <c r="X1098" s="321"/>
      <c r="Y1098" s="452"/>
      <c r="Z1098" s="441"/>
      <c r="AA1098" s="441"/>
      <c r="AB1098" s="441"/>
      <c r="AC1098" s="441"/>
      <c r="AD1098" s="441"/>
      <c r="AE1098" s="441"/>
      <c r="AF1098" s="441"/>
      <c r="AG1098" s="441"/>
      <c r="AH1098" s="441"/>
      <c r="AI1098" s="441">
        <v>0.1</v>
      </c>
      <c r="AJ1098" s="441"/>
      <c r="AK1098" s="441"/>
      <c r="AL1098" s="441"/>
      <c r="AM1098" s="322">
        <f>SUM(Y1098:AL1098)</f>
        <v>0.1</v>
      </c>
    </row>
    <row r="1099" spans="1:39" ht="15" hidden="1" customHeight="1" outlineLevel="1">
      <c r="A1099" s="567"/>
      <c r="B1099" s="320" t="s">
        <v>349</v>
      </c>
      <c r="C1099" s="317" t="s">
        <v>164</v>
      </c>
      <c r="D1099" s="321"/>
      <c r="E1099" s="321"/>
      <c r="F1099" s="321"/>
      <c r="G1099" s="321"/>
      <c r="H1099" s="321"/>
      <c r="I1099" s="321"/>
      <c r="J1099" s="321"/>
      <c r="K1099" s="321"/>
      <c r="L1099" s="321"/>
      <c r="M1099" s="321"/>
      <c r="N1099" s="321">
        <f>N1098</f>
        <v>0</v>
      </c>
      <c r="O1099" s="321"/>
      <c r="P1099" s="321"/>
      <c r="Q1099" s="321"/>
      <c r="R1099" s="321"/>
      <c r="S1099" s="321"/>
      <c r="T1099" s="321"/>
      <c r="U1099" s="321"/>
      <c r="V1099" s="321"/>
      <c r="W1099" s="321"/>
      <c r="X1099" s="321"/>
      <c r="Y1099" s="437">
        <f>Y1098</f>
        <v>0</v>
      </c>
      <c r="Z1099" s="437">
        <f t="shared" ref="Z1099" si="3377">Z1098</f>
        <v>0</v>
      </c>
      <c r="AA1099" s="437">
        <f t="shared" ref="AA1099" si="3378">AA1098</f>
        <v>0</v>
      </c>
      <c r="AB1099" s="437">
        <f t="shared" ref="AB1099" si="3379">AB1098</f>
        <v>0</v>
      </c>
      <c r="AC1099" s="437">
        <f t="shared" ref="AC1099" si="3380">AC1098</f>
        <v>0</v>
      </c>
      <c r="AD1099" s="437">
        <f t="shared" ref="AD1099" si="3381">AD1098</f>
        <v>0</v>
      </c>
      <c r="AE1099" s="437">
        <f t="shared" ref="AE1099" si="3382">AE1098</f>
        <v>0</v>
      </c>
      <c r="AF1099" s="437">
        <f t="shared" ref="AF1099" si="3383">AF1098</f>
        <v>0</v>
      </c>
      <c r="AG1099" s="437">
        <f t="shared" ref="AG1099" si="3384">AG1098</f>
        <v>0</v>
      </c>
      <c r="AH1099" s="437">
        <f t="shared" ref="AH1099" si="3385">AH1098</f>
        <v>0</v>
      </c>
      <c r="AI1099" s="437">
        <f t="shared" ref="AI1099" si="3386">AI1098</f>
        <v>0.1</v>
      </c>
      <c r="AJ1099" s="437">
        <f t="shared" ref="AJ1099" si="3387">AJ1098</f>
        <v>0</v>
      </c>
      <c r="AK1099" s="437">
        <f t="shared" ref="AK1099" si="3388">AK1098</f>
        <v>0</v>
      </c>
      <c r="AL1099" s="437">
        <f t="shared" ref="AL1099" si="3389">AL1098</f>
        <v>0</v>
      </c>
      <c r="AM1099" s="332"/>
    </row>
    <row r="1100" spans="1:39" ht="15" hidden="1" customHeight="1" outlineLevel="1">
      <c r="A1100" s="567"/>
      <c r="B1100" s="454"/>
      <c r="C1100" s="317"/>
      <c r="D1100" s="317"/>
      <c r="E1100" s="317"/>
      <c r="F1100" s="317"/>
      <c r="G1100" s="317"/>
      <c r="H1100" s="317"/>
      <c r="I1100" s="317"/>
      <c r="J1100" s="317"/>
      <c r="K1100" s="317"/>
      <c r="L1100" s="317"/>
      <c r="M1100" s="317"/>
      <c r="N1100" s="317"/>
      <c r="O1100" s="317"/>
      <c r="P1100" s="317"/>
      <c r="Q1100" s="317"/>
      <c r="R1100" s="317"/>
      <c r="S1100" s="317"/>
      <c r="T1100" s="317"/>
      <c r="U1100" s="317"/>
      <c r="V1100" s="317"/>
      <c r="W1100" s="317"/>
      <c r="X1100" s="317"/>
      <c r="Y1100" s="438"/>
      <c r="Z1100" s="451"/>
      <c r="AA1100" s="451"/>
      <c r="AB1100" s="451"/>
      <c r="AC1100" s="451"/>
      <c r="AD1100" s="451"/>
      <c r="AE1100" s="451"/>
      <c r="AF1100" s="451"/>
      <c r="AG1100" s="451"/>
      <c r="AH1100" s="451"/>
      <c r="AI1100" s="451"/>
      <c r="AJ1100" s="451"/>
      <c r="AK1100" s="451"/>
      <c r="AL1100" s="451"/>
      <c r="AM1100" s="332"/>
    </row>
    <row r="1101" spans="1:39" ht="28.5" hidden="1" customHeight="1" outlineLevel="1">
      <c r="A1101" s="567">
        <v>47</v>
      </c>
      <c r="B1101" s="454" t="s">
        <v>140</v>
      </c>
      <c r="C1101" s="317" t="s">
        <v>25</v>
      </c>
      <c r="D1101" s="321"/>
      <c r="E1101" s="321"/>
      <c r="F1101" s="321"/>
      <c r="G1101" s="321"/>
      <c r="H1101" s="321"/>
      <c r="I1101" s="321"/>
      <c r="J1101" s="321"/>
      <c r="K1101" s="321"/>
      <c r="L1101" s="321"/>
      <c r="M1101" s="321"/>
      <c r="N1101" s="321">
        <v>0</v>
      </c>
      <c r="O1101" s="321"/>
      <c r="P1101" s="321"/>
      <c r="Q1101" s="321"/>
      <c r="R1101" s="321"/>
      <c r="S1101" s="321"/>
      <c r="T1101" s="321"/>
      <c r="U1101" s="321"/>
      <c r="V1101" s="321"/>
      <c r="W1101" s="321"/>
      <c r="X1101" s="321"/>
      <c r="Y1101" s="452"/>
      <c r="Z1101" s="441"/>
      <c r="AA1101" s="441"/>
      <c r="AB1101" s="441"/>
      <c r="AC1101" s="441"/>
      <c r="AD1101" s="441"/>
      <c r="AE1101" s="441"/>
      <c r="AF1101" s="441"/>
      <c r="AG1101" s="441"/>
      <c r="AH1101" s="441"/>
      <c r="AI1101" s="441"/>
      <c r="AJ1101" s="441"/>
      <c r="AK1101" s="441"/>
      <c r="AL1101" s="441"/>
      <c r="AM1101" s="322">
        <f>SUM(Y1101:AL1101)</f>
        <v>0</v>
      </c>
    </row>
    <row r="1102" spans="1:39" ht="15" hidden="1" customHeight="1" outlineLevel="1">
      <c r="A1102" s="567"/>
      <c r="B1102" s="320" t="s">
        <v>349</v>
      </c>
      <c r="C1102" s="317" t="s">
        <v>164</v>
      </c>
      <c r="D1102" s="321"/>
      <c r="E1102" s="321"/>
      <c r="F1102" s="321"/>
      <c r="G1102" s="321"/>
      <c r="H1102" s="321"/>
      <c r="I1102" s="321"/>
      <c r="J1102" s="321"/>
      <c r="K1102" s="321"/>
      <c r="L1102" s="321"/>
      <c r="M1102" s="321"/>
      <c r="N1102" s="321">
        <f>N1101</f>
        <v>0</v>
      </c>
      <c r="O1102" s="321"/>
      <c r="P1102" s="321"/>
      <c r="Q1102" s="321"/>
      <c r="R1102" s="321"/>
      <c r="S1102" s="321"/>
      <c r="T1102" s="321"/>
      <c r="U1102" s="321"/>
      <c r="V1102" s="321"/>
      <c r="W1102" s="321"/>
      <c r="X1102" s="321"/>
      <c r="Y1102" s="437">
        <f>Y1101</f>
        <v>0</v>
      </c>
      <c r="Z1102" s="437">
        <f t="shared" ref="Z1102" si="3390">Z1101</f>
        <v>0</v>
      </c>
      <c r="AA1102" s="437">
        <f t="shared" ref="AA1102" si="3391">AA1101</f>
        <v>0</v>
      </c>
      <c r="AB1102" s="437">
        <f t="shared" ref="AB1102" si="3392">AB1101</f>
        <v>0</v>
      </c>
      <c r="AC1102" s="437">
        <f t="shared" ref="AC1102" si="3393">AC1101</f>
        <v>0</v>
      </c>
      <c r="AD1102" s="437">
        <f t="shared" ref="AD1102" si="3394">AD1101</f>
        <v>0</v>
      </c>
      <c r="AE1102" s="437">
        <f t="shared" ref="AE1102" si="3395">AE1101</f>
        <v>0</v>
      </c>
      <c r="AF1102" s="437">
        <f t="shared" ref="AF1102" si="3396">AF1101</f>
        <v>0</v>
      </c>
      <c r="AG1102" s="437">
        <f t="shared" ref="AG1102" si="3397">AG1101</f>
        <v>0</v>
      </c>
      <c r="AH1102" s="437">
        <f t="shared" ref="AH1102" si="3398">AH1101</f>
        <v>0</v>
      </c>
      <c r="AI1102" s="437">
        <f t="shared" ref="AI1102" si="3399">AI1101</f>
        <v>0</v>
      </c>
      <c r="AJ1102" s="437">
        <f t="shared" ref="AJ1102" si="3400">AJ1101</f>
        <v>0</v>
      </c>
      <c r="AK1102" s="437">
        <f t="shared" ref="AK1102" si="3401">AK1101</f>
        <v>0</v>
      </c>
      <c r="AL1102" s="437">
        <f t="shared" ref="AL1102" si="3402">AL1101</f>
        <v>0</v>
      </c>
      <c r="AM1102" s="332"/>
    </row>
    <row r="1103" spans="1:39" ht="15" hidden="1" customHeight="1" outlineLevel="1">
      <c r="A1103" s="567"/>
      <c r="B1103" s="454"/>
      <c r="C1103" s="317"/>
      <c r="D1103" s="317"/>
      <c r="E1103" s="317"/>
      <c r="F1103" s="317"/>
      <c r="G1103" s="317"/>
      <c r="H1103" s="317"/>
      <c r="I1103" s="317"/>
      <c r="J1103" s="317"/>
      <c r="K1103" s="317"/>
      <c r="L1103" s="317"/>
      <c r="M1103" s="317"/>
      <c r="N1103" s="317"/>
      <c r="O1103" s="317"/>
      <c r="P1103" s="317"/>
      <c r="Q1103" s="317"/>
      <c r="R1103" s="317"/>
      <c r="S1103" s="317"/>
      <c r="T1103" s="317"/>
      <c r="U1103" s="317"/>
      <c r="V1103" s="317"/>
      <c r="W1103" s="317"/>
      <c r="X1103" s="317"/>
      <c r="Y1103" s="438"/>
      <c r="Z1103" s="451"/>
      <c r="AA1103" s="451"/>
      <c r="AB1103" s="451"/>
      <c r="AC1103" s="451"/>
      <c r="AD1103" s="451"/>
      <c r="AE1103" s="451"/>
      <c r="AF1103" s="451"/>
      <c r="AG1103" s="451"/>
      <c r="AH1103" s="451"/>
      <c r="AI1103" s="451"/>
      <c r="AJ1103" s="451"/>
      <c r="AK1103" s="451"/>
      <c r="AL1103" s="451"/>
      <c r="AM1103" s="332"/>
    </row>
    <row r="1104" spans="1:39" ht="28.5" hidden="1" customHeight="1" outlineLevel="1">
      <c r="A1104" s="567">
        <v>48</v>
      </c>
      <c r="B1104" s="454" t="s">
        <v>141</v>
      </c>
      <c r="C1104" s="317" t="s">
        <v>25</v>
      </c>
      <c r="D1104" s="321"/>
      <c r="E1104" s="321"/>
      <c r="F1104" s="321"/>
      <c r="G1104" s="321"/>
      <c r="H1104" s="321"/>
      <c r="I1104" s="321"/>
      <c r="J1104" s="321"/>
      <c r="K1104" s="321"/>
      <c r="L1104" s="321"/>
      <c r="M1104" s="321"/>
      <c r="N1104" s="321">
        <v>0</v>
      </c>
      <c r="O1104" s="321"/>
      <c r="P1104" s="321"/>
      <c r="Q1104" s="321"/>
      <c r="R1104" s="321"/>
      <c r="S1104" s="321"/>
      <c r="T1104" s="321"/>
      <c r="U1104" s="321"/>
      <c r="V1104" s="321"/>
      <c r="W1104" s="321"/>
      <c r="X1104" s="321"/>
      <c r="Y1104" s="452"/>
      <c r="Z1104" s="441"/>
      <c r="AA1104" s="441"/>
      <c r="AB1104" s="441"/>
      <c r="AC1104" s="441"/>
      <c r="AD1104" s="441"/>
      <c r="AE1104" s="441"/>
      <c r="AF1104" s="441"/>
      <c r="AG1104" s="441"/>
      <c r="AH1104" s="441"/>
      <c r="AI1104" s="441"/>
      <c r="AJ1104" s="441"/>
      <c r="AK1104" s="441"/>
      <c r="AL1104" s="441"/>
      <c r="AM1104" s="322">
        <f>SUM(Y1104:AL1104)</f>
        <v>0</v>
      </c>
    </row>
    <row r="1105" spans="1:39" ht="15" hidden="1" customHeight="1" outlineLevel="1">
      <c r="A1105" s="567"/>
      <c r="B1105" s="320" t="s">
        <v>349</v>
      </c>
      <c r="C1105" s="317" t="s">
        <v>164</v>
      </c>
      <c r="D1105" s="321"/>
      <c r="E1105" s="321"/>
      <c r="F1105" s="321"/>
      <c r="G1105" s="321"/>
      <c r="H1105" s="321"/>
      <c r="I1105" s="321"/>
      <c r="J1105" s="321"/>
      <c r="K1105" s="321"/>
      <c r="L1105" s="321"/>
      <c r="M1105" s="321"/>
      <c r="N1105" s="321">
        <f>N1104</f>
        <v>0</v>
      </c>
      <c r="O1105" s="321"/>
      <c r="P1105" s="321"/>
      <c r="Q1105" s="321"/>
      <c r="R1105" s="321"/>
      <c r="S1105" s="321"/>
      <c r="T1105" s="321"/>
      <c r="U1105" s="321"/>
      <c r="V1105" s="321"/>
      <c r="W1105" s="321"/>
      <c r="X1105" s="321"/>
      <c r="Y1105" s="437">
        <f>Y1104</f>
        <v>0</v>
      </c>
      <c r="Z1105" s="437">
        <f t="shared" ref="Z1105" si="3403">Z1104</f>
        <v>0</v>
      </c>
      <c r="AA1105" s="437">
        <f t="shared" ref="AA1105" si="3404">AA1104</f>
        <v>0</v>
      </c>
      <c r="AB1105" s="437">
        <f t="shared" ref="AB1105" si="3405">AB1104</f>
        <v>0</v>
      </c>
      <c r="AC1105" s="437">
        <f t="shared" ref="AC1105" si="3406">AC1104</f>
        <v>0</v>
      </c>
      <c r="AD1105" s="437">
        <f t="shared" ref="AD1105" si="3407">AD1104</f>
        <v>0</v>
      </c>
      <c r="AE1105" s="437">
        <f t="shared" ref="AE1105" si="3408">AE1104</f>
        <v>0</v>
      </c>
      <c r="AF1105" s="437">
        <f t="shared" ref="AF1105" si="3409">AF1104</f>
        <v>0</v>
      </c>
      <c r="AG1105" s="437">
        <f t="shared" ref="AG1105" si="3410">AG1104</f>
        <v>0</v>
      </c>
      <c r="AH1105" s="437">
        <f t="shared" ref="AH1105" si="3411">AH1104</f>
        <v>0</v>
      </c>
      <c r="AI1105" s="437">
        <f t="shared" ref="AI1105" si="3412">AI1104</f>
        <v>0</v>
      </c>
      <c r="AJ1105" s="437">
        <f t="shared" ref="AJ1105" si="3413">AJ1104</f>
        <v>0</v>
      </c>
      <c r="AK1105" s="437">
        <f t="shared" ref="AK1105" si="3414">AK1104</f>
        <v>0</v>
      </c>
      <c r="AL1105" s="437">
        <f t="shared" ref="AL1105" si="3415">AL1104</f>
        <v>0</v>
      </c>
      <c r="AM1105" s="332"/>
    </row>
    <row r="1106" spans="1:39" ht="15" hidden="1" customHeight="1" outlineLevel="1">
      <c r="A1106" s="567"/>
      <c r="B1106" s="454"/>
      <c r="C1106" s="317"/>
      <c r="D1106" s="317"/>
      <c r="E1106" s="317"/>
      <c r="F1106" s="317"/>
      <c r="G1106" s="317"/>
      <c r="H1106" s="317"/>
      <c r="I1106" s="317"/>
      <c r="J1106" s="317"/>
      <c r="K1106" s="317"/>
      <c r="L1106" s="317"/>
      <c r="M1106" s="317"/>
      <c r="N1106" s="317"/>
      <c r="O1106" s="317"/>
      <c r="P1106" s="317"/>
      <c r="Q1106" s="317"/>
      <c r="R1106" s="317"/>
      <c r="S1106" s="317"/>
      <c r="T1106" s="317"/>
      <c r="U1106" s="317"/>
      <c r="V1106" s="317"/>
      <c r="W1106" s="317"/>
      <c r="X1106" s="317"/>
      <c r="Y1106" s="438"/>
      <c r="Z1106" s="451"/>
      <c r="AA1106" s="451"/>
      <c r="AB1106" s="451"/>
      <c r="AC1106" s="451"/>
      <c r="AD1106" s="451"/>
      <c r="AE1106" s="451"/>
      <c r="AF1106" s="451"/>
      <c r="AG1106" s="451"/>
      <c r="AH1106" s="451"/>
      <c r="AI1106" s="451"/>
      <c r="AJ1106" s="451"/>
      <c r="AK1106" s="451"/>
      <c r="AL1106" s="451"/>
      <c r="AM1106" s="332"/>
    </row>
    <row r="1107" spans="1:39" ht="15" hidden="1" customHeight="1" outlineLevel="1">
      <c r="A1107" s="567">
        <v>49</v>
      </c>
      <c r="B1107" s="454" t="s">
        <v>142</v>
      </c>
      <c r="C1107" s="317" t="s">
        <v>25</v>
      </c>
      <c r="D1107" s="321"/>
      <c r="E1107" s="321"/>
      <c r="F1107" s="321"/>
      <c r="G1107" s="321"/>
      <c r="H1107" s="321"/>
      <c r="I1107" s="321"/>
      <c r="J1107" s="321"/>
      <c r="K1107" s="321"/>
      <c r="L1107" s="321"/>
      <c r="M1107" s="321"/>
      <c r="N1107" s="321">
        <v>0</v>
      </c>
      <c r="O1107" s="321"/>
      <c r="P1107" s="321"/>
      <c r="Q1107" s="321"/>
      <c r="R1107" s="321"/>
      <c r="S1107" s="321"/>
      <c r="T1107" s="321"/>
      <c r="U1107" s="321"/>
      <c r="V1107" s="321"/>
      <c r="W1107" s="321"/>
      <c r="X1107" s="321"/>
      <c r="Y1107" s="452"/>
      <c r="Z1107" s="441"/>
      <c r="AA1107" s="441"/>
      <c r="AB1107" s="441"/>
      <c r="AC1107" s="441"/>
      <c r="AD1107" s="441"/>
      <c r="AE1107" s="441"/>
      <c r="AF1107" s="441"/>
      <c r="AG1107" s="441"/>
      <c r="AH1107" s="441"/>
      <c r="AI1107" s="441"/>
      <c r="AJ1107" s="441"/>
      <c r="AK1107" s="441"/>
      <c r="AL1107" s="441"/>
      <c r="AM1107" s="322">
        <f>SUM(Y1107:AL1107)</f>
        <v>0</v>
      </c>
    </row>
    <row r="1108" spans="1:39" ht="15" hidden="1" customHeight="1" outlineLevel="1">
      <c r="A1108" s="567"/>
      <c r="B1108" s="320" t="s">
        <v>349</v>
      </c>
      <c r="C1108" s="317" t="s">
        <v>164</v>
      </c>
      <c r="D1108" s="321"/>
      <c r="E1108" s="321"/>
      <c r="F1108" s="321"/>
      <c r="G1108" s="321"/>
      <c r="H1108" s="321"/>
      <c r="I1108" s="321"/>
      <c r="J1108" s="321"/>
      <c r="K1108" s="321"/>
      <c r="L1108" s="321"/>
      <c r="M1108" s="321"/>
      <c r="N1108" s="321">
        <f>N1107</f>
        <v>0</v>
      </c>
      <c r="O1108" s="321"/>
      <c r="P1108" s="321"/>
      <c r="Q1108" s="321"/>
      <c r="R1108" s="321"/>
      <c r="S1108" s="321"/>
      <c r="T1108" s="321"/>
      <c r="U1108" s="321"/>
      <c r="V1108" s="321"/>
      <c r="W1108" s="321"/>
      <c r="X1108" s="321"/>
      <c r="Y1108" s="437">
        <f>Y1107</f>
        <v>0</v>
      </c>
      <c r="Z1108" s="437">
        <f t="shared" ref="Z1108" si="3416">Z1107</f>
        <v>0</v>
      </c>
      <c r="AA1108" s="437">
        <f t="shared" ref="AA1108" si="3417">AA1107</f>
        <v>0</v>
      </c>
      <c r="AB1108" s="437">
        <f t="shared" ref="AB1108" si="3418">AB1107</f>
        <v>0</v>
      </c>
      <c r="AC1108" s="437">
        <f t="shared" ref="AC1108" si="3419">AC1107</f>
        <v>0</v>
      </c>
      <c r="AD1108" s="437">
        <f t="shared" ref="AD1108" si="3420">AD1107</f>
        <v>0</v>
      </c>
      <c r="AE1108" s="437">
        <f t="shared" ref="AE1108" si="3421">AE1107</f>
        <v>0</v>
      </c>
      <c r="AF1108" s="437">
        <f t="shared" ref="AF1108" si="3422">AF1107</f>
        <v>0</v>
      </c>
      <c r="AG1108" s="437">
        <f t="shared" ref="AG1108" si="3423">AG1107</f>
        <v>0</v>
      </c>
      <c r="AH1108" s="437">
        <f t="shared" ref="AH1108" si="3424">AH1107</f>
        <v>0</v>
      </c>
      <c r="AI1108" s="437">
        <f t="shared" ref="AI1108" si="3425">AI1107</f>
        <v>0</v>
      </c>
      <c r="AJ1108" s="437">
        <f t="shared" ref="AJ1108" si="3426">AJ1107</f>
        <v>0</v>
      </c>
      <c r="AK1108" s="437">
        <f t="shared" ref="AK1108" si="3427">AK1107</f>
        <v>0</v>
      </c>
      <c r="AL1108" s="437">
        <f t="shared" ref="AL1108" si="3428">AL1107</f>
        <v>0</v>
      </c>
      <c r="AM1108" s="332"/>
    </row>
    <row r="1109" spans="1:39" ht="15" hidden="1" customHeight="1" outlineLevel="1">
      <c r="A1109" s="567"/>
      <c r="B1109" s="320"/>
      <c r="C1109" s="331"/>
      <c r="D1109" s="317"/>
      <c r="E1109" s="317"/>
      <c r="F1109" s="317"/>
      <c r="G1109" s="317"/>
      <c r="H1109" s="317"/>
      <c r="I1109" s="317"/>
      <c r="J1109" s="317"/>
      <c r="K1109" s="317"/>
      <c r="L1109" s="317"/>
      <c r="M1109" s="317"/>
      <c r="N1109" s="317"/>
      <c r="O1109" s="317"/>
      <c r="P1109" s="317"/>
      <c r="Q1109" s="317"/>
      <c r="R1109" s="317"/>
      <c r="S1109" s="317"/>
      <c r="T1109" s="317"/>
      <c r="U1109" s="317"/>
      <c r="V1109" s="317"/>
      <c r="W1109" s="317"/>
      <c r="X1109" s="317"/>
      <c r="Y1109" s="327"/>
      <c r="Z1109" s="327"/>
      <c r="AA1109" s="327"/>
      <c r="AB1109" s="327"/>
      <c r="AC1109" s="327"/>
      <c r="AD1109" s="327"/>
      <c r="AE1109" s="327"/>
      <c r="AF1109" s="327"/>
      <c r="AG1109" s="327"/>
      <c r="AH1109" s="327"/>
      <c r="AI1109" s="327"/>
      <c r="AJ1109" s="327"/>
      <c r="AK1109" s="327"/>
      <c r="AL1109" s="327"/>
      <c r="AM1109" s="332"/>
    </row>
    <row r="1110" spans="1:39" ht="15.6" collapsed="1">
      <c r="B1110" s="353" t="s">
        <v>350</v>
      </c>
      <c r="C1110" s="355"/>
      <c r="D1110" s="355">
        <f>SUM(D953:D1108)</f>
        <v>0</v>
      </c>
      <c r="E1110" s="355"/>
      <c r="F1110" s="355"/>
      <c r="G1110" s="355"/>
      <c r="H1110" s="355"/>
      <c r="I1110" s="355"/>
      <c r="J1110" s="355"/>
      <c r="K1110" s="355"/>
      <c r="L1110" s="355"/>
      <c r="M1110" s="355"/>
      <c r="N1110" s="355"/>
      <c r="O1110" s="355">
        <f>SUM(O953:X1108)</f>
        <v>0</v>
      </c>
      <c r="P1110" s="355"/>
      <c r="Q1110" s="355"/>
      <c r="R1110" s="355"/>
      <c r="S1110" s="355"/>
      <c r="T1110" s="355"/>
      <c r="U1110" s="355"/>
      <c r="V1110" s="355"/>
      <c r="W1110" s="355"/>
      <c r="X1110" s="355"/>
      <c r="Y1110" s="355">
        <f>IF(Y951="kWh",SUMPRODUCT(D953:D1108,Y953:Y1108))</f>
        <v>0</v>
      </c>
      <c r="Z1110" s="355">
        <f>IF(Z951="kWh",SUMPRODUCT(D953:D1108,Z953:Z1108))</f>
        <v>0</v>
      </c>
      <c r="AA1110" s="355">
        <f>IF(AA951="kw",SUMPRODUCT(N953:N1108,O953:O1108,AA953:AA1108),SUMPRODUCT(D953:D1108,AA953:AA1108))</f>
        <v>0</v>
      </c>
      <c r="AB1110" s="355">
        <f>IF(AB951="kw",SUMPRODUCT(N953:N1108,O953:O1108,AB953:AB1108),SUMPRODUCT(D953:D1108,AB953:AB1108))</f>
        <v>0</v>
      </c>
      <c r="AC1110" s="355">
        <f>IF(AC951="kw",SUMPRODUCT(N953:N1108,O953:O1108,AC953:AC1108),SUMPRODUCT(D953:D1108,AC953:AC1108))</f>
        <v>0</v>
      </c>
      <c r="AD1110" s="355">
        <f>IF(AD951="kw",SUMPRODUCT(N953:N1108,O953:O1108,AD953:AD1108),SUMPRODUCT(D953:D1108,AD953:AD1108))</f>
        <v>0</v>
      </c>
      <c r="AE1110" s="355">
        <f>IF(AE951="kw",SUMPRODUCT(N953:N1108,O953:O1108,AE953:AE1108),SUMPRODUCT(D953:D1108,AE953:AE1108))</f>
        <v>0</v>
      </c>
      <c r="AF1110" s="355">
        <f>IF(AF951="kw",SUMPRODUCT(N953:N1108,O953:O1108,AF953:AF1108),SUMPRODUCT(D953:D1108,AF953:AF1108))</f>
        <v>0</v>
      </c>
      <c r="AG1110" s="355">
        <f>IF(AG951="kw",SUMPRODUCT(N953:N1108,O953:O1108,AG953:AG1108),SUMPRODUCT(D953:D1108,AG953:AG1108))</f>
        <v>0</v>
      </c>
      <c r="AH1110" s="355">
        <f>IF(AH951="kw",SUMPRODUCT(N953:N1108,O953:O1108,AH953:AH1108),SUMPRODUCT(D953:D1108,AH953:AH1108))</f>
        <v>0</v>
      </c>
      <c r="AI1110" s="355">
        <f>IF(AI951="kw",SUMPRODUCT(N953:N1108,O953:O1108,AI953:AI1108),SUMPRODUCT(D953:D1108,AI953:AI1108))</f>
        <v>0</v>
      </c>
      <c r="AJ1110" s="355">
        <f>IF(AJ951="kw",SUMPRODUCT(N953:N1108,O953:O1108,AJ953:AJ1108),SUMPRODUCT(D953:D1108,AJ953:AJ1108))</f>
        <v>0</v>
      </c>
      <c r="AK1110" s="355">
        <f>IF(AK951="kw",SUMPRODUCT(N953:N1108,O953:O1108,AK953:AK1108),SUMPRODUCT(D953:D1108,AK953:AK1108))</f>
        <v>0</v>
      </c>
      <c r="AL1110" s="355">
        <f>IF(AL951="kw",SUMPRODUCT(N953:N1108,O953:O1108,AL953:AL1108),SUMPRODUCT(D953:D1108,AL953:AL1108))</f>
        <v>0</v>
      </c>
      <c r="AM1110" s="356"/>
    </row>
    <row r="1111" spans="1:39" ht="15.6">
      <c r="B1111" s="417" t="s">
        <v>351</v>
      </c>
      <c r="C1111" s="418"/>
      <c r="D1111" s="418"/>
      <c r="E1111" s="418"/>
      <c r="F1111" s="418"/>
      <c r="G1111" s="418"/>
      <c r="H1111" s="418"/>
      <c r="I1111" s="418"/>
      <c r="J1111" s="418"/>
      <c r="K1111" s="418"/>
      <c r="L1111" s="418"/>
      <c r="M1111" s="418"/>
      <c r="N1111" s="418"/>
      <c r="O1111" s="418"/>
      <c r="P1111" s="418"/>
      <c r="Q1111" s="418"/>
      <c r="R1111" s="418"/>
      <c r="S1111" s="418"/>
      <c r="T1111" s="418"/>
      <c r="U1111" s="418"/>
      <c r="V1111" s="418"/>
      <c r="W1111" s="418"/>
      <c r="X1111" s="418"/>
      <c r="Y1111" s="418">
        <f>HLOOKUP(Y767,'2. LRAMVA Threshold'!$B$42:$Q$53,12,FALSE)</f>
        <v>0</v>
      </c>
      <c r="Z1111" s="418">
        <f>HLOOKUP(Z767,'2. LRAMVA Threshold'!$B$42:$Q$53,12,FALSE)</f>
        <v>0</v>
      </c>
      <c r="AA1111" s="418">
        <f>HLOOKUP(AA767,'2. LRAMVA Threshold'!$B$42:$Q$53,12,FALSE)</f>
        <v>0</v>
      </c>
      <c r="AB1111" s="418">
        <f>HLOOKUP(AB767,'2. LRAMVA Threshold'!$B$42:$Q$53,12,FALSE)</f>
        <v>0</v>
      </c>
      <c r="AC1111" s="418">
        <f>HLOOKUP(AC767,'2. LRAMVA Threshold'!$B$42:$Q$53,12,FALSE)</f>
        <v>0</v>
      </c>
      <c r="AD1111" s="418">
        <f>HLOOKUP(AD767,'2. LRAMVA Threshold'!$B$42:$Q$53,12,FALSE)</f>
        <v>0</v>
      </c>
      <c r="AE1111" s="418">
        <f>HLOOKUP(AE767,'2. LRAMVA Threshold'!$B$42:$Q$53,12,FALSE)</f>
        <v>0</v>
      </c>
      <c r="AF1111" s="418">
        <f>HLOOKUP(AF767,'2. LRAMVA Threshold'!$B$42:$Q$53,12,FALSE)</f>
        <v>0</v>
      </c>
      <c r="AG1111" s="418">
        <f>HLOOKUP(AG767,'2. LRAMVA Threshold'!$B$42:$Q$53,12,FALSE)</f>
        <v>0</v>
      </c>
      <c r="AH1111" s="418">
        <f>HLOOKUP(AH767,'2. LRAMVA Threshold'!$B$42:$Q$53,12,FALSE)</f>
        <v>0</v>
      </c>
      <c r="AI1111" s="418">
        <f>HLOOKUP(AI767,'2. LRAMVA Threshold'!$B$42:$Q$53,12,FALSE)</f>
        <v>0</v>
      </c>
      <c r="AJ1111" s="418">
        <f>HLOOKUP(AJ767,'2. LRAMVA Threshold'!$B$42:$Q$53,12,FALSE)</f>
        <v>0</v>
      </c>
      <c r="AK1111" s="418">
        <f>HLOOKUP(AK767,'2. LRAMVA Threshold'!$B$42:$Q$53,12,FALSE)</f>
        <v>0</v>
      </c>
      <c r="AL1111" s="418">
        <f>HLOOKUP(AL767,'2. LRAMVA Threshold'!$B$42:$Q$53,12,FALSE)</f>
        <v>0</v>
      </c>
      <c r="AM1111" s="468"/>
    </row>
    <row r="1112" spans="1:39" ht="15">
      <c r="B1112" s="420"/>
      <c r="C1112" s="458"/>
      <c r="D1112" s="459"/>
      <c r="E1112" s="459"/>
      <c r="F1112" s="459"/>
      <c r="G1112" s="459"/>
      <c r="H1112" s="459"/>
      <c r="I1112" s="459"/>
      <c r="J1112" s="459"/>
      <c r="K1112" s="459"/>
      <c r="L1112" s="459"/>
      <c r="M1112" s="459"/>
      <c r="N1112" s="459"/>
      <c r="O1112" s="460"/>
      <c r="P1112" s="459"/>
      <c r="Q1112" s="459"/>
      <c r="R1112" s="459"/>
      <c r="S1112" s="461"/>
      <c r="T1112" s="461"/>
      <c r="U1112" s="461"/>
      <c r="V1112" s="461"/>
      <c r="W1112" s="459"/>
      <c r="X1112" s="459"/>
      <c r="Y1112" s="462"/>
      <c r="Z1112" s="462"/>
      <c r="AA1112" s="462"/>
      <c r="AB1112" s="462"/>
      <c r="AC1112" s="462"/>
      <c r="AD1112" s="462"/>
      <c r="AE1112" s="462"/>
      <c r="AF1112" s="425"/>
      <c r="AG1112" s="425"/>
      <c r="AH1112" s="425"/>
      <c r="AI1112" s="425"/>
      <c r="AJ1112" s="425"/>
      <c r="AK1112" s="425"/>
      <c r="AL1112" s="425"/>
      <c r="AM1112" s="426"/>
    </row>
    <row r="1113" spans="1:39" ht="15">
      <c r="B1113" s="350" t="s">
        <v>352</v>
      </c>
      <c r="C1113" s="364"/>
      <c r="D1113" s="364"/>
      <c r="E1113" s="402"/>
      <c r="F1113" s="402"/>
      <c r="G1113" s="402"/>
      <c r="H1113" s="402"/>
      <c r="I1113" s="402"/>
      <c r="J1113" s="402"/>
      <c r="K1113" s="402"/>
      <c r="L1113" s="402"/>
      <c r="M1113" s="402"/>
      <c r="N1113" s="402"/>
      <c r="O1113" s="317"/>
      <c r="P1113" s="366"/>
      <c r="Q1113" s="366"/>
      <c r="R1113" s="366"/>
      <c r="S1113" s="365"/>
      <c r="T1113" s="365"/>
      <c r="U1113" s="365"/>
      <c r="V1113" s="365"/>
      <c r="W1113" s="366"/>
      <c r="X1113" s="366"/>
      <c r="Y1113" s="367">
        <f>HLOOKUP(Y$35,'3.  Distribution Rates'!$C$122:$P$133,12,FALSE)</f>
        <v>0</v>
      </c>
      <c r="Z1113" s="367">
        <f>HLOOKUP(Z$35,'3.  Distribution Rates'!$C$122:$P$133,12,FALSE)</f>
        <v>0</v>
      </c>
      <c r="AA1113" s="367">
        <f>HLOOKUP(AA$35,'3.  Distribution Rates'!$C$122:$P$133,12,FALSE)</f>
        <v>0</v>
      </c>
      <c r="AB1113" s="367">
        <f>HLOOKUP(AB$35,'3.  Distribution Rates'!$C$122:$P$133,12,FALSE)</f>
        <v>0</v>
      </c>
      <c r="AC1113" s="367">
        <f>HLOOKUP(AC$35,'3.  Distribution Rates'!$C$122:$P$133,12,FALSE)</f>
        <v>0</v>
      </c>
      <c r="AD1113" s="367">
        <f>HLOOKUP(AD$35,'3.  Distribution Rates'!$C$122:$P$133,12,FALSE)</f>
        <v>0</v>
      </c>
      <c r="AE1113" s="367">
        <f>HLOOKUP(AE$35,'3.  Distribution Rates'!$C$122:$P$133,12,FALSE)</f>
        <v>0</v>
      </c>
      <c r="AF1113" s="367">
        <f>HLOOKUP(AF$35,'3.  Distribution Rates'!$C$122:$P$133,12,FALSE)</f>
        <v>0</v>
      </c>
      <c r="AG1113" s="367">
        <f>HLOOKUP(AG$35,'3.  Distribution Rates'!$C$122:$P$133,12,FALSE)</f>
        <v>0</v>
      </c>
      <c r="AH1113" s="367">
        <f>HLOOKUP(AH$35,'3.  Distribution Rates'!$C$122:$P$133,12,FALSE)</f>
        <v>0</v>
      </c>
      <c r="AI1113" s="367">
        <f>HLOOKUP(AI$35,'3.  Distribution Rates'!$C$122:$P$133,12,FALSE)</f>
        <v>0</v>
      </c>
      <c r="AJ1113" s="367">
        <f>HLOOKUP(AJ$35,'3.  Distribution Rates'!$C$122:$P$133,12,FALSE)</f>
        <v>0</v>
      </c>
      <c r="AK1113" s="367">
        <f>HLOOKUP(AK$35,'3.  Distribution Rates'!$C$122:$P$133,12,FALSE)</f>
        <v>0</v>
      </c>
      <c r="AL1113" s="367">
        <f>HLOOKUP(AL$35,'3.  Distribution Rates'!$C$122:$P$133,12,FALSE)</f>
        <v>0</v>
      </c>
      <c r="AM1113" s="470"/>
    </row>
    <row r="1114" spans="1:39" ht="15">
      <c r="B1114" s="350" t="s">
        <v>356</v>
      </c>
      <c r="C1114" s="371"/>
      <c r="D1114" s="335"/>
      <c r="E1114" s="305"/>
      <c r="F1114" s="305"/>
      <c r="G1114" s="305"/>
      <c r="H1114" s="305"/>
      <c r="I1114" s="305"/>
      <c r="J1114" s="305"/>
      <c r="K1114" s="305"/>
      <c r="L1114" s="305"/>
      <c r="M1114" s="305"/>
      <c r="N1114" s="305"/>
      <c r="O1114" s="317"/>
      <c r="P1114" s="305"/>
      <c r="Q1114" s="305"/>
      <c r="R1114" s="305"/>
      <c r="S1114" s="335"/>
      <c r="T1114" s="335"/>
      <c r="U1114" s="335"/>
      <c r="V1114" s="335"/>
      <c r="W1114" s="305"/>
      <c r="X1114" s="305"/>
      <c r="Y1114" s="404">
        <f>'4.  2011-2014 LRAM'!Y143*Y1113</f>
        <v>0</v>
      </c>
      <c r="Z1114" s="404">
        <f>'4.  2011-2014 LRAM'!Z143*Z1113</f>
        <v>0</v>
      </c>
      <c r="AA1114" s="404">
        <f>'4.  2011-2014 LRAM'!AA143*AA1113</f>
        <v>0</v>
      </c>
      <c r="AB1114" s="404">
        <f>'4.  2011-2014 LRAM'!AB143*AB1113</f>
        <v>0</v>
      </c>
      <c r="AC1114" s="404">
        <f>'4.  2011-2014 LRAM'!AC143*AC1113</f>
        <v>0</v>
      </c>
      <c r="AD1114" s="404">
        <f>'4.  2011-2014 LRAM'!AD143*AD1113</f>
        <v>0</v>
      </c>
      <c r="AE1114" s="404">
        <f>'4.  2011-2014 LRAM'!AE143*AE1113</f>
        <v>0</v>
      </c>
      <c r="AF1114" s="404">
        <f>'4.  2011-2014 LRAM'!AF143*AF1113</f>
        <v>0</v>
      </c>
      <c r="AG1114" s="404">
        <f>'4.  2011-2014 LRAM'!AG143*AG1113</f>
        <v>0</v>
      </c>
      <c r="AH1114" s="404">
        <f>'4.  2011-2014 LRAM'!AH143*AH1113</f>
        <v>0</v>
      </c>
      <c r="AI1114" s="404">
        <f>'4.  2011-2014 LRAM'!AI143*AI1113</f>
        <v>0</v>
      </c>
      <c r="AJ1114" s="404">
        <f>'4.  2011-2014 LRAM'!AJ143*AJ1113</f>
        <v>0</v>
      </c>
      <c r="AK1114" s="404">
        <f>'4.  2011-2014 LRAM'!AK143*AK1113</f>
        <v>0</v>
      </c>
      <c r="AL1114" s="404">
        <f>'4.  2011-2014 LRAM'!AL143*AL1113</f>
        <v>0</v>
      </c>
      <c r="AM1114" s="403">
        <f t="shared" ref="AM1114:AM1123" si="3429">SUM(Y1114:AL1114)</f>
        <v>0</v>
      </c>
    </row>
    <row r="1115" spans="1:39" ht="15">
      <c r="B1115" s="350" t="s">
        <v>357</v>
      </c>
      <c r="C1115" s="371"/>
      <c r="D1115" s="335"/>
      <c r="E1115" s="305"/>
      <c r="F1115" s="305"/>
      <c r="G1115" s="305"/>
      <c r="H1115" s="305"/>
      <c r="I1115" s="305"/>
      <c r="J1115" s="305"/>
      <c r="K1115" s="305"/>
      <c r="L1115" s="305"/>
      <c r="M1115" s="305"/>
      <c r="N1115" s="305"/>
      <c r="O1115" s="317"/>
      <c r="P1115" s="305"/>
      <c r="Q1115" s="305"/>
      <c r="R1115" s="305"/>
      <c r="S1115" s="335"/>
      <c r="T1115" s="335"/>
      <c r="U1115" s="335"/>
      <c r="V1115" s="335"/>
      <c r="W1115" s="305"/>
      <c r="X1115" s="305"/>
      <c r="Y1115" s="404">
        <f>'4.  2011-2014 LRAM'!Y272*Y1113</f>
        <v>0</v>
      </c>
      <c r="Z1115" s="404">
        <f>'4.  2011-2014 LRAM'!Z272*Z1113</f>
        <v>0</v>
      </c>
      <c r="AA1115" s="404">
        <f>'4.  2011-2014 LRAM'!AA272*AA1113</f>
        <v>0</v>
      </c>
      <c r="AB1115" s="404">
        <f>'4.  2011-2014 LRAM'!AB272*AB1113</f>
        <v>0</v>
      </c>
      <c r="AC1115" s="404">
        <f>'4.  2011-2014 LRAM'!AC272*AC1113</f>
        <v>0</v>
      </c>
      <c r="AD1115" s="404">
        <f>'4.  2011-2014 LRAM'!AD272*AD1113</f>
        <v>0</v>
      </c>
      <c r="AE1115" s="404">
        <f>'4.  2011-2014 LRAM'!AE272*AE1113</f>
        <v>0</v>
      </c>
      <c r="AF1115" s="404">
        <f>'4.  2011-2014 LRAM'!AF272*AF1113</f>
        <v>0</v>
      </c>
      <c r="AG1115" s="404">
        <f>'4.  2011-2014 LRAM'!AG272*AG1113</f>
        <v>0</v>
      </c>
      <c r="AH1115" s="404">
        <f>'4.  2011-2014 LRAM'!AH272*AH1113</f>
        <v>0</v>
      </c>
      <c r="AI1115" s="404">
        <f>'4.  2011-2014 LRAM'!AI272*AI1113</f>
        <v>0</v>
      </c>
      <c r="AJ1115" s="404">
        <f>'4.  2011-2014 LRAM'!AJ272*AJ1113</f>
        <v>0</v>
      </c>
      <c r="AK1115" s="404">
        <f>'4.  2011-2014 LRAM'!AK272*AK1113</f>
        <v>0</v>
      </c>
      <c r="AL1115" s="404">
        <f>'4.  2011-2014 LRAM'!AL272*AL1113</f>
        <v>0</v>
      </c>
      <c r="AM1115" s="403">
        <f t="shared" si="3429"/>
        <v>0</v>
      </c>
    </row>
    <row r="1116" spans="1:39" ht="15">
      <c r="B1116" s="350" t="s">
        <v>358</v>
      </c>
      <c r="C1116" s="371"/>
      <c r="D1116" s="335"/>
      <c r="E1116" s="305"/>
      <c r="F1116" s="305"/>
      <c r="G1116" s="305"/>
      <c r="H1116" s="305"/>
      <c r="I1116" s="305"/>
      <c r="J1116" s="305"/>
      <c r="K1116" s="305"/>
      <c r="L1116" s="305"/>
      <c r="M1116" s="305"/>
      <c r="N1116" s="305"/>
      <c r="O1116" s="317"/>
      <c r="P1116" s="305"/>
      <c r="Q1116" s="305"/>
      <c r="R1116" s="305"/>
      <c r="S1116" s="335"/>
      <c r="T1116" s="335"/>
      <c r="U1116" s="335"/>
      <c r="V1116" s="335"/>
      <c r="W1116" s="305"/>
      <c r="X1116" s="305"/>
      <c r="Y1116" s="404">
        <f>'4.  2011-2014 LRAM'!Y401*Y1113</f>
        <v>0</v>
      </c>
      <c r="Z1116" s="404">
        <f>'4.  2011-2014 LRAM'!Z401*Z1113</f>
        <v>0</v>
      </c>
      <c r="AA1116" s="404">
        <f>'4.  2011-2014 LRAM'!AA401*AA1113</f>
        <v>0</v>
      </c>
      <c r="AB1116" s="404">
        <f>'4.  2011-2014 LRAM'!AB401*AB1113</f>
        <v>0</v>
      </c>
      <c r="AC1116" s="404">
        <f>'4.  2011-2014 LRAM'!AC401*AC1113</f>
        <v>0</v>
      </c>
      <c r="AD1116" s="404">
        <f>'4.  2011-2014 LRAM'!AD401*AD1113</f>
        <v>0</v>
      </c>
      <c r="AE1116" s="404">
        <f>'4.  2011-2014 LRAM'!AE401*AE1113</f>
        <v>0</v>
      </c>
      <c r="AF1116" s="404">
        <f>'4.  2011-2014 LRAM'!AF401*AF1113</f>
        <v>0</v>
      </c>
      <c r="AG1116" s="404">
        <f>'4.  2011-2014 LRAM'!AG401*AG1113</f>
        <v>0</v>
      </c>
      <c r="AH1116" s="404">
        <f>'4.  2011-2014 LRAM'!AH401*AH1113</f>
        <v>0</v>
      </c>
      <c r="AI1116" s="404">
        <f>'4.  2011-2014 LRAM'!AI401*AI1113</f>
        <v>0</v>
      </c>
      <c r="AJ1116" s="404">
        <f>'4.  2011-2014 LRAM'!AJ401*AJ1113</f>
        <v>0</v>
      </c>
      <c r="AK1116" s="404">
        <f>'4.  2011-2014 LRAM'!AK401*AK1113</f>
        <v>0</v>
      </c>
      <c r="AL1116" s="404">
        <f>'4.  2011-2014 LRAM'!AL401*AL1113</f>
        <v>0</v>
      </c>
      <c r="AM1116" s="403">
        <f t="shared" si="3429"/>
        <v>0</v>
      </c>
    </row>
    <row r="1117" spans="1:39" ht="15">
      <c r="B1117" s="350" t="s">
        <v>359</v>
      </c>
      <c r="C1117" s="371"/>
      <c r="D1117" s="335"/>
      <c r="E1117" s="305"/>
      <c r="F1117" s="305"/>
      <c r="G1117" s="305"/>
      <c r="H1117" s="305"/>
      <c r="I1117" s="305"/>
      <c r="J1117" s="305"/>
      <c r="K1117" s="305"/>
      <c r="L1117" s="305"/>
      <c r="M1117" s="305"/>
      <c r="N1117" s="305"/>
      <c r="O1117" s="317"/>
      <c r="P1117" s="305"/>
      <c r="Q1117" s="305"/>
      <c r="R1117" s="305"/>
      <c r="S1117" s="335"/>
      <c r="T1117" s="335"/>
      <c r="U1117" s="335"/>
      <c r="V1117" s="335"/>
      <c r="W1117" s="305"/>
      <c r="X1117" s="305"/>
      <c r="Y1117" s="404">
        <f>'4.  2011-2014 LRAM'!Y531*Y1113</f>
        <v>0</v>
      </c>
      <c r="Z1117" s="404">
        <f>'4.  2011-2014 LRAM'!Z531*Z1113</f>
        <v>0</v>
      </c>
      <c r="AA1117" s="404">
        <f>'4.  2011-2014 LRAM'!AA531*AA1113</f>
        <v>0</v>
      </c>
      <c r="AB1117" s="404">
        <f>'4.  2011-2014 LRAM'!AB531*AB1113</f>
        <v>0</v>
      </c>
      <c r="AC1117" s="404">
        <f>'4.  2011-2014 LRAM'!AC531*AC1113</f>
        <v>0</v>
      </c>
      <c r="AD1117" s="404">
        <f>'4.  2011-2014 LRAM'!AD531*AD1113</f>
        <v>0</v>
      </c>
      <c r="AE1117" s="404">
        <f>'4.  2011-2014 LRAM'!AE531*AE1113</f>
        <v>0</v>
      </c>
      <c r="AF1117" s="404">
        <f>'4.  2011-2014 LRAM'!AF531*AF1113</f>
        <v>0</v>
      </c>
      <c r="AG1117" s="404">
        <f>'4.  2011-2014 LRAM'!AG531*AG1113</f>
        <v>0</v>
      </c>
      <c r="AH1117" s="404">
        <f>'4.  2011-2014 LRAM'!AH531*AH1113</f>
        <v>0</v>
      </c>
      <c r="AI1117" s="404">
        <f>'4.  2011-2014 LRAM'!AI531*AI1113</f>
        <v>0</v>
      </c>
      <c r="AJ1117" s="404">
        <f>'4.  2011-2014 LRAM'!AJ531*AJ1113</f>
        <v>0</v>
      </c>
      <c r="AK1117" s="404">
        <f>'4.  2011-2014 LRAM'!AK531*AK1113</f>
        <v>0</v>
      </c>
      <c r="AL1117" s="404">
        <f>'4.  2011-2014 LRAM'!AL531*AL1113</f>
        <v>0</v>
      </c>
      <c r="AM1117" s="403">
        <f t="shared" si="3429"/>
        <v>0</v>
      </c>
    </row>
    <row r="1118" spans="1:39" ht="15">
      <c r="B1118" s="350" t="s">
        <v>360</v>
      </c>
      <c r="C1118" s="371"/>
      <c r="D1118" s="335"/>
      <c r="E1118" s="305"/>
      <c r="F1118" s="305"/>
      <c r="G1118" s="305"/>
      <c r="H1118" s="305"/>
      <c r="I1118" s="305"/>
      <c r="J1118" s="305"/>
      <c r="K1118" s="305"/>
      <c r="L1118" s="305"/>
      <c r="M1118" s="305"/>
      <c r="N1118" s="305"/>
      <c r="O1118" s="317"/>
      <c r="P1118" s="305"/>
      <c r="Q1118" s="305"/>
      <c r="R1118" s="305"/>
      <c r="S1118" s="335"/>
      <c r="T1118" s="335"/>
      <c r="U1118" s="335"/>
      <c r="V1118" s="335"/>
      <c r="W1118" s="305"/>
      <c r="X1118" s="305"/>
      <c r="Y1118" s="404">
        <f t="shared" ref="Y1118:AL1118" si="3430">Y212*Y1113</f>
        <v>0</v>
      </c>
      <c r="Z1118" s="404">
        <f t="shared" si="3430"/>
        <v>0</v>
      </c>
      <c r="AA1118" s="404">
        <f t="shared" si="3430"/>
        <v>0</v>
      </c>
      <c r="AB1118" s="404">
        <f t="shared" si="3430"/>
        <v>0</v>
      </c>
      <c r="AC1118" s="404">
        <f t="shared" si="3430"/>
        <v>0</v>
      </c>
      <c r="AD1118" s="404">
        <f t="shared" si="3430"/>
        <v>0</v>
      </c>
      <c r="AE1118" s="404">
        <f t="shared" si="3430"/>
        <v>0</v>
      </c>
      <c r="AF1118" s="404">
        <f t="shared" si="3430"/>
        <v>0</v>
      </c>
      <c r="AG1118" s="404">
        <f t="shared" si="3430"/>
        <v>0</v>
      </c>
      <c r="AH1118" s="404">
        <f t="shared" si="3430"/>
        <v>0</v>
      </c>
      <c r="AI1118" s="404">
        <f t="shared" si="3430"/>
        <v>0</v>
      </c>
      <c r="AJ1118" s="404">
        <f t="shared" si="3430"/>
        <v>0</v>
      </c>
      <c r="AK1118" s="404">
        <f t="shared" si="3430"/>
        <v>0</v>
      </c>
      <c r="AL1118" s="404">
        <f t="shared" si="3430"/>
        <v>0</v>
      </c>
      <c r="AM1118" s="403">
        <f t="shared" si="3429"/>
        <v>0</v>
      </c>
    </row>
    <row r="1119" spans="1:39" ht="15">
      <c r="B1119" s="350" t="s">
        <v>361</v>
      </c>
      <c r="C1119" s="371"/>
      <c r="D1119" s="335"/>
      <c r="E1119" s="305"/>
      <c r="F1119" s="305"/>
      <c r="G1119" s="305"/>
      <c r="H1119" s="305"/>
      <c r="I1119" s="305"/>
      <c r="J1119" s="305"/>
      <c r="K1119" s="305"/>
      <c r="L1119" s="305"/>
      <c r="M1119" s="305"/>
      <c r="N1119" s="305"/>
      <c r="O1119" s="317"/>
      <c r="P1119" s="305"/>
      <c r="Q1119" s="305"/>
      <c r="R1119" s="305"/>
      <c r="S1119" s="335"/>
      <c r="T1119" s="335"/>
      <c r="U1119" s="335"/>
      <c r="V1119" s="335"/>
      <c r="W1119" s="305"/>
      <c r="X1119" s="305"/>
      <c r="Y1119" s="404">
        <f t="shared" ref="Y1119:AL1119" si="3431">Y395*Y1113</f>
        <v>0</v>
      </c>
      <c r="Z1119" s="404">
        <f t="shared" si="3431"/>
        <v>0</v>
      </c>
      <c r="AA1119" s="404">
        <f t="shared" si="3431"/>
        <v>0</v>
      </c>
      <c r="AB1119" s="404">
        <f t="shared" si="3431"/>
        <v>0</v>
      </c>
      <c r="AC1119" s="404">
        <f t="shared" si="3431"/>
        <v>0</v>
      </c>
      <c r="AD1119" s="404">
        <f t="shared" si="3431"/>
        <v>0</v>
      </c>
      <c r="AE1119" s="404">
        <f t="shared" si="3431"/>
        <v>0</v>
      </c>
      <c r="AF1119" s="404">
        <f t="shared" si="3431"/>
        <v>0</v>
      </c>
      <c r="AG1119" s="404">
        <f t="shared" si="3431"/>
        <v>0</v>
      </c>
      <c r="AH1119" s="404">
        <f t="shared" si="3431"/>
        <v>0</v>
      </c>
      <c r="AI1119" s="404">
        <f t="shared" si="3431"/>
        <v>0</v>
      </c>
      <c r="AJ1119" s="404">
        <f t="shared" si="3431"/>
        <v>0</v>
      </c>
      <c r="AK1119" s="404">
        <f t="shared" si="3431"/>
        <v>0</v>
      </c>
      <c r="AL1119" s="404">
        <f t="shared" si="3431"/>
        <v>0</v>
      </c>
      <c r="AM1119" s="403">
        <f t="shared" si="3429"/>
        <v>0</v>
      </c>
    </row>
    <row r="1120" spans="1:39" ht="15">
      <c r="B1120" s="350" t="s">
        <v>362</v>
      </c>
      <c r="C1120" s="371"/>
      <c r="D1120" s="335"/>
      <c r="E1120" s="305"/>
      <c r="F1120" s="305"/>
      <c r="G1120" s="305"/>
      <c r="H1120" s="305"/>
      <c r="I1120" s="305"/>
      <c r="J1120" s="305"/>
      <c r="K1120" s="305"/>
      <c r="L1120" s="305"/>
      <c r="M1120" s="305"/>
      <c r="N1120" s="305"/>
      <c r="O1120" s="317"/>
      <c r="P1120" s="305"/>
      <c r="Q1120" s="305"/>
      <c r="R1120" s="305"/>
      <c r="S1120" s="335"/>
      <c r="T1120" s="335"/>
      <c r="U1120" s="335"/>
      <c r="V1120" s="335"/>
      <c r="W1120" s="305"/>
      <c r="X1120" s="305"/>
      <c r="Y1120" s="404">
        <f t="shared" ref="Y1120:AL1120" si="3432">Y578*Y1113</f>
        <v>0</v>
      </c>
      <c r="Z1120" s="404">
        <f t="shared" si="3432"/>
        <v>0</v>
      </c>
      <c r="AA1120" s="404">
        <f t="shared" si="3432"/>
        <v>0</v>
      </c>
      <c r="AB1120" s="404">
        <f t="shared" si="3432"/>
        <v>0</v>
      </c>
      <c r="AC1120" s="404">
        <f t="shared" si="3432"/>
        <v>0</v>
      </c>
      <c r="AD1120" s="404">
        <f t="shared" si="3432"/>
        <v>0</v>
      </c>
      <c r="AE1120" s="404">
        <f t="shared" si="3432"/>
        <v>0</v>
      </c>
      <c r="AF1120" s="404">
        <f t="shared" si="3432"/>
        <v>0</v>
      </c>
      <c r="AG1120" s="404">
        <f t="shared" si="3432"/>
        <v>0</v>
      </c>
      <c r="AH1120" s="404">
        <f t="shared" si="3432"/>
        <v>0</v>
      </c>
      <c r="AI1120" s="404">
        <f t="shared" si="3432"/>
        <v>0</v>
      </c>
      <c r="AJ1120" s="404">
        <f t="shared" si="3432"/>
        <v>0</v>
      </c>
      <c r="AK1120" s="404">
        <f t="shared" si="3432"/>
        <v>0</v>
      </c>
      <c r="AL1120" s="404">
        <f t="shared" si="3432"/>
        <v>0</v>
      </c>
      <c r="AM1120" s="403">
        <f t="shared" si="3429"/>
        <v>0</v>
      </c>
    </row>
    <row r="1121" spans="2:39" ht="15">
      <c r="B1121" s="350" t="s">
        <v>363</v>
      </c>
      <c r="C1121" s="371"/>
      <c r="D1121" s="335"/>
      <c r="E1121" s="305"/>
      <c r="F1121" s="305"/>
      <c r="G1121" s="305"/>
      <c r="H1121" s="305"/>
      <c r="I1121" s="305"/>
      <c r="J1121" s="305"/>
      <c r="K1121" s="305"/>
      <c r="L1121" s="305"/>
      <c r="M1121" s="305"/>
      <c r="N1121" s="305"/>
      <c r="O1121" s="317"/>
      <c r="P1121" s="305"/>
      <c r="Q1121" s="305"/>
      <c r="R1121" s="305"/>
      <c r="S1121" s="335"/>
      <c r="T1121" s="335"/>
      <c r="U1121" s="335"/>
      <c r="V1121" s="335"/>
      <c r="W1121" s="305"/>
      <c r="X1121" s="305"/>
      <c r="Y1121" s="404">
        <f t="shared" ref="Y1121:AL1121" si="3433">Y761*Y1113</f>
        <v>0</v>
      </c>
      <c r="Z1121" s="404">
        <f t="shared" si="3433"/>
        <v>0</v>
      </c>
      <c r="AA1121" s="404">
        <f t="shared" si="3433"/>
        <v>0</v>
      </c>
      <c r="AB1121" s="404">
        <f t="shared" si="3433"/>
        <v>0</v>
      </c>
      <c r="AC1121" s="404">
        <f t="shared" si="3433"/>
        <v>0</v>
      </c>
      <c r="AD1121" s="404">
        <f t="shared" si="3433"/>
        <v>0</v>
      </c>
      <c r="AE1121" s="404">
        <f t="shared" si="3433"/>
        <v>0</v>
      </c>
      <c r="AF1121" s="404">
        <f t="shared" si="3433"/>
        <v>0</v>
      </c>
      <c r="AG1121" s="404">
        <f t="shared" si="3433"/>
        <v>0</v>
      </c>
      <c r="AH1121" s="404">
        <f t="shared" si="3433"/>
        <v>0</v>
      </c>
      <c r="AI1121" s="404">
        <f t="shared" si="3433"/>
        <v>0</v>
      </c>
      <c r="AJ1121" s="404">
        <f t="shared" si="3433"/>
        <v>0</v>
      </c>
      <c r="AK1121" s="404">
        <f t="shared" si="3433"/>
        <v>0</v>
      </c>
      <c r="AL1121" s="404">
        <f t="shared" si="3433"/>
        <v>0</v>
      </c>
      <c r="AM1121" s="403">
        <f t="shared" si="3429"/>
        <v>0</v>
      </c>
    </row>
    <row r="1122" spans="2:39" ht="15">
      <c r="B1122" s="350" t="s">
        <v>364</v>
      </c>
      <c r="C1122" s="371"/>
      <c r="D1122" s="335"/>
      <c r="E1122" s="305"/>
      <c r="F1122" s="305"/>
      <c r="G1122" s="305"/>
      <c r="H1122" s="305"/>
      <c r="I1122" s="305"/>
      <c r="J1122" s="305"/>
      <c r="K1122" s="305"/>
      <c r="L1122" s="305"/>
      <c r="M1122" s="305"/>
      <c r="N1122" s="305"/>
      <c r="O1122" s="317"/>
      <c r="P1122" s="305"/>
      <c r="Q1122" s="305"/>
      <c r="R1122" s="305"/>
      <c r="S1122" s="335"/>
      <c r="T1122" s="335"/>
      <c r="U1122" s="335"/>
      <c r="V1122" s="335"/>
      <c r="W1122" s="305"/>
      <c r="X1122" s="305"/>
      <c r="Y1122" s="404">
        <f t="shared" ref="Y1122:AL1122" si="3434">Y944*Y1113</f>
        <v>0</v>
      </c>
      <c r="Z1122" s="404">
        <f t="shared" si="3434"/>
        <v>0</v>
      </c>
      <c r="AA1122" s="404">
        <f t="shared" si="3434"/>
        <v>0</v>
      </c>
      <c r="AB1122" s="404">
        <f t="shared" si="3434"/>
        <v>0</v>
      </c>
      <c r="AC1122" s="404">
        <f t="shared" si="3434"/>
        <v>0</v>
      </c>
      <c r="AD1122" s="404">
        <f t="shared" si="3434"/>
        <v>0</v>
      </c>
      <c r="AE1122" s="404">
        <f t="shared" si="3434"/>
        <v>0</v>
      </c>
      <c r="AF1122" s="404">
        <f t="shared" si="3434"/>
        <v>0</v>
      </c>
      <c r="AG1122" s="404">
        <f t="shared" si="3434"/>
        <v>0</v>
      </c>
      <c r="AH1122" s="404">
        <f t="shared" si="3434"/>
        <v>0</v>
      </c>
      <c r="AI1122" s="404">
        <f t="shared" si="3434"/>
        <v>0</v>
      </c>
      <c r="AJ1122" s="404">
        <f t="shared" si="3434"/>
        <v>0</v>
      </c>
      <c r="AK1122" s="404">
        <f t="shared" si="3434"/>
        <v>0</v>
      </c>
      <c r="AL1122" s="404">
        <f t="shared" si="3434"/>
        <v>0</v>
      </c>
      <c r="AM1122" s="403">
        <f t="shared" si="3429"/>
        <v>0</v>
      </c>
    </row>
    <row r="1123" spans="2:39" ht="15">
      <c r="B1123" s="350" t="s">
        <v>365</v>
      </c>
      <c r="C1123" s="371"/>
      <c r="D1123" s="335"/>
      <c r="E1123" s="305"/>
      <c r="F1123" s="305"/>
      <c r="G1123" s="305"/>
      <c r="H1123" s="305"/>
      <c r="I1123" s="305"/>
      <c r="J1123" s="305"/>
      <c r="K1123" s="305"/>
      <c r="L1123" s="305"/>
      <c r="M1123" s="305"/>
      <c r="N1123" s="305"/>
      <c r="O1123" s="317"/>
      <c r="P1123" s="305"/>
      <c r="Q1123" s="305"/>
      <c r="R1123" s="305"/>
      <c r="S1123" s="335"/>
      <c r="T1123" s="335"/>
      <c r="U1123" s="335"/>
      <c r="V1123" s="335"/>
      <c r="W1123" s="305"/>
      <c r="X1123" s="305"/>
      <c r="Y1123" s="404">
        <f>Y1110*Y1113</f>
        <v>0</v>
      </c>
      <c r="Z1123" s="404">
        <f t="shared" ref="Z1123:AL1123" si="3435">Z1110*Z1113</f>
        <v>0</v>
      </c>
      <c r="AA1123" s="404">
        <f t="shared" si="3435"/>
        <v>0</v>
      </c>
      <c r="AB1123" s="404">
        <f t="shared" si="3435"/>
        <v>0</v>
      </c>
      <c r="AC1123" s="404">
        <f t="shared" si="3435"/>
        <v>0</v>
      </c>
      <c r="AD1123" s="404">
        <f t="shared" si="3435"/>
        <v>0</v>
      </c>
      <c r="AE1123" s="404">
        <f t="shared" si="3435"/>
        <v>0</v>
      </c>
      <c r="AF1123" s="404">
        <f t="shared" si="3435"/>
        <v>0</v>
      </c>
      <c r="AG1123" s="404">
        <f t="shared" si="3435"/>
        <v>0</v>
      </c>
      <c r="AH1123" s="404">
        <f t="shared" si="3435"/>
        <v>0</v>
      </c>
      <c r="AI1123" s="404">
        <f t="shared" si="3435"/>
        <v>0</v>
      </c>
      <c r="AJ1123" s="404">
        <f t="shared" si="3435"/>
        <v>0</v>
      </c>
      <c r="AK1123" s="404">
        <f t="shared" si="3435"/>
        <v>0</v>
      </c>
      <c r="AL1123" s="404">
        <f t="shared" si="3435"/>
        <v>0</v>
      </c>
      <c r="AM1123" s="403">
        <f t="shared" si="3429"/>
        <v>0</v>
      </c>
    </row>
    <row r="1124" spans="2:39" ht="15.6">
      <c r="B1124" s="375" t="s">
        <v>355</v>
      </c>
      <c r="C1124" s="371"/>
      <c r="D1124" s="362"/>
      <c r="E1124" s="360"/>
      <c r="F1124" s="360"/>
      <c r="G1124" s="360"/>
      <c r="H1124" s="360"/>
      <c r="I1124" s="360"/>
      <c r="J1124" s="360"/>
      <c r="K1124" s="360"/>
      <c r="L1124" s="360"/>
      <c r="M1124" s="360"/>
      <c r="N1124" s="360"/>
      <c r="O1124" s="326"/>
      <c r="P1124" s="360"/>
      <c r="Q1124" s="360"/>
      <c r="R1124" s="360"/>
      <c r="S1124" s="362"/>
      <c r="T1124" s="362"/>
      <c r="U1124" s="362"/>
      <c r="V1124" s="362"/>
      <c r="W1124" s="360"/>
      <c r="X1124" s="360"/>
      <c r="Y1124" s="372">
        <f>SUM(Y1114:Y1123)</f>
        <v>0</v>
      </c>
      <c r="Z1124" s="372">
        <f t="shared" ref="Z1124:AE1124" si="3436">SUM(Z1114:Z1123)</f>
        <v>0</v>
      </c>
      <c r="AA1124" s="372">
        <f t="shared" si="3436"/>
        <v>0</v>
      </c>
      <c r="AB1124" s="372">
        <f t="shared" si="3436"/>
        <v>0</v>
      </c>
      <c r="AC1124" s="372">
        <f t="shared" si="3436"/>
        <v>0</v>
      </c>
      <c r="AD1124" s="372">
        <f t="shared" si="3436"/>
        <v>0</v>
      </c>
      <c r="AE1124" s="372">
        <f t="shared" si="3436"/>
        <v>0</v>
      </c>
      <c r="AF1124" s="372">
        <f>SUM(AF1114:AF1123)</f>
        <v>0</v>
      </c>
      <c r="AG1124" s="372">
        <f t="shared" ref="AG1124:AL1124" si="3437">SUM(AG1114:AG1123)</f>
        <v>0</v>
      </c>
      <c r="AH1124" s="372">
        <f t="shared" si="3437"/>
        <v>0</v>
      </c>
      <c r="AI1124" s="372">
        <f t="shared" si="3437"/>
        <v>0</v>
      </c>
      <c r="AJ1124" s="372">
        <f t="shared" si="3437"/>
        <v>0</v>
      </c>
      <c r="AK1124" s="372">
        <f t="shared" si="3437"/>
        <v>0</v>
      </c>
      <c r="AL1124" s="372">
        <f t="shared" si="3437"/>
        <v>0</v>
      </c>
      <c r="AM1124" s="374">
        <f>SUM(AM1114:AM1123)</f>
        <v>0</v>
      </c>
    </row>
    <row r="1125" spans="2:39" ht="15.6">
      <c r="B1125" s="375" t="s">
        <v>354</v>
      </c>
      <c r="C1125" s="371"/>
      <c r="D1125" s="376"/>
      <c r="E1125" s="360"/>
      <c r="F1125" s="360"/>
      <c r="G1125" s="360"/>
      <c r="H1125" s="360"/>
      <c r="I1125" s="360"/>
      <c r="J1125" s="360"/>
      <c r="K1125" s="360"/>
      <c r="L1125" s="360"/>
      <c r="M1125" s="360"/>
      <c r="N1125" s="360"/>
      <c r="O1125" s="326"/>
      <c r="P1125" s="360"/>
      <c r="Q1125" s="360"/>
      <c r="R1125" s="360"/>
      <c r="S1125" s="362"/>
      <c r="T1125" s="362"/>
      <c r="U1125" s="362"/>
      <c r="V1125" s="362"/>
      <c r="W1125" s="360"/>
      <c r="X1125" s="360"/>
      <c r="Y1125" s="373">
        <f>Y1111*Y1113</f>
        <v>0</v>
      </c>
      <c r="Z1125" s="373">
        <f t="shared" ref="Z1125:AE1125" si="3438">Z1111*Z1113</f>
        <v>0</v>
      </c>
      <c r="AA1125" s="373">
        <f>AA1111*AA1113</f>
        <v>0</v>
      </c>
      <c r="AB1125" s="373">
        <f t="shared" si="3438"/>
        <v>0</v>
      </c>
      <c r="AC1125" s="373">
        <f t="shared" si="3438"/>
        <v>0</v>
      </c>
      <c r="AD1125" s="373">
        <f t="shared" si="3438"/>
        <v>0</v>
      </c>
      <c r="AE1125" s="373">
        <f t="shared" si="3438"/>
        <v>0</v>
      </c>
      <c r="AF1125" s="373">
        <f t="shared" ref="AF1125:AL1125" si="3439">AF1111*AF1113</f>
        <v>0</v>
      </c>
      <c r="AG1125" s="373">
        <f t="shared" si="3439"/>
        <v>0</v>
      </c>
      <c r="AH1125" s="373">
        <f t="shared" si="3439"/>
        <v>0</v>
      </c>
      <c r="AI1125" s="373">
        <f t="shared" si="3439"/>
        <v>0</v>
      </c>
      <c r="AJ1125" s="373">
        <f t="shared" si="3439"/>
        <v>0</v>
      </c>
      <c r="AK1125" s="373">
        <f t="shared" si="3439"/>
        <v>0</v>
      </c>
      <c r="AL1125" s="373">
        <f t="shared" si="3439"/>
        <v>0</v>
      </c>
      <c r="AM1125" s="374">
        <f>SUM(Y1125:AL1125)</f>
        <v>0</v>
      </c>
    </row>
    <row r="1126" spans="2:39" ht="15.6">
      <c r="B1126" s="375" t="s">
        <v>353</v>
      </c>
      <c r="C1126" s="371"/>
      <c r="D1126" s="376"/>
      <c r="E1126" s="360"/>
      <c r="F1126" s="360"/>
      <c r="G1126" s="360"/>
      <c r="H1126" s="360"/>
      <c r="I1126" s="360"/>
      <c r="J1126" s="360"/>
      <c r="K1126" s="360"/>
      <c r="L1126" s="360"/>
      <c r="M1126" s="360"/>
      <c r="N1126" s="360"/>
      <c r="O1126" s="326"/>
      <c r="P1126" s="360"/>
      <c r="Q1126" s="360"/>
      <c r="R1126" s="360"/>
      <c r="S1126" s="376"/>
      <c r="T1126" s="376"/>
      <c r="U1126" s="376"/>
      <c r="V1126" s="376"/>
      <c r="W1126" s="360"/>
      <c r="X1126" s="360"/>
      <c r="Y1126" s="377"/>
      <c r="Z1126" s="377"/>
      <c r="AA1126" s="377"/>
      <c r="AB1126" s="377"/>
      <c r="AC1126" s="377"/>
      <c r="AD1126" s="377"/>
      <c r="AE1126" s="377"/>
      <c r="AF1126" s="377"/>
      <c r="AG1126" s="377"/>
      <c r="AH1126" s="377"/>
      <c r="AI1126" s="377"/>
      <c r="AJ1126" s="377"/>
      <c r="AK1126" s="377"/>
      <c r="AL1126" s="377"/>
      <c r="AM1126" s="374">
        <f>AM1124-AM1125</f>
        <v>0</v>
      </c>
    </row>
    <row r="1127" spans="2:39" ht="15">
      <c r="B1127" s="407"/>
      <c r="C1127" s="471"/>
      <c r="D1127" s="471"/>
      <c r="E1127" s="472"/>
      <c r="F1127" s="472"/>
      <c r="G1127" s="472"/>
      <c r="H1127" s="472"/>
      <c r="I1127" s="472"/>
      <c r="J1127" s="472"/>
      <c r="K1127" s="472"/>
      <c r="L1127" s="472"/>
      <c r="M1127" s="472"/>
      <c r="N1127" s="472"/>
      <c r="O1127" s="473"/>
      <c r="P1127" s="472"/>
      <c r="Q1127" s="472"/>
      <c r="R1127" s="472"/>
      <c r="S1127" s="471"/>
      <c r="T1127" s="474"/>
      <c r="U1127" s="471"/>
      <c r="V1127" s="471"/>
      <c r="W1127" s="472"/>
      <c r="X1127" s="472"/>
      <c r="Y1127" s="475"/>
      <c r="Z1127" s="475"/>
      <c r="AA1127" s="475"/>
      <c r="AB1127" s="475"/>
      <c r="AC1127" s="475"/>
      <c r="AD1127" s="475"/>
      <c r="AE1127" s="475"/>
      <c r="AF1127" s="475"/>
      <c r="AG1127" s="475"/>
      <c r="AH1127" s="475"/>
      <c r="AI1127" s="475"/>
      <c r="AJ1127" s="475"/>
      <c r="AK1127" s="475"/>
      <c r="AL1127" s="475"/>
      <c r="AM1127" s="412"/>
    </row>
    <row r="1128" spans="2:39" ht="19.5" customHeight="1">
      <c r="B1128" s="394" t="s">
        <v>226</v>
      </c>
      <c r="C1128" s="413"/>
      <c r="D1128" s="414"/>
      <c r="E1128" s="414"/>
      <c r="F1128" s="414"/>
      <c r="G1128" s="414"/>
      <c r="H1128" s="414"/>
      <c r="I1128" s="414"/>
      <c r="J1128" s="414"/>
      <c r="K1128" s="414"/>
      <c r="L1128" s="414"/>
      <c r="M1128" s="414"/>
      <c r="N1128" s="414"/>
      <c r="O1128" s="414"/>
      <c r="P1128" s="414"/>
      <c r="Q1128" s="414"/>
      <c r="R1128" s="414"/>
      <c r="S1128" s="397"/>
      <c r="T1128" s="398"/>
      <c r="U1128" s="414"/>
      <c r="V1128" s="414"/>
      <c r="W1128" s="414"/>
      <c r="X1128" s="414"/>
      <c r="Y1128" s="435"/>
      <c r="Z1128" s="435"/>
      <c r="AA1128" s="435"/>
      <c r="AB1128" s="435"/>
      <c r="AC1128" s="435"/>
      <c r="AD1128" s="435"/>
      <c r="AE1128" s="435"/>
      <c r="AF1128" s="435"/>
      <c r="AG1128" s="435"/>
      <c r="AH1128" s="435"/>
      <c r="AI1128" s="435"/>
      <c r="AJ1128" s="435"/>
      <c r="AK1128" s="435"/>
      <c r="AL1128" s="435"/>
      <c r="AM1128" s="415"/>
    </row>
    <row r="1130" spans="2:39">
      <c r="B1130" s="626" t="s">
        <v>588</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23" fitToHeight="0" orientation="landscape" r:id="rId1"/>
  <headerFooter>
    <oddFooter>&amp;R&amp;P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DF5D99-1923-4B8A-8569-1C8BCC77E9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8AB3EF-0D59-4B6F-9E74-D9B2DAE7E09B}">
  <ds:schemaRefs>
    <ds:schemaRef ds:uri="http://schemas.microsoft.com/sharepoint/v3/contenttype/forms"/>
  </ds:schemaRefs>
</ds:datastoreItem>
</file>

<file path=customXml/itemProps3.xml><?xml version="1.0" encoding="utf-8"?>
<ds:datastoreItem xmlns:ds="http://schemas.openxmlformats.org/officeDocument/2006/customXml" ds:itemID="{ECD1B58E-D334-41C1-B808-AEAAEFA37D2B}">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c7144278-a604-49a7-8187-9642ca59cb21"/>
    <ds:schemaRef ds:uri="http://schemas.microsoft.com/office/infopath/2007/PartnerControls"/>
    <ds:schemaRef ds:uri="01f4ed2e-8ed5-4f01-addc-53cbf92106b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26</vt:i4>
      </vt:variant>
    </vt:vector>
  </HeadingPairs>
  <TitlesOfParts>
    <vt:vector size="48"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'7-d.  2014'!Print_Area</vt:lpstr>
      <vt:lpstr>'7-e.  2015'!Print_Area</vt:lpstr>
      <vt:lpstr>'7-f.  2016'!Print_Area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OEB Staff</dc:creator>
  <cp:lastModifiedBy>Natalie Yeates</cp:lastModifiedBy>
  <cp:lastPrinted>2017-12-15T15:25:42Z</cp:lastPrinted>
  <dcterms:created xsi:type="dcterms:W3CDTF">2012-03-05T18:56:04Z</dcterms:created>
  <dcterms:modified xsi:type="dcterms:W3CDTF">2017-12-15T15:25:44Z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