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Cooperative Hydro Embrun\CHE 2018 CoS\Settlement Conference\unlinked models\"/>
    </mc:Choice>
  </mc:AlternateContent>
  <bookViews>
    <workbookView xWindow="0" yWindow="0" windowWidth="28800" windowHeight="11910" xr2:uid="{5FB3A31C-F91A-4887-A24B-0EA5179D7118}"/>
  </bookViews>
  <sheets>
    <sheet name="4.12 PowerSupplEx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Parse_Out" hidden="1">#REF!</definedName>
    <definedName name="ApprovedYr">'[1]Z1.ModelVariables'!$C$12</definedName>
    <definedName name="AS2DocOpenMode" hidden="1">"AS2DocumentEdit"</definedName>
    <definedName name="Bridge_Year">'[2]0.1 LDC Info'!$E$23</definedName>
    <definedName name="CRLF">'[1]Z1.ModelVariables'!$C$10</definedName>
    <definedName name="EBNumber">'[2]0.1 LDC Info'!$E$15</definedName>
    <definedName name="histdate">[3]Financials!$E$76</definedName>
    <definedName name="Last_Rebasing_Year">'[2]0.1 LDC Info'!$E$27</definedName>
    <definedName name="LDC_LIST">[4]lists!$AM$1:$AM$80</definedName>
    <definedName name="LDC_LIST_2">[5]lists!$AM$1:$AM$80</definedName>
    <definedName name="_xlnm.Print_Area" localSheetId="0">'4.12 PowerSupplExp'!$A$1:$J$149</definedName>
    <definedName name="ratedescription">[6]hidden1!$D$1:$D$122</definedName>
    <definedName name="RebaseYear">'[7]LDC Info'!$E$28</definedName>
    <definedName name="RebaseYear_1">'[8]LDC Info'!$E$24</definedName>
    <definedName name="RMpilsVer">'[1]Z1.ModelVariables'!$C$13</definedName>
    <definedName name="RMversion">'[9]Z1.ModelVariables'!$C$13</definedName>
    <definedName name="Test_Year">'[2]0.1 LDC Info'!$E$25</definedName>
    <definedName name="TestYr">'[1]P0.Admin'!$C$13</definedName>
    <definedName name="Utility">[3]Financials!$A$1</definedName>
    <definedName name="utitliy1">[10]Financials!$A$1</definedName>
    <definedName name="valuevx">42.314159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145" i="1"/>
  <c r="G144" i="1"/>
  <c r="E134" i="1"/>
  <c r="H144" i="1"/>
  <c r="G143" i="1"/>
  <c r="G142" i="1"/>
  <c r="H109" i="1"/>
  <c r="I109" i="1" s="1"/>
  <c r="H139" i="1"/>
  <c r="E139" i="1"/>
  <c r="G102" i="1"/>
  <c r="H95" i="1"/>
  <c r="J94" i="1"/>
  <c r="G94" i="1"/>
  <c r="J93" i="1"/>
  <c r="G93" i="1"/>
  <c r="J92" i="1"/>
  <c r="G84" i="1"/>
  <c r="G83" i="1"/>
  <c r="J83" i="1"/>
  <c r="G81" i="1"/>
  <c r="H142" i="1"/>
  <c r="J72" i="1"/>
  <c r="G72" i="1"/>
  <c r="A72" i="1"/>
  <c r="J71" i="1"/>
  <c r="G70" i="1"/>
  <c r="J69" i="1"/>
  <c r="G69" i="1"/>
  <c r="G68" i="1"/>
  <c r="C121" i="1"/>
  <c r="C120" i="1"/>
  <c r="J59" i="1"/>
  <c r="G59" i="1"/>
  <c r="C119" i="1"/>
  <c r="G58" i="1"/>
  <c r="C118" i="1"/>
  <c r="J57" i="1"/>
  <c r="G57" i="1"/>
  <c r="A57" i="1"/>
  <c r="C117" i="1"/>
  <c r="J56" i="1"/>
  <c r="D121" i="1"/>
  <c r="G48" i="1"/>
  <c r="A48" i="1"/>
  <c r="J47" i="1"/>
  <c r="D120" i="1"/>
  <c r="G47" i="1"/>
  <c r="G45" i="1"/>
  <c r="A45" i="1"/>
  <c r="G44" i="1"/>
  <c r="G36" i="1"/>
  <c r="G35" i="1"/>
  <c r="G34" i="1"/>
  <c r="G33" i="1"/>
  <c r="E37" i="1"/>
  <c r="E22" i="1"/>
  <c r="E23" i="1" s="1"/>
  <c r="F20" i="1"/>
  <c r="F22" i="1" s="1"/>
  <c r="F23" i="1" s="1"/>
  <c r="F13" i="1"/>
  <c r="E13" i="1"/>
  <c r="C13" i="1"/>
  <c r="C14" i="1" s="1"/>
  <c r="G11" i="1"/>
  <c r="H11" i="1" s="1"/>
  <c r="J11" i="1" s="1"/>
  <c r="G10" i="1"/>
  <c r="I10" i="1" s="1"/>
  <c r="G9" i="1"/>
  <c r="A34" i="1"/>
  <c r="G8" i="1"/>
  <c r="I8" i="1" s="1"/>
  <c r="A130" i="1"/>
  <c r="G7" i="1"/>
  <c r="H7" i="1" s="1"/>
  <c r="H8" i="1" l="1"/>
  <c r="J8" i="1" s="1"/>
  <c r="H10" i="1"/>
  <c r="J10" i="1" s="1"/>
  <c r="E14" i="1"/>
  <c r="E24" i="1" s="1"/>
  <c r="I11" i="1"/>
  <c r="F14" i="1"/>
  <c r="F24" i="1" s="1"/>
  <c r="F25" i="1" s="1"/>
  <c r="F120" i="1"/>
  <c r="I7" i="1"/>
  <c r="E25" i="1"/>
  <c r="J7" i="1"/>
  <c r="H37" i="1"/>
  <c r="J44" i="1"/>
  <c r="D117" i="1"/>
  <c r="F117" i="1" s="1"/>
  <c r="D118" i="1"/>
  <c r="F118" i="1" s="1"/>
  <c r="J45" i="1"/>
  <c r="G103" i="1"/>
  <c r="G104" i="1" s="1"/>
  <c r="E104" i="1"/>
  <c r="I9" i="1"/>
  <c r="H9" i="1"/>
  <c r="J9" i="1" s="1"/>
  <c r="G46" i="1"/>
  <c r="G49" i="1" s="1"/>
  <c r="F121" i="1"/>
  <c r="A144" i="1"/>
  <c r="A83" i="1"/>
  <c r="A71" i="1"/>
  <c r="A35" i="1"/>
  <c r="A47" i="1"/>
  <c r="A132" i="1"/>
  <c r="A120" i="1"/>
  <c r="A59" i="1"/>
  <c r="J80" i="1"/>
  <c r="H143" i="1"/>
  <c r="G82" i="1"/>
  <c r="E95" i="1"/>
  <c r="G92" i="1"/>
  <c r="G95" i="1" s="1"/>
  <c r="E146" i="1"/>
  <c r="A129" i="1"/>
  <c r="A141" i="1"/>
  <c r="A117" i="1"/>
  <c r="A56" i="1"/>
  <c r="A133" i="1"/>
  <c r="A145" i="1"/>
  <c r="A121" i="1"/>
  <c r="A60" i="1"/>
  <c r="A32" i="1"/>
  <c r="A102" i="1" s="1"/>
  <c r="A36" i="1"/>
  <c r="A44" i="1"/>
  <c r="G56" i="1"/>
  <c r="G71" i="1"/>
  <c r="G73" i="1" s="1"/>
  <c r="J84" i="1"/>
  <c r="A118" i="1"/>
  <c r="G141" i="1"/>
  <c r="G146" i="1" s="1"/>
  <c r="A81" i="1"/>
  <c r="A69" i="1"/>
  <c r="J58" i="1"/>
  <c r="H145" i="1"/>
  <c r="J60" i="1"/>
  <c r="A68" i="1"/>
  <c r="J70" i="1"/>
  <c r="A80" i="1"/>
  <c r="J82" i="1"/>
  <c r="J95" i="1"/>
  <c r="A131" i="1"/>
  <c r="A119" i="1"/>
  <c r="A94" i="1"/>
  <c r="G32" i="1"/>
  <c r="G37" i="1" s="1"/>
  <c r="A33" i="1"/>
  <c r="A103" i="1" s="1"/>
  <c r="A46" i="1"/>
  <c r="J48" i="1"/>
  <c r="A58" i="1"/>
  <c r="G60" i="1"/>
  <c r="E73" i="1"/>
  <c r="A70" i="1"/>
  <c r="J103" i="1"/>
  <c r="J81" i="1"/>
  <c r="A82" i="1"/>
  <c r="A84" i="1"/>
  <c r="A92" i="1"/>
  <c r="A93" i="1"/>
  <c r="A142" i="1"/>
  <c r="A143" i="1"/>
  <c r="J61" i="1" l="1"/>
  <c r="F134" i="1"/>
  <c r="H141" i="1"/>
  <c r="E61" i="1"/>
  <c r="E49" i="1"/>
  <c r="G61" i="1"/>
  <c r="D119" i="1"/>
  <c r="F119" i="1" s="1"/>
  <c r="F122" i="1" s="1"/>
  <c r="J46" i="1"/>
  <c r="J49" i="1" s="1"/>
  <c r="H49" i="1"/>
  <c r="H104" i="1"/>
  <c r="J102" i="1"/>
  <c r="J104" i="1" s="1"/>
  <c r="H61" i="1"/>
  <c r="H73" i="1"/>
  <c r="J68" i="1"/>
  <c r="J73" i="1" s="1"/>
  <c r="J85" i="1"/>
  <c r="H13" i="1"/>
  <c r="H14" i="1" s="1"/>
  <c r="H24" i="1" s="1"/>
  <c r="H25" i="1" s="1"/>
  <c r="C25" i="1" s="1"/>
  <c r="E85" i="1"/>
  <c r="G80" i="1"/>
  <c r="G85" i="1" s="1"/>
  <c r="H85" i="1"/>
  <c r="G149" i="1" l="1"/>
  <c r="G121" i="1"/>
  <c r="B133" i="1" s="1"/>
  <c r="E133" i="1" s="1"/>
  <c r="G133" i="1" s="1"/>
  <c r="I145" i="1" s="1"/>
  <c r="J145" i="1" s="1"/>
  <c r="D122" i="1"/>
  <c r="I35" i="1"/>
  <c r="J35" i="1" s="1"/>
  <c r="I33" i="1"/>
  <c r="J33" i="1" s="1"/>
  <c r="I36" i="1"/>
  <c r="J36" i="1" s="1"/>
  <c r="I34" i="1"/>
  <c r="J34" i="1" s="1"/>
  <c r="I32" i="1"/>
  <c r="J32" i="1" s="1"/>
  <c r="G120" i="1"/>
  <c r="B132" i="1" s="1"/>
  <c r="E132" i="1" s="1"/>
  <c r="G132" i="1" s="1"/>
  <c r="I144" i="1" s="1"/>
  <c r="J144" i="1" s="1"/>
  <c r="G117" i="1"/>
  <c r="G119" i="1"/>
  <c r="B131" i="1" s="1"/>
  <c r="E131" i="1" s="1"/>
  <c r="G131" i="1" s="1"/>
  <c r="I143" i="1" s="1"/>
  <c r="J143" i="1" s="1"/>
  <c r="G118" i="1"/>
  <c r="B130" i="1" s="1"/>
  <c r="E130" i="1" s="1"/>
  <c r="G130" i="1" s="1"/>
  <c r="I142" i="1" s="1"/>
  <c r="J142" i="1" s="1"/>
  <c r="H146" i="1"/>
  <c r="J37" i="1" l="1"/>
  <c r="G122" i="1"/>
  <c r="B129" i="1"/>
  <c r="B134" i="1" l="1"/>
  <c r="E129" i="1"/>
  <c r="G129" i="1" s="1"/>
  <c r="I141" i="1" s="1"/>
  <c r="J141" i="1" s="1"/>
  <c r="J146" i="1" s="1"/>
  <c r="J1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Manuela Ris-Schofield</author>
  </authors>
  <commentList>
    <comment ref="E11" authorId="0" shapeId="0" xr:uid="{56887CD7-BEBE-44B5-87FD-2F730E15109C}">
      <text>
        <r>
          <rPr>
            <b/>
            <sz val="9"/>
            <color indexed="81"/>
            <rFont val="Tahoma"/>
            <family val="2"/>
          </rPr>
          <t>Manuela Ris-Schofield:</t>
        </r>
        <r>
          <rPr>
            <sz val="9"/>
            <color indexed="81"/>
            <rFont val="Tahoma"/>
            <family val="2"/>
          </rPr>
          <t xml:space="preserve">
Street Lighting customer no longer with Retailer in 2017
</t>
        </r>
      </text>
    </comment>
    <comment ref="E17" authorId="0" shapeId="0" xr:uid="{A736AFB8-7A11-4855-8EED-EC674B464520}">
      <text>
        <r>
          <rPr>
            <b/>
            <sz val="9"/>
            <color indexed="81"/>
            <rFont val="Tahoma"/>
            <family val="2"/>
          </rPr>
          <t>Manuela Ris-Schofield:</t>
        </r>
        <r>
          <rPr>
            <sz val="9"/>
            <color indexed="81"/>
            <rFont val="Tahoma"/>
            <family val="2"/>
          </rPr>
          <t xml:space="preserve">
Regulated Price Plan Prices and the Global Adjustment Modifier for the Period July 1, 2017 to April 30, 2018. Table 1: GA Modifier per mWh</t>
        </r>
      </text>
    </comment>
    <comment ref="H22" authorId="0" shapeId="0" xr:uid="{B922BBD2-9D1C-4E9C-A0DB-1814D46B3862}">
      <text>
        <r>
          <rPr>
            <b/>
            <sz val="9"/>
            <color indexed="81"/>
            <rFont val="Tahoma"/>
            <family val="2"/>
          </rPr>
          <t>Manuela Ris-Schofield:</t>
        </r>
        <r>
          <rPr>
            <sz val="9"/>
            <color indexed="81"/>
            <rFont val="Tahoma"/>
            <family val="2"/>
          </rPr>
          <t xml:space="preserve">
Regulated Price Plan Price Report May 1, 2017 to April 30, 2018 Ontario Energy Board
April 20, 2017. Table ES-1: Average RPP Supply Cost Summary. ---------------&gt;</t>
        </r>
      </text>
    </comment>
  </commentList>
</comments>
</file>

<file path=xl/sharedStrings.xml><?xml version="1.0" encoding="utf-8"?>
<sst xmlns="http://schemas.openxmlformats.org/spreadsheetml/2006/main" count="263" uniqueCount="65">
  <si>
    <t xml:space="preserve"> </t>
  </si>
  <si>
    <t>Power Supply Expense</t>
  </si>
  <si>
    <t>Determination of Commodity</t>
  </si>
  <si>
    <t> </t>
  </si>
  <si>
    <t>Last Actual kWh's</t>
  </si>
  <si>
    <t>non-RPP</t>
  </si>
  <si>
    <t>RPP</t>
  </si>
  <si>
    <t>Customer Class Name</t>
  </si>
  <si>
    <t>non GA mod</t>
  </si>
  <si>
    <t>GA mod</t>
  </si>
  <si>
    <t>Total</t>
  </si>
  <si>
    <t>%</t>
  </si>
  <si>
    <t>TOTAL</t>
  </si>
  <si>
    <t>Forecast Price</t>
  </si>
  <si>
    <t xml:space="preserve">GA modifiler </t>
  </si>
  <si>
    <t>HOEP ($/MWh)</t>
  </si>
  <si>
    <t>Global Adjustment ($/MWh)</t>
  </si>
  <si>
    <t>Adjustments</t>
  </si>
  <si>
    <t>TOTAL ($/MWh)</t>
  </si>
  <si>
    <t>$/kWh</t>
  </si>
  <si>
    <t>WEIGHTED AVERAGE PRICE</t>
  </si>
  <si>
    <t>Electricity Projections</t>
  </si>
  <si>
    <t>(volumes for the bridge and test year are automatically loss adjusted)</t>
  </si>
  <si>
    <t>Customer</t>
  </si>
  <si>
    <t>Revenue</t>
  </si>
  <si>
    <t>Expense</t>
  </si>
  <si>
    <t>Class Name</t>
  </si>
  <si>
    <t>USA #</t>
  </si>
  <si>
    <t>Volume</t>
  </si>
  <si>
    <t>rate ($/kWh):</t>
  </si>
  <si>
    <t>Amount</t>
  </si>
  <si>
    <t>kWh</t>
  </si>
  <si>
    <t>Transmission - Network</t>
  </si>
  <si>
    <t>Rate</t>
  </si>
  <si>
    <t>Transmission - Connection</t>
  </si>
  <si>
    <t>Wholesale Market Service</t>
  </si>
  <si>
    <t>Rural Rate Protection</t>
  </si>
  <si>
    <t>Smart Meter Entity Charge</t>
  </si>
  <si>
    <t>(per customer)</t>
  </si>
  <si>
    <t>Cust</t>
  </si>
  <si>
    <t>OESP</t>
  </si>
  <si>
    <t>Low Voltage Charges - Historical and Proposed LV Charges</t>
  </si>
  <si>
    <t>avg</t>
  </si>
  <si>
    <t>Low Voltage Charges - Allocation of LV Charges based on Transmission Connection Revenues</t>
  </si>
  <si>
    <t>(volumes are not loss adjusted)</t>
  </si>
  <si>
    <t>ALLOCATON BASED ON TRANSMISSION-CONNECTION REVENUE</t>
  </si>
  <si>
    <t>RTSR Rate</t>
  </si>
  <si>
    <t>Uplifted Volumes</t>
  </si>
  <si>
    <t>% Alloc</t>
  </si>
  <si>
    <t>Low Voltage Charges Rate Rider Calculations</t>
  </si>
  <si>
    <t>PROPOSED LOW VOLTAGE CHARGES &amp; RATES</t>
  </si>
  <si>
    <t>% Allocation</t>
  </si>
  <si>
    <t>Charges</t>
  </si>
  <si>
    <t>Not Uplifted Volumes</t>
  </si>
  <si>
    <t>per</t>
  </si>
  <si>
    <t>Low Voltage Charges to be added to power supply expense for bridge and test year.</t>
  </si>
  <si>
    <t>Projected Power Supply Expense</t>
  </si>
  <si>
    <t>Residential</t>
  </si>
  <si>
    <t>General Service &lt; 50 kW</t>
  </si>
  <si>
    <t>General Service &gt; 50 to 4999 kW</t>
  </si>
  <si>
    <t>Unmetered Scattered Load</t>
  </si>
  <si>
    <t>Street Lighting</t>
  </si>
  <si>
    <t>kW</t>
  </si>
  <si>
    <t xml:space="preserve">4075-Billed - LV
</t>
  </si>
  <si>
    <t xml:space="preserve">4750-Charges - LV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</si>
</sst>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\-??_-;_-@_-"/>
    <numFmt numFmtId="165" formatCode="\$#,##0.0000_);&quot;($&quot;#,##0.0000\)"/>
    <numFmt numFmtId="166" formatCode="_-* #,##0_-;\-* #,##0_-;_-* \-??_-;_-@_-"/>
    <numFmt numFmtId="167" formatCode="0.000"/>
    <numFmt numFmtId="168" formatCode="\$#,##0.00_);&quot;($&quot;#,##0.00\)"/>
    <numFmt numFmtId="169" formatCode="\$#,##0.00000_);&quot;($&quot;#,##0.00000\)"/>
    <numFmt numFmtId="170" formatCode="0.00000"/>
    <numFmt numFmtId="171" formatCode="\$#,##0"/>
    <numFmt numFmtId="172" formatCode="0.0000"/>
    <numFmt numFmtId="173" formatCode="\$#,##0_);&quot;($&quot;#,##0\)"/>
  </numFmts>
  <fonts count="15" x14ac:knownFonts="1">
    <font>
      <sz val="10"/>
      <name val="Arial"/>
      <family val="2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u/>
      <sz val="10"/>
      <name val="Arial"/>
      <family val="2"/>
      <charset val="1"/>
    </font>
    <font>
      <sz val="10"/>
      <name val="Mang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b/>
      <sz val="11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0"/>
      <name val="Arial"/>
      <family val="2"/>
    </font>
    <font>
      <i/>
      <sz val="8.5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</cellStyleXfs>
  <cellXfs count="140">
    <xf numFmtId="0" fontId="0" fillId="0" borderId="0" xfId="0"/>
    <xf numFmtId="0" fontId="1" fillId="0" borderId="1" xfId="0" applyFont="1" applyFill="1" applyBorder="1" applyAlignment="1">
      <alignment vertical="center"/>
    </xf>
    <xf numFmtId="37" fontId="1" fillId="0" borderId="5" xfId="1" applyNumberFormat="1" applyFont="1" applyFill="1" applyBorder="1" applyAlignment="1" applyProtection="1">
      <alignment horizontal="center" vertical="center"/>
    </xf>
    <xf numFmtId="37" fontId="1" fillId="0" borderId="6" xfId="1" applyNumberFormat="1" applyFont="1" applyFill="1" applyBorder="1" applyAlignment="1" applyProtection="1">
      <alignment horizontal="center" vertical="center"/>
    </xf>
    <xf numFmtId="164" fontId="1" fillId="0" borderId="7" xfId="1" applyFont="1" applyFill="1" applyBorder="1" applyAlignment="1" applyProtection="1">
      <alignment horizontal="center" vertical="center" wrapText="1"/>
    </xf>
    <xf numFmtId="164" fontId="1" fillId="0" borderId="5" xfId="1" applyFont="1" applyFill="1" applyBorder="1" applyAlignment="1" applyProtection="1">
      <alignment horizontal="center" vertical="center" wrapText="1"/>
    </xf>
    <xf numFmtId="164" fontId="1" fillId="0" borderId="6" xfId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>
      <alignment vertical="center"/>
    </xf>
    <xf numFmtId="37" fontId="6" fillId="0" borderId="5" xfId="1" applyNumberFormat="1" applyFont="1" applyFill="1" applyBorder="1" applyAlignment="1" applyProtection="1">
      <alignment horizontal="center" vertical="center"/>
    </xf>
    <xf numFmtId="10" fontId="7" fillId="0" borderId="6" xfId="2" applyNumberFormat="1" applyFont="1" applyFill="1" applyBorder="1" applyAlignment="1" applyProtection="1">
      <alignment horizontal="right"/>
    </xf>
    <xf numFmtId="0" fontId="1" fillId="0" borderId="6" xfId="0" applyFont="1" applyFill="1" applyBorder="1" applyAlignment="1" applyProtection="1">
      <alignment horizontal="left" vertical="center" indent="1"/>
    </xf>
    <xf numFmtId="0" fontId="1" fillId="0" borderId="6" xfId="0" applyFont="1" applyFill="1" applyBorder="1" applyAlignment="1">
      <alignment vertical="center"/>
    </xf>
    <xf numFmtId="37" fontId="1" fillId="0" borderId="6" xfId="1" applyNumberFormat="1" applyFont="1" applyFill="1" applyBorder="1" applyAlignment="1" applyProtection="1">
      <alignment vertical="center"/>
    </xf>
    <xf numFmtId="0" fontId="7" fillId="0" borderId="6" xfId="0" applyFont="1" applyFill="1" applyBorder="1" applyAlignment="1">
      <alignment horizontal="left" indent="1"/>
    </xf>
    <xf numFmtId="0" fontId="7" fillId="0" borderId="6" xfId="0" applyFont="1" applyFill="1" applyBorder="1"/>
    <xf numFmtId="10" fontId="7" fillId="0" borderId="2" xfId="2" applyNumberFormat="1" applyFont="1" applyFill="1" applyBorder="1" applyAlignment="1" applyProtection="1">
      <alignment horizontal="right"/>
    </xf>
    <xf numFmtId="10" fontId="7" fillId="0" borderId="5" xfId="2" applyNumberFormat="1" applyFont="1" applyFill="1" applyBorder="1" applyAlignment="1" applyProtection="1">
      <alignment horizontal="right"/>
    </xf>
    <xf numFmtId="0" fontId="6" fillId="0" borderId="0" xfId="0" applyFont="1" applyFill="1" applyBorder="1"/>
    <xf numFmtId="0" fontId="3" fillId="0" borderId="0" xfId="0" applyFont="1" applyFill="1" applyBorder="1"/>
    <xf numFmtId="0" fontId="6" fillId="0" borderId="6" xfId="0" applyFont="1" applyFill="1" applyBorder="1"/>
    <xf numFmtId="168" fontId="6" fillId="0" borderId="6" xfId="0" applyNumberFormat="1" applyFont="1" applyFill="1" applyBorder="1"/>
    <xf numFmtId="0" fontId="1" fillId="0" borderId="6" xfId="0" applyFont="1" applyFill="1" applyBorder="1" applyAlignment="1">
      <alignment horizontal="left" indent="1"/>
    </xf>
    <xf numFmtId="0" fontId="1" fillId="0" borderId="6" xfId="0" applyFont="1" applyFill="1" applyBorder="1"/>
    <xf numFmtId="168" fontId="1" fillId="0" borderId="6" xfId="0" applyNumberFormat="1" applyFont="1" applyFill="1" applyBorder="1"/>
    <xf numFmtId="0" fontId="9" fillId="0" borderId="6" xfId="0" applyFont="1" applyFill="1" applyBorder="1" applyAlignment="1">
      <alignment horizontal="left" indent="1"/>
    </xf>
    <xf numFmtId="0" fontId="9" fillId="0" borderId="6" xfId="0" applyFont="1" applyFill="1" applyBorder="1"/>
    <xf numFmtId="169" fontId="9" fillId="0" borderId="6" xfId="0" applyNumberFormat="1" applyFont="1" applyFill="1" applyBorder="1"/>
    <xf numFmtId="10" fontId="6" fillId="0" borderId="6" xfId="0" applyNumberFormat="1" applyFont="1" applyFill="1" applyBorder="1"/>
    <xf numFmtId="165" fontId="1" fillId="0" borderId="6" xfId="0" applyNumberFormat="1" applyFont="1" applyFill="1" applyBorder="1"/>
    <xf numFmtId="37" fontId="0" fillId="0" borderId="6" xfId="0" quotePrefix="1" applyNumberFormat="1" applyFill="1" applyBorder="1" applyAlignment="1">
      <alignment horizontal="right"/>
    </xf>
    <xf numFmtId="171" fontId="0" fillId="0" borderId="6" xfId="0" applyNumberFormat="1" applyFill="1" applyBorder="1" applyAlignment="1">
      <alignment horizontal="right"/>
    </xf>
    <xf numFmtId="169" fontId="0" fillId="0" borderId="6" xfId="0" applyNumberForma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37" fontId="0" fillId="0" borderId="6" xfId="0" applyNumberFormat="1" applyFill="1" applyBorder="1" applyAlignment="1">
      <alignment horizontal="right"/>
    </xf>
    <xf numFmtId="171" fontId="1" fillId="0" borderId="6" xfId="0" applyNumberFormat="1" applyFont="1" applyFill="1" applyBorder="1" applyAlignment="1">
      <alignment horizontal="right"/>
    </xf>
    <xf numFmtId="165" fontId="1" fillId="0" borderId="4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/>
    </xf>
    <xf numFmtId="165" fontId="6" fillId="0" borderId="4" xfId="1" applyNumberFormat="1" applyFont="1" applyFill="1" applyBorder="1" applyAlignment="1" applyProtection="1">
      <alignment horizontal="center" vertical="center" wrapText="1"/>
    </xf>
    <xf numFmtId="173" fontId="6" fillId="0" borderId="4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65" fontId="1" fillId="0" borderId="9" xfId="1" applyNumberFormat="1" applyFont="1" applyFill="1" applyBorder="1" applyAlignment="1" applyProtection="1">
      <alignment vertical="center" wrapText="1"/>
    </xf>
    <xf numFmtId="165" fontId="1" fillId="0" borderId="7" xfId="1" applyNumberFormat="1" applyFont="1" applyFill="1" applyBorder="1" applyAlignment="1" applyProtection="1">
      <alignment horizontal="center" vertical="center" wrapText="1"/>
    </xf>
    <xf numFmtId="37" fontId="1" fillId="0" borderId="7" xfId="1" applyNumberFormat="1" applyFont="1" applyFill="1" applyBorder="1" applyAlignment="1" applyProtection="1">
      <alignment horizontal="center" vertical="center" wrapText="1"/>
    </xf>
    <xf numFmtId="165" fontId="1" fillId="0" borderId="6" xfId="1" applyNumberFormat="1" applyFont="1" applyFill="1" applyBorder="1" applyAlignment="1" applyProtection="1">
      <alignment horizontal="center" vertical="center" wrapText="1"/>
    </xf>
    <xf numFmtId="171" fontId="4" fillId="0" borderId="6" xfId="1" applyNumberFormat="1" applyFill="1" applyBorder="1" applyAlignment="1" applyProtection="1">
      <alignment horizontal="center" vertical="center"/>
    </xf>
    <xf numFmtId="10" fontId="4" fillId="0" borderId="6" xfId="1" applyNumberFormat="1" applyFill="1" applyBorder="1" applyAlignment="1" applyProtection="1">
      <alignment horizontal="center" vertical="center"/>
    </xf>
    <xf numFmtId="171" fontId="1" fillId="0" borderId="4" xfId="0" applyNumberFormat="1" applyFont="1" applyFill="1" applyBorder="1" applyAlignment="1">
      <alignment horizontal="right"/>
    </xf>
    <xf numFmtId="10" fontId="1" fillId="0" borderId="4" xfId="0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 applyProtection="1">
      <alignment horizontal="center" vertical="center" wrapText="1"/>
    </xf>
    <xf numFmtId="165" fontId="4" fillId="0" borderId="0" xfId="1" applyNumberFormat="1" applyFill="1" applyBorder="1" applyAlignment="1" applyProtection="1">
      <alignment horizontal="center" vertical="center"/>
    </xf>
    <xf numFmtId="37" fontId="6" fillId="0" borderId="0" xfId="1" applyNumberFormat="1" applyFont="1" applyFill="1" applyBorder="1" applyAlignment="1" applyProtection="1">
      <alignment vertical="center" wrapText="1"/>
    </xf>
    <xf numFmtId="37" fontId="6" fillId="0" borderId="0" xfId="0" applyNumberFormat="1" applyFont="1" applyFill="1" applyBorder="1" applyAlignment="1" applyProtection="1">
      <alignment vertical="center"/>
    </xf>
    <xf numFmtId="37" fontId="1" fillId="0" borderId="0" xfId="1" applyNumberFormat="1" applyFont="1" applyFill="1" applyBorder="1" applyAlignment="1" applyProtection="1">
      <alignment horizontal="center" vertical="center"/>
    </xf>
    <xf numFmtId="37" fontId="4" fillId="0" borderId="6" xfId="1" applyNumberFormat="1" applyFill="1" applyBorder="1" applyAlignment="1" applyProtection="1">
      <alignment horizontal="center" vertical="center"/>
    </xf>
    <xf numFmtId="37" fontId="0" fillId="0" borderId="6" xfId="0" applyNumberFormat="1" applyFill="1" applyBorder="1" applyAlignment="1">
      <alignment vertical="center"/>
    </xf>
    <xf numFmtId="165" fontId="4" fillId="0" borderId="6" xfId="1" applyNumberFormat="1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left" vertical="center" indent="1"/>
    </xf>
    <xf numFmtId="0" fontId="12" fillId="0" borderId="0" xfId="0" applyFont="1" applyFill="1" applyBorder="1" applyAlignment="1" applyProtection="1"/>
    <xf numFmtId="37" fontId="12" fillId="0" borderId="0" xfId="1" applyNumberFormat="1" applyFont="1" applyFill="1" applyBorder="1" applyAlignment="1" applyProtection="1">
      <alignment vertical="center" wrapText="1"/>
    </xf>
    <xf numFmtId="37" fontId="12" fillId="0" borderId="0" xfId="0" applyNumberFormat="1" applyFont="1" applyFill="1" applyBorder="1" applyAlignment="1" applyProtection="1">
      <alignment vertical="center"/>
    </xf>
    <xf numFmtId="165" fontId="0" fillId="0" borderId="6" xfId="0" applyNumberFormat="1" applyFill="1" applyBorder="1" applyAlignment="1">
      <alignment horizontal="right"/>
    </xf>
    <xf numFmtId="10" fontId="4" fillId="0" borderId="0" xfId="1" applyNumberFormat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2" fillId="0" borderId="0" xfId="0" applyFont="1" applyFill="1" applyBorder="1" applyAlignment="1">
      <alignment horizontal="center" vertical="top"/>
    </xf>
    <xf numFmtId="0" fontId="0" fillId="0" borderId="0" xfId="0" applyFont="1" applyFill="1"/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>
      <alignment horizontal="center" vertical="top"/>
    </xf>
    <xf numFmtId="0" fontId="5" fillId="0" borderId="0" xfId="0" applyFont="1" applyFill="1"/>
    <xf numFmtId="166" fontId="6" fillId="0" borderId="6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>
      <alignment horizontal="center" vertical="center"/>
    </xf>
    <xf numFmtId="37" fontId="6" fillId="0" borderId="2" xfId="1" applyNumberFormat="1" applyFont="1" applyFill="1" applyBorder="1" applyAlignment="1" applyProtection="1">
      <alignment horizontal="center" vertical="center"/>
    </xf>
    <xf numFmtId="167" fontId="1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6" fillId="0" borderId="0" xfId="0" applyFont="1" applyFill="1"/>
    <xf numFmtId="0" fontId="8" fillId="0" borderId="0" xfId="0" applyFont="1" applyFill="1" applyAlignment="1">
      <alignment horizontal="center" vertical="top"/>
    </xf>
    <xf numFmtId="168" fontId="6" fillId="0" borderId="6" xfId="0" applyNumberFormat="1" applyFont="1" applyFill="1" applyBorder="1" applyProtection="1"/>
    <xf numFmtId="0" fontId="6" fillId="0" borderId="0" xfId="0" applyFont="1" applyFill="1" applyBorder="1" applyAlignment="1">
      <alignment horizontal="left" vertical="top"/>
    </xf>
    <xf numFmtId="168" fontId="1" fillId="0" borderId="6" xfId="0" applyNumberFormat="1" applyFont="1" applyFill="1" applyBorder="1" applyProtection="1"/>
    <xf numFmtId="0" fontId="1" fillId="0" borderId="0" xfId="0" applyFont="1" applyFill="1" applyAlignment="1">
      <alignment horizontal="center" vertical="top"/>
    </xf>
    <xf numFmtId="0" fontId="10" fillId="0" borderId="0" xfId="0" applyFont="1" applyFill="1" applyBorder="1"/>
    <xf numFmtId="0" fontId="0" fillId="0" borderId="6" xfId="0" applyFont="1" applyFill="1" applyBorder="1"/>
    <xf numFmtId="0" fontId="0" fillId="0" borderId="6" xfId="0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70" fontId="0" fillId="0" borderId="6" xfId="0" applyNumberFormat="1" applyFill="1" applyBorder="1" applyAlignment="1">
      <alignment horizontal="right"/>
    </xf>
    <xf numFmtId="37" fontId="1" fillId="0" borderId="6" xfId="0" applyNumberFormat="1" applyFont="1" applyFill="1" applyBorder="1" applyAlignment="1">
      <alignment horizontal="right"/>
    </xf>
    <xf numFmtId="172" fontId="0" fillId="0" borderId="6" xfId="0" applyNumberFormat="1" applyFill="1" applyBorder="1" applyAlignment="1">
      <alignment horizontal="right"/>
    </xf>
    <xf numFmtId="49" fontId="0" fillId="0" borderId="6" xfId="0" applyNumberFormat="1" applyFill="1" applyBorder="1" applyAlignment="1">
      <alignment horizontal="center"/>
    </xf>
    <xf numFmtId="0" fontId="1" fillId="0" borderId="0" xfId="0" applyFont="1" applyFill="1" applyBorder="1"/>
    <xf numFmtId="37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0" fillId="0" borderId="4" xfId="0" applyFill="1" applyBorder="1"/>
    <xf numFmtId="1" fontId="1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vertical="center"/>
    </xf>
    <xf numFmtId="0" fontId="0" fillId="0" borderId="4" xfId="0" applyFill="1" applyBorder="1" applyAlignment="1">
      <alignment horizontal="center"/>
    </xf>
    <xf numFmtId="171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vertical="center"/>
    </xf>
    <xf numFmtId="0" fontId="11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171" fontId="1" fillId="0" borderId="6" xfId="0" applyNumberFormat="1" applyFont="1" applyFill="1" applyBorder="1" applyAlignment="1">
      <alignment horizontal="center"/>
    </xf>
    <xf numFmtId="171" fontId="0" fillId="0" borderId="0" xfId="0" applyNumberFormat="1" applyFill="1" applyBorder="1" applyAlignment="1">
      <alignment horizontal="center"/>
    </xf>
    <xf numFmtId="10" fontId="6" fillId="0" borderId="6" xfId="1" applyNumberFormat="1" applyFont="1" applyFill="1" applyBorder="1" applyAlignment="1" applyProtection="1">
      <alignment horizontal="center" vertical="center" wrapText="1"/>
    </xf>
    <xf numFmtId="10" fontId="1" fillId="0" borderId="2" xfId="1" applyNumberFormat="1" applyFont="1" applyFill="1" applyBorder="1" applyAlignment="1" applyProtection="1">
      <alignment horizontal="center" vertical="center" wrapText="1"/>
    </xf>
    <xf numFmtId="10" fontId="1" fillId="0" borderId="3" xfId="1" applyNumberFormat="1" applyFont="1" applyFill="1" applyBorder="1" applyAlignment="1" applyProtection="1">
      <alignment horizontal="center" vertical="center" wrapText="1"/>
    </xf>
    <xf numFmtId="10" fontId="1" fillId="0" borderId="5" xfId="1" applyNumberFormat="1" applyFont="1" applyFill="1" applyBorder="1" applyAlignment="1" applyProtection="1">
      <alignment horizontal="center" vertical="center" wrapText="1"/>
    </xf>
    <xf numFmtId="1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7" fontId="0" fillId="0" borderId="2" xfId="0" quotePrefix="1" applyNumberFormat="1" applyFill="1" applyBorder="1" applyAlignment="1">
      <alignment horizontal="center"/>
    </xf>
    <xf numFmtId="37" fontId="0" fillId="0" borderId="5" xfId="0" quotePrefix="1" applyNumberFormat="1" applyFill="1" applyBorder="1" applyAlignment="1">
      <alignment horizontal="center"/>
    </xf>
    <xf numFmtId="37" fontId="1" fillId="0" borderId="12" xfId="0" applyNumberFormat="1" applyFont="1" applyFill="1" applyBorder="1" applyAlignment="1">
      <alignment horizontal="center"/>
    </xf>
    <xf numFmtId="37" fontId="1" fillId="0" borderId="13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64" fontId="1" fillId="0" borderId="7" xfId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37" fontId="1" fillId="0" borderId="10" xfId="1" applyNumberFormat="1" applyFont="1" applyFill="1" applyBorder="1" applyAlignment="1" applyProtection="1">
      <alignment horizontal="center" vertical="center" wrapText="1"/>
    </xf>
    <xf numFmtId="37" fontId="1" fillId="0" borderId="11" xfId="1" applyNumberFormat="1" applyFont="1" applyFill="1" applyBorder="1" applyAlignment="1" applyProtection="1">
      <alignment horizontal="center" vertical="center" wrapText="1"/>
    </xf>
    <xf numFmtId="10" fontId="7" fillId="0" borderId="6" xfId="2" applyNumberFormat="1" applyFont="1" applyFill="1" applyBorder="1" applyAlignment="1" applyProtection="1">
      <alignment horizontal="right"/>
    </xf>
    <xf numFmtId="166" fontId="6" fillId="0" borderId="6" xfId="1" applyNumberFormat="1" applyFont="1" applyFill="1" applyBorder="1" applyAlignment="1" applyProtection="1">
      <alignment horizontal="center" vertical="center" wrapText="1"/>
    </xf>
    <xf numFmtId="166" fontId="1" fillId="0" borderId="6" xfId="1" applyNumberFormat="1" applyFont="1" applyFill="1" applyBorder="1" applyAlignment="1" applyProtection="1">
      <alignment horizontal="center" vertical="center" wrapText="1"/>
    </xf>
    <xf numFmtId="37" fontId="1" fillId="0" borderId="2" xfId="1" applyNumberFormat="1" applyFont="1" applyFill="1" applyBorder="1" applyAlignment="1" applyProtection="1">
      <alignment horizontal="center" vertical="center"/>
    </xf>
    <xf numFmtId="37" fontId="1" fillId="0" borderId="3" xfId="1" applyNumberFormat="1" applyFont="1" applyFill="1" applyBorder="1" applyAlignment="1" applyProtection="1">
      <alignment horizontal="center" vertical="center"/>
    </xf>
    <xf numFmtId="37" fontId="1" fillId="0" borderId="4" xfId="1" applyNumberFormat="1" applyFont="1" applyFill="1" applyBorder="1" applyAlignment="1" applyProtection="1">
      <alignment horizontal="center" vertical="center"/>
    </xf>
    <xf numFmtId="165" fontId="1" fillId="0" borderId="2" xfId="1" applyNumberFormat="1" applyFont="1" applyFill="1" applyBorder="1" applyAlignment="1" applyProtection="1">
      <alignment horizontal="center" vertical="center" wrapText="1"/>
    </xf>
    <xf numFmtId="165" fontId="1" fillId="0" borderId="5" xfId="1" applyNumberFormat="1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26</xdr:row>
      <xdr:rowOff>76201</xdr:rowOff>
    </xdr:from>
    <xdr:to>
      <xdr:col>9</xdr:col>
      <xdr:colOff>495300</xdr:colOff>
      <xdr:row>26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6CF82C3-662B-4EF1-B3E0-BA67F6F2B927}"/>
            </a:ext>
          </a:extLst>
        </xdr:cNvPr>
        <xdr:cNvCxnSpPr/>
      </xdr:nvCxnSpPr>
      <xdr:spPr bwMode="auto">
        <a:xfrm>
          <a:off x="2895600" y="6134101"/>
          <a:ext cx="5857875" cy="952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485775</xdr:colOff>
      <xdr:row>26</xdr:row>
      <xdr:rowOff>95250</xdr:rowOff>
    </xdr:from>
    <xdr:to>
      <xdr:col>9</xdr:col>
      <xdr:colOff>487561</xdr:colOff>
      <xdr:row>27</xdr:row>
      <xdr:rowOff>175320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6E6EF31-1F3D-47F8-B16D-647DF95DCA1B}"/>
            </a:ext>
          </a:extLst>
        </xdr:cNvPr>
        <xdr:cNvCxnSpPr/>
      </xdr:nvCxnSpPr>
      <xdr:spPr bwMode="auto">
        <a:xfrm>
          <a:off x="8743950" y="6153150"/>
          <a:ext cx="1786" cy="2610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342900</xdr:colOff>
      <xdr:row>25</xdr:row>
      <xdr:rowOff>28575</xdr:rowOff>
    </xdr:from>
    <xdr:to>
      <xdr:col>2</xdr:col>
      <xdr:colOff>342900</xdr:colOff>
      <xdr:row>26</xdr:row>
      <xdr:rowOff>85725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DDDA397-97DC-4E89-9625-DBAFE3AA5558}"/>
            </a:ext>
          </a:extLst>
        </xdr:cNvPr>
        <xdr:cNvCxnSpPr/>
      </xdr:nvCxnSpPr>
      <xdr:spPr bwMode="auto">
        <a:xfrm flipV="1">
          <a:off x="2895600" y="5905500"/>
          <a:ext cx="0" cy="2381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516442</xdr:colOff>
      <xdr:row>122</xdr:row>
      <xdr:rowOff>0</xdr:rowOff>
    </xdr:from>
    <xdr:to>
      <xdr:col>6</xdr:col>
      <xdr:colOff>518772</xdr:colOff>
      <xdr:row>123</xdr:row>
      <xdr:rowOff>156930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4DC9E93-D2A4-4B15-B7BF-B5200372D9AB}"/>
            </a:ext>
          </a:extLst>
        </xdr:cNvPr>
        <xdr:cNvCxnSpPr/>
      </xdr:nvCxnSpPr>
      <xdr:spPr bwMode="auto">
        <a:xfrm flipH="1">
          <a:off x="6260017" y="25031700"/>
          <a:ext cx="2330" cy="33790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379314</xdr:colOff>
      <xdr:row>123</xdr:row>
      <xdr:rowOff>151726</xdr:rowOff>
    </xdr:from>
    <xdr:to>
      <xdr:col>6</xdr:col>
      <xdr:colOff>518396</xdr:colOff>
      <xdr:row>123</xdr:row>
      <xdr:rowOff>155941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CF5CAF9-3EB0-4421-A4EF-094BCFC163DA}"/>
            </a:ext>
          </a:extLst>
        </xdr:cNvPr>
        <xdr:cNvCxnSpPr/>
      </xdr:nvCxnSpPr>
      <xdr:spPr bwMode="auto">
        <a:xfrm flipH="1">
          <a:off x="2932014" y="25364401"/>
          <a:ext cx="3329957" cy="421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375099</xdr:colOff>
      <xdr:row>123</xdr:row>
      <xdr:rowOff>155941</xdr:rowOff>
    </xdr:from>
    <xdr:to>
      <xdr:col>2</xdr:col>
      <xdr:colOff>377515</xdr:colOff>
      <xdr:row>125</xdr:row>
      <xdr:rowOff>153910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4EB52746-F0F2-469D-96BB-DD2C1D15D4BB}"/>
            </a:ext>
          </a:extLst>
        </xdr:cNvPr>
        <xdr:cNvCxnSpPr/>
      </xdr:nvCxnSpPr>
      <xdr:spPr bwMode="auto">
        <a:xfrm>
          <a:off x="2927799" y="25368616"/>
          <a:ext cx="2416" cy="34086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428625</xdr:colOff>
      <xdr:row>110</xdr:row>
      <xdr:rowOff>38100</xdr:rowOff>
    </xdr:from>
    <xdr:to>
      <xdr:col>8</xdr:col>
      <xdr:colOff>438151</xdr:colOff>
      <xdr:row>135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1C62990-6BAC-4321-8111-8D9F0AE9C1DE}"/>
            </a:ext>
          </a:extLst>
        </xdr:cNvPr>
        <xdr:cNvCxnSpPr/>
      </xdr:nvCxnSpPr>
      <xdr:spPr bwMode="auto">
        <a:xfrm flipH="1">
          <a:off x="7848600" y="22136100"/>
          <a:ext cx="9526" cy="5943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333375</xdr:colOff>
      <xdr:row>134</xdr:row>
      <xdr:rowOff>152400</xdr:rowOff>
    </xdr:from>
    <xdr:to>
      <xdr:col>8</xdr:col>
      <xdr:colOff>428626</xdr:colOff>
      <xdr:row>134</xdr:row>
      <xdr:rowOff>152400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D343ACE-88AC-44C8-A907-735D70A2A3AC}"/>
            </a:ext>
          </a:extLst>
        </xdr:cNvPr>
        <xdr:cNvCxnSpPr/>
      </xdr:nvCxnSpPr>
      <xdr:spPr bwMode="auto">
        <a:xfrm flipH="1">
          <a:off x="4400550" y="28070175"/>
          <a:ext cx="3448051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342900</xdr:colOff>
      <xdr:row>134</xdr:row>
      <xdr:rowOff>9525</xdr:rowOff>
    </xdr:from>
    <xdr:to>
      <xdr:col>4</xdr:col>
      <xdr:colOff>352425</xdr:colOff>
      <xdr:row>134</xdr:row>
      <xdr:rowOff>142875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186E75F-76FC-4131-B533-E74DDA904A7F}"/>
            </a:ext>
          </a:extLst>
        </xdr:cNvPr>
        <xdr:cNvCxnSpPr/>
      </xdr:nvCxnSpPr>
      <xdr:spPr bwMode="auto">
        <a:xfrm flipV="1">
          <a:off x="4410075" y="27927300"/>
          <a:ext cx="9525" cy="1333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ANDEM%20ENERGY%20SERVICES%20INC\Documents\Hearst\RateMaker\Hearst_RMpils%202010ED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Cooperative%20Hydro%20Embrun/CHE%202018%20CoS/Settlement%20Conference/CHEI%202018%20Data%20Vault%20SettlementP%20Dec%201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AppData\Local\Microsoft\Windows\Temporary%20Internet%20Files\Content.Outlook\7VFETQWL\CHEC_Rate%20Design%20Master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ORPC/Application/Models/FInal%20Models/EB-2014-0105%202016%20ORPC%20Filing_Requirements_Chapter2_Appendices_Aug%2028%20201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ESI\TESI%20UTILITIES\CHEC\CHEC%20Models\CHEC_Rate%20Design%20Model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Documents%20and%20Settings\martine\Local%20Settings\Temporary%20Internet%20Files\Content.IE5\4JL8EBEO\Finance\Rates\RATE%20APPLICATION%20-%202009\ERA%20Model%20Info\2009%20Model\RateMa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</sheetNames>
    <sheetDataSet>
      <sheetData sheetId="0"/>
      <sheetData sheetId="1">
        <row r="13">
          <cell r="C13">
            <v>2010</v>
          </cell>
        </row>
      </sheetData>
      <sheetData sheetId="2">
        <row r="35">
          <cell r="N35">
            <v>131419.23125993941</v>
          </cell>
        </row>
      </sheetData>
      <sheetData sheetId="3">
        <row r="22">
          <cell r="F22">
            <v>860.65000000000009</v>
          </cell>
        </row>
      </sheetData>
      <sheetData sheetId="4"/>
      <sheetData sheetId="5">
        <row r="12">
          <cell r="F12">
            <v>41525</v>
          </cell>
        </row>
      </sheetData>
      <sheetData sheetId="6">
        <row r="19">
          <cell r="E19">
            <v>0</v>
          </cell>
        </row>
      </sheetData>
      <sheetData sheetId="7">
        <row r="88">
          <cell r="G88">
            <v>58113.1187400606</v>
          </cell>
        </row>
      </sheetData>
      <sheetData sheetId="8">
        <row r="15">
          <cell r="C15">
            <v>0</v>
          </cell>
        </row>
      </sheetData>
      <sheetData sheetId="9"/>
      <sheetData sheetId="10">
        <row r="12">
          <cell r="B12">
            <v>1.0000000000000001E-5</v>
          </cell>
        </row>
      </sheetData>
      <sheetData sheetId="11">
        <row r="10">
          <cell r="B10">
            <v>1</v>
          </cell>
        </row>
      </sheetData>
      <sheetData sheetId="12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3">
          <cell r="C13" t="str">
            <v>v1.02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3 TB Projected Balances (Ben)"/>
      <sheetName val="1.4 TB Var Analysis"/>
      <sheetName val="Exhibit 2 -&gt;"/>
      <sheetName val="2.1. Rate Base Trend "/>
      <sheetName val="2.2 RateBase VarAnalysis"/>
      <sheetName val="2.3 Summary of Capital Projects"/>
      <sheetName val="For printing purposes only (1)"/>
      <sheetName val="2.4. Var Capital Expenditures"/>
      <sheetName val="2.5 DSP Input Tables"/>
      <sheetName val="FIXED ASSET CONTINUITY STMT -&gt;"/>
      <sheetName val="2.5 Service Life Comp"/>
      <sheetName val="2.6 Fixed Asset Cont Stmt"/>
      <sheetName val="2.7 Overhead"/>
      <sheetName val="For printing purposes only (2)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For printing purposes only (3)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Rev 2-H"/>
      <sheetName val="3.2 Other_Oper_Rev 2-H (2)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2 OM&amp;A_Summary_Analys"/>
      <sheetName val="4.3 OMA Programs"/>
      <sheetName val="4.4 OM&amp;A_Cost _Drivers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(2)"/>
      <sheetName val="6.3 Rev Deficiency Sufficie "/>
      <sheetName val="ROE Calcs -&gt;"/>
      <sheetName val="6.4 ROE"/>
      <sheetName val="6.5 OEB Input Appendices"/>
      <sheetName val="6.6 OEB ROE Summary"/>
      <sheetName val="6.8 Over_Under-earning Driv"/>
      <sheetName val="6.8 Scorecard"/>
      <sheetName val="Exhibit 8 -&gt;"/>
      <sheetName val="8.1 Loss Factors"/>
      <sheetName val="Rate Design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Bill Impact - Res 10 Pct"/>
      <sheetName val="Bill Impact - Residential 500"/>
      <sheetName val="Bill Impact - Residential 750"/>
      <sheetName val="Bill Impact - Residential 1000"/>
      <sheetName val="Bill Impact - Residential 2000"/>
      <sheetName val="Bill Impact - GS&lt;50"/>
      <sheetName val="Bill Impact - GS&gt;50"/>
      <sheetName val="Bill Impact - USL"/>
      <sheetName val="Bill Impact - StreetLight"/>
      <sheetName val="Settlement Conference Tables"/>
      <sheetName val="8.2 IFRS Transition Costs"/>
    </sheetNames>
    <sheetDataSet>
      <sheetData sheetId="0"/>
      <sheetData sheetId="1">
        <row r="23">
          <cell r="E23">
            <v>2017</v>
          </cell>
        </row>
        <row r="25">
          <cell r="E25">
            <v>2018</v>
          </cell>
        </row>
        <row r="27">
          <cell r="E27">
            <v>2014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 2010"/>
      <sheetName val="App.2-AA_Capital Projects 2011"/>
      <sheetName val="App.2-AA_Capital Projects 2012"/>
      <sheetName val="App.2-AA_Capital Projects 2013"/>
      <sheetName val="App.2-AA_Capital Projects 2014"/>
      <sheetName val="App.2-AA_Capital Projects 2015"/>
      <sheetName val="App.2-AA_Capital Projects 2016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 refreshError="1"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LDC Info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</sheetNames>
    <sheetDataSet>
      <sheetData sheetId="0"/>
      <sheetData sheetId="1">
        <row r="24">
          <cell r="E24">
            <v>2015</v>
          </cell>
        </row>
      </sheetData>
      <sheetData sheetId="2"/>
      <sheetData sheetId="3"/>
      <sheetData sheetId="4"/>
      <sheetData sheetId="5"/>
      <sheetData sheetId="6">
        <row r="26">
          <cell r="C26" t="e">
            <v>#VALUE!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3">
          <cell r="C13" t="str">
            <v>v1.02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DDC7-3B2F-47C8-9B73-614F58D06721}">
  <sheetPr>
    <pageSetUpPr fitToPage="1"/>
  </sheetPr>
  <dimension ref="A1:S179"/>
  <sheetViews>
    <sheetView showGridLines="0" tabSelected="1" topLeftCell="A58" zoomScaleNormal="100" workbookViewId="0">
      <selection activeCell="A74" sqref="A74:XFD74"/>
    </sheetView>
  </sheetViews>
  <sheetFormatPr defaultColWidth="8.7109375" defaultRowHeight="12.75" x14ac:dyDescent="0.2"/>
  <cols>
    <col min="1" max="1" width="29" style="68" customWidth="1"/>
    <col min="2" max="2" width="9.28515625" style="68" customWidth="1"/>
    <col min="3" max="3" width="13.42578125" style="68" customWidth="1"/>
    <col min="4" max="4" width="9.28515625" style="68" customWidth="1"/>
    <col min="5" max="10" width="12.5703125" style="68" customWidth="1"/>
    <col min="11" max="11" width="14.5703125" style="68" customWidth="1"/>
    <col min="12" max="12" width="12.5703125" style="68" customWidth="1"/>
    <col min="13" max="13" width="14" style="68" bestFit="1" customWidth="1"/>
    <col min="14" max="14" width="11.28515625" style="68" bestFit="1" customWidth="1"/>
    <col min="15" max="16384" width="8.7109375" style="68"/>
  </cols>
  <sheetData>
    <row r="1" spans="1:15" x14ac:dyDescent="0.2">
      <c r="A1" s="36"/>
      <c r="I1" s="69"/>
      <c r="K1" s="69"/>
    </row>
    <row r="2" spans="1:15" ht="18" x14ac:dyDescent="0.2">
      <c r="B2" s="71"/>
      <c r="C2" s="71"/>
      <c r="D2" s="71"/>
      <c r="E2" s="71" t="s">
        <v>1</v>
      </c>
      <c r="G2" s="71"/>
      <c r="H2" s="71"/>
      <c r="I2" s="71"/>
      <c r="J2" s="71"/>
      <c r="K2" s="71"/>
      <c r="L2" s="71"/>
      <c r="M2" s="71"/>
      <c r="N2" s="71"/>
      <c r="O2" s="71"/>
    </row>
    <row r="3" spans="1:15" x14ac:dyDescent="0.2">
      <c r="A3" s="19" t="s">
        <v>2</v>
      </c>
    </row>
    <row r="4" spans="1:15" x14ac:dyDescent="0.2">
      <c r="A4" s="19"/>
      <c r="B4" s="72"/>
      <c r="C4" s="72"/>
      <c r="D4" s="72"/>
      <c r="E4" s="72"/>
      <c r="F4" s="72"/>
      <c r="G4" s="72"/>
      <c r="H4" s="72"/>
      <c r="I4" s="72"/>
      <c r="J4" s="72"/>
    </row>
    <row r="5" spans="1:15" s="74" customFormat="1" x14ac:dyDescent="0.2">
      <c r="A5" s="1" t="s">
        <v>0</v>
      </c>
      <c r="B5" s="73" t="s">
        <v>3</v>
      </c>
      <c r="C5" s="135" t="s">
        <v>4</v>
      </c>
      <c r="D5" s="136"/>
      <c r="E5" s="137" t="s">
        <v>5</v>
      </c>
      <c r="F5" s="137"/>
      <c r="G5" s="137"/>
      <c r="H5" s="2" t="s">
        <v>6</v>
      </c>
      <c r="I5" s="3" t="s">
        <v>5</v>
      </c>
      <c r="J5" s="3" t="s">
        <v>6</v>
      </c>
    </row>
    <row r="6" spans="1:15" s="77" customFormat="1" ht="15" customHeight="1" x14ac:dyDescent="0.2">
      <c r="A6" s="75" t="s">
        <v>7</v>
      </c>
      <c r="B6" s="12"/>
      <c r="C6" s="138" t="s">
        <v>4</v>
      </c>
      <c r="D6" s="139"/>
      <c r="E6" s="4" t="s">
        <v>8</v>
      </c>
      <c r="F6" s="4" t="s">
        <v>9</v>
      </c>
      <c r="G6" s="76" t="s">
        <v>10</v>
      </c>
      <c r="H6" s="5"/>
      <c r="I6" s="6" t="s">
        <v>11</v>
      </c>
      <c r="J6" s="6" t="s">
        <v>11</v>
      </c>
    </row>
    <row r="7" spans="1:15" s="77" customFormat="1" ht="15" customHeight="1" x14ac:dyDescent="0.2">
      <c r="A7" s="7" t="s">
        <v>57</v>
      </c>
      <c r="B7" s="8"/>
      <c r="C7" s="133">
        <v>19268403</v>
      </c>
      <c r="D7" s="133"/>
      <c r="E7" s="78">
        <v>0</v>
      </c>
      <c r="F7" s="78">
        <v>463023</v>
      </c>
      <c r="G7" s="79">
        <f>SUM(E7:F7)</f>
        <v>463023</v>
      </c>
      <c r="H7" s="9">
        <f>C7-G7</f>
        <v>18805380</v>
      </c>
      <c r="I7" s="10">
        <f>+G7/C7</f>
        <v>2.403017001460889E-2</v>
      </c>
      <c r="J7" s="10">
        <f>+H7/C7</f>
        <v>0.97596982998539106</v>
      </c>
    </row>
    <row r="8" spans="1:15" s="77" customFormat="1" ht="14.25" customHeight="1" x14ac:dyDescent="0.2">
      <c r="A8" s="7" t="s">
        <v>58</v>
      </c>
      <c r="B8" s="8"/>
      <c r="C8" s="133">
        <v>4547781</v>
      </c>
      <c r="D8" s="133"/>
      <c r="E8" s="78">
        <v>0</v>
      </c>
      <c r="F8" s="78">
        <v>326010</v>
      </c>
      <c r="G8" s="79">
        <f t="shared" ref="G8:G11" si="0">SUM(E8:F8)</f>
        <v>326010</v>
      </c>
      <c r="H8" s="9">
        <f t="shared" ref="H8:H11" si="1">C8-G8</f>
        <v>4221771</v>
      </c>
      <c r="I8" s="10">
        <f t="shared" ref="I8:I11" si="2">+G8/C8</f>
        <v>7.1685509922311569E-2</v>
      </c>
      <c r="J8" s="10">
        <f t="shared" ref="J8:J11" si="3">+H8/C8</f>
        <v>0.9283144900776884</v>
      </c>
    </row>
    <row r="9" spans="1:15" s="77" customFormat="1" ht="12.75" customHeight="1" x14ac:dyDescent="0.2">
      <c r="A9" s="7" t="s">
        <v>59</v>
      </c>
      <c r="B9" s="8"/>
      <c r="C9" s="133">
        <v>4242389</v>
      </c>
      <c r="D9" s="133"/>
      <c r="E9" s="78">
        <v>4242389</v>
      </c>
      <c r="F9" s="78">
        <v>0</v>
      </c>
      <c r="G9" s="79">
        <f t="shared" si="0"/>
        <v>4242389</v>
      </c>
      <c r="H9" s="9">
        <f t="shared" si="1"/>
        <v>0</v>
      </c>
      <c r="I9" s="10">
        <f t="shared" si="2"/>
        <v>1</v>
      </c>
      <c r="J9" s="10">
        <f t="shared" si="3"/>
        <v>0</v>
      </c>
    </row>
    <row r="10" spans="1:15" s="77" customFormat="1" ht="12.75" customHeight="1" x14ac:dyDescent="0.2">
      <c r="A10" s="7" t="s">
        <v>60</v>
      </c>
      <c r="B10" s="8"/>
      <c r="C10" s="133">
        <v>93284</v>
      </c>
      <c r="D10" s="133"/>
      <c r="E10" s="78">
        <v>0</v>
      </c>
      <c r="F10" s="78">
        <v>0</v>
      </c>
      <c r="G10" s="79">
        <f t="shared" si="0"/>
        <v>0</v>
      </c>
      <c r="H10" s="9">
        <f t="shared" si="1"/>
        <v>93284</v>
      </c>
      <c r="I10" s="10">
        <f t="shared" si="2"/>
        <v>0</v>
      </c>
      <c r="J10" s="10">
        <f t="shared" si="3"/>
        <v>1</v>
      </c>
    </row>
    <row r="11" spans="1:15" s="77" customFormat="1" ht="12.75" customHeight="1" x14ac:dyDescent="0.2">
      <c r="A11" s="7" t="s">
        <v>61</v>
      </c>
      <c r="B11" s="8"/>
      <c r="C11" s="133">
        <v>321015</v>
      </c>
      <c r="D11" s="133"/>
      <c r="E11" s="78">
        <v>321015</v>
      </c>
      <c r="F11" s="78">
        <v>0</v>
      </c>
      <c r="G11" s="79">
        <f t="shared" si="0"/>
        <v>321015</v>
      </c>
      <c r="H11" s="9">
        <f t="shared" si="1"/>
        <v>0</v>
      </c>
      <c r="I11" s="10">
        <f t="shared" si="2"/>
        <v>1</v>
      </c>
      <c r="J11" s="10">
        <f t="shared" si="3"/>
        <v>0</v>
      </c>
    </row>
    <row r="12" spans="1:15" s="77" customFormat="1" ht="12.75" customHeight="1" x14ac:dyDescent="0.2">
      <c r="A12" s="7"/>
      <c r="B12" s="8"/>
      <c r="C12" s="133"/>
      <c r="D12" s="133"/>
      <c r="E12" s="78"/>
      <c r="F12" s="80"/>
      <c r="G12" s="79"/>
      <c r="H12" s="9"/>
      <c r="I12" s="10"/>
      <c r="J12" s="10"/>
    </row>
    <row r="13" spans="1:15" s="77" customFormat="1" ht="12.75" customHeight="1" x14ac:dyDescent="0.2">
      <c r="A13" s="11" t="s">
        <v>12</v>
      </c>
      <c r="B13" s="12" t="s">
        <v>3</v>
      </c>
      <c r="C13" s="134">
        <f>SUM(C7:D11)</f>
        <v>28472872</v>
      </c>
      <c r="D13" s="134"/>
      <c r="E13" s="13">
        <f>SUM(E7:E11)</f>
        <v>4563404</v>
      </c>
      <c r="F13" s="13">
        <f>SUM(F7:F11)</f>
        <v>789033</v>
      </c>
      <c r="G13" s="81"/>
      <c r="H13" s="2">
        <f>SUM(H7:H12)</f>
        <v>23120435</v>
      </c>
      <c r="I13" s="3"/>
      <c r="J13" s="3"/>
    </row>
    <row r="14" spans="1:15" s="77" customFormat="1" ht="12.75" customHeight="1" x14ac:dyDescent="0.2">
      <c r="A14" s="14" t="s">
        <v>11</v>
      </c>
      <c r="B14" s="15" t="s">
        <v>3</v>
      </c>
      <c r="C14" s="132">
        <f>$C$13/$C$13</f>
        <v>1</v>
      </c>
      <c r="D14" s="132"/>
      <c r="E14" s="10">
        <f>$E$13/$C$13</f>
        <v>0.16027199504145559</v>
      </c>
      <c r="F14" s="16">
        <f>$F$13/$C$13</f>
        <v>2.7711746113985272E-2</v>
      </c>
      <c r="G14" s="82"/>
      <c r="H14" s="17">
        <f>$H$13/$C$13</f>
        <v>0.81201625884455908</v>
      </c>
      <c r="I14" s="10"/>
      <c r="J14" s="10"/>
    </row>
    <row r="15" spans="1:15" s="77" customFormat="1" ht="12.75" customHeight="1" x14ac:dyDescent="0.2">
      <c r="A15" s="7"/>
      <c r="B15" s="8"/>
      <c r="C15" s="133"/>
      <c r="D15" s="133"/>
      <c r="E15" s="78"/>
      <c r="F15" s="80"/>
      <c r="G15" s="79"/>
      <c r="H15" s="9"/>
      <c r="I15" s="10"/>
      <c r="J15" s="10"/>
    </row>
    <row r="16" spans="1:15" s="77" customFormat="1" ht="12.75" customHeight="1" x14ac:dyDescent="0.2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9" s="77" customFormat="1" ht="12.75" customHeight="1" x14ac:dyDescent="0.2">
      <c r="A17" s="19" t="s">
        <v>13</v>
      </c>
      <c r="B17" s="18"/>
      <c r="C17" s="83" t="s">
        <v>14</v>
      </c>
      <c r="D17" s="83"/>
      <c r="E17" s="85">
        <v>32.9</v>
      </c>
      <c r="F17" s="18"/>
      <c r="G17" s="18"/>
      <c r="H17" s="18"/>
      <c r="I17" s="18"/>
      <c r="J17" s="18"/>
      <c r="K17" s="84"/>
      <c r="L17" s="84"/>
      <c r="M17" s="84"/>
      <c r="N17" s="84"/>
    </row>
    <row r="18" spans="1:19" s="77" customFormat="1" ht="12.75" customHeight="1" x14ac:dyDescent="0.2">
      <c r="A18" s="19"/>
      <c r="B18" s="18"/>
      <c r="C18" s="18"/>
      <c r="D18" s="18"/>
      <c r="E18" s="18"/>
      <c r="F18" s="18"/>
      <c r="G18" s="18"/>
      <c r="H18" s="18"/>
      <c r="I18" s="18"/>
      <c r="J18" s="18"/>
      <c r="K18" s="84"/>
      <c r="L18" s="84"/>
      <c r="M18" s="84"/>
      <c r="N18" s="84"/>
    </row>
    <row r="19" spans="1:19" s="77" customFormat="1" ht="12.75" customHeight="1" x14ac:dyDescent="0.2">
      <c r="A19" s="20" t="s">
        <v>15</v>
      </c>
      <c r="B19" s="20"/>
      <c r="C19" s="20"/>
      <c r="D19" s="20"/>
      <c r="E19" s="85">
        <v>24.83</v>
      </c>
      <c r="F19" s="85">
        <v>24.83</v>
      </c>
      <c r="G19" s="86"/>
      <c r="H19" s="21"/>
      <c r="I19" s="86"/>
      <c r="J19" s="86"/>
      <c r="K19" s="84"/>
    </row>
    <row r="20" spans="1:19" s="77" customFormat="1" ht="12.75" customHeight="1" x14ac:dyDescent="0.2">
      <c r="A20" s="20" t="s">
        <v>16</v>
      </c>
      <c r="B20" s="20"/>
      <c r="C20" s="20"/>
      <c r="D20" s="20"/>
      <c r="E20" s="85">
        <v>87.67</v>
      </c>
      <c r="F20" s="85">
        <f>87.67-E17</f>
        <v>54.77</v>
      </c>
      <c r="G20" s="86"/>
      <c r="H20" s="21"/>
      <c r="I20" s="86"/>
      <c r="J20" s="86"/>
      <c r="K20" s="84"/>
    </row>
    <row r="21" spans="1:19" s="77" customFormat="1" ht="12.75" customHeight="1" x14ac:dyDescent="0.2">
      <c r="A21" s="20" t="s">
        <v>17</v>
      </c>
      <c r="B21" s="20"/>
      <c r="C21" s="20"/>
      <c r="D21" s="20"/>
      <c r="E21" s="85">
        <v>2.4</v>
      </c>
      <c r="F21" s="85">
        <v>2.4</v>
      </c>
      <c r="G21" s="83"/>
      <c r="H21" s="21"/>
      <c r="I21" s="83"/>
      <c r="J21" s="83"/>
    </row>
    <row r="22" spans="1:19" s="77" customFormat="1" ht="12.75" customHeight="1" x14ac:dyDescent="0.2">
      <c r="A22" s="22" t="s">
        <v>18</v>
      </c>
      <c r="B22" s="23"/>
      <c r="C22" s="23"/>
      <c r="D22" s="23"/>
      <c r="E22" s="24">
        <f>SUM(E19:E21)</f>
        <v>114.9</v>
      </c>
      <c r="F22" s="24">
        <f>SUM(F19:F21)</f>
        <v>82</v>
      </c>
      <c r="G22" s="86"/>
      <c r="H22" s="87">
        <v>82</v>
      </c>
      <c r="I22" s="86"/>
      <c r="J22" s="86"/>
      <c r="K22" s="84"/>
      <c r="S22" s="77" t="s">
        <v>0</v>
      </c>
    </row>
    <row r="23" spans="1:19" s="77" customFormat="1" ht="12.75" customHeight="1" x14ac:dyDescent="0.2">
      <c r="A23" s="25" t="s">
        <v>19</v>
      </c>
      <c r="B23" s="26"/>
      <c r="C23" s="26"/>
      <c r="D23" s="26"/>
      <c r="E23" s="27">
        <f>E22/1000</f>
        <v>0.1149</v>
      </c>
      <c r="F23" s="27">
        <f>F22/1000</f>
        <v>8.2000000000000003E-2</v>
      </c>
      <c r="G23" s="88"/>
      <c r="H23" s="27">
        <f>H22/1000</f>
        <v>8.2000000000000003E-2</v>
      </c>
      <c r="I23" s="88"/>
      <c r="J23" s="88"/>
      <c r="K23" s="84"/>
    </row>
    <row r="24" spans="1:19" s="77" customFormat="1" ht="12.75" customHeight="1" x14ac:dyDescent="0.2">
      <c r="A24" s="20" t="s">
        <v>11</v>
      </c>
      <c r="B24" s="20"/>
      <c r="C24" s="20"/>
      <c r="D24" s="20"/>
      <c r="E24" s="28">
        <f>E14</f>
        <v>0.16027199504145559</v>
      </c>
      <c r="F24" s="28">
        <f>F14</f>
        <v>2.7711746113985272E-2</v>
      </c>
      <c r="G24" s="88"/>
      <c r="H24" s="28">
        <f>H14</f>
        <v>0.81201625884455908</v>
      </c>
      <c r="I24" s="88"/>
      <c r="J24" s="88"/>
      <c r="K24" s="84"/>
    </row>
    <row r="25" spans="1:19" s="77" customFormat="1" ht="12.75" customHeight="1" x14ac:dyDescent="0.2">
      <c r="A25" s="22" t="s">
        <v>20</v>
      </c>
      <c r="B25" s="29"/>
      <c r="C25" s="29">
        <f>SUM(E25:H25)</f>
        <v>8.7272948636863884E-2</v>
      </c>
      <c r="D25" s="29"/>
      <c r="E25" s="29">
        <f>E23*E24</f>
        <v>1.8415252230263246E-2</v>
      </c>
      <c r="F25" s="29">
        <f>F23*F24</f>
        <v>2.2723631813467925E-3</v>
      </c>
      <c r="G25" s="88"/>
      <c r="H25" s="29">
        <f>H23*H24</f>
        <v>6.6585333225253854E-2</v>
      </c>
      <c r="I25" s="88"/>
      <c r="J25" s="88"/>
      <c r="K25" s="84"/>
    </row>
    <row r="26" spans="1:19" s="77" customFormat="1" ht="14.25" x14ac:dyDescent="0.2"/>
    <row r="27" spans="1:19" s="77" customFormat="1" ht="14.25" x14ac:dyDescent="0.2">
      <c r="A27" s="19" t="s">
        <v>21</v>
      </c>
    </row>
    <row r="28" spans="1:19" s="77" customFormat="1" ht="14.25" x14ac:dyDescent="0.2">
      <c r="A28" s="89" t="s">
        <v>22</v>
      </c>
    </row>
    <row r="29" spans="1:19" x14ac:dyDescent="0.2">
      <c r="E29" s="127">
        <v>2017</v>
      </c>
      <c r="F29" s="128"/>
      <c r="G29" s="128"/>
      <c r="H29" s="129">
        <v>2018</v>
      </c>
      <c r="I29" s="128"/>
      <c r="J29" s="128"/>
    </row>
    <row r="30" spans="1:19" s="70" customFormat="1" x14ac:dyDescent="0.2">
      <c r="A30" s="23" t="s">
        <v>23</v>
      </c>
      <c r="B30" s="37"/>
      <c r="C30" s="37" t="s">
        <v>24</v>
      </c>
      <c r="D30" s="37" t="s">
        <v>25</v>
      </c>
      <c r="E30" s="37" t="s">
        <v>0</v>
      </c>
      <c r="F30" s="37"/>
      <c r="G30" s="37"/>
      <c r="H30" s="37"/>
      <c r="I30" s="37"/>
      <c r="J30" s="37"/>
    </row>
    <row r="31" spans="1:19" x14ac:dyDescent="0.2">
      <c r="A31" s="90" t="s">
        <v>26</v>
      </c>
      <c r="B31" s="91"/>
      <c r="C31" s="91" t="s">
        <v>27</v>
      </c>
      <c r="D31" s="91" t="s">
        <v>27</v>
      </c>
      <c r="E31" s="91" t="s">
        <v>28</v>
      </c>
      <c r="F31" s="92" t="s">
        <v>29</v>
      </c>
      <c r="G31" s="92" t="s">
        <v>30</v>
      </c>
      <c r="H31" s="92" t="s">
        <v>28</v>
      </c>
      <c r="I31" s="92" t="s">
        <v>29</v>
      </c>
      <c r="J31" s="91" t="s">
        <v>30</v>
      </c>
    </row>
    <row r="32" spans="1:19" x14ac:dyDescent="0.2">
      <c r="A32" s="7" t="str">
        <f>A7</f>
        <v>Residential</v>
      </c>
      <c r="B32" s="91" t="s">
        <v>31</v>
      </c>
      <c r="C32" s="91">
        <v>4006</v>
      </c>
      <c r="D32" s="91">
        <v>4705</v>
      </c>
      <c r="E32" s="30">
        <v>22215002.511834595</v>
      </c>
      <c r="F32" s="93">
        <v>0.11</v>
      </c>
      <c r="G32" s="31">
        <f t="shared" ref="G32:G36" si="4">E32*F32</f>
        <v>2443650.2763018054</v>
      </c>
      <c r="H32" s="30">
        <v>23034781.915733729</v>
      </c>
      <c r="I32" s="32">
        <f>$C$25</f>
        <v>8.7272948636863884E-2</v>
      </c>
      <c r="J32" s="31">
        <f t="shared" ref="J32:J36" si="5">H32*I32</f>
        <v>2010313.3389931908</v>
      </c>
    </row>
    <row r="33" spans="1:10" x14ac:dyDescent="0.2">
      <c r="A33" s="7" t="str">
        <f>A8</f>
        <v>General Service &lt; 50 kW</v>
      </c>
      <c r="B33" s="91" t="s">
        <v>31</v>
      </c>
      <c r="C33" s="91">
        <v>4010</v>
      </c>
      <c r="D33" s="91">
        <v>4705</v>
      </c>
      <c r="E33" s="30">
        <v>5216859.6443843385</v>
      </c>
      <c r="F33" s="93">
        <v>0.11</v>
      </c>
      <c r="G33" s="31">
        <f t="shared" si="4"/>
        <v>573854.5608822772</v>
      </c>
      <c r="H33" s="30">
        <v>4853619.7722366946</v>
      </c>
      <c r="I33" s="32">
        <f>$C$25</f>
        <v>8.7272948636863884E-2</v>
      </c>
      <c r="J33" s="31">
        <f t="shared" si="5"/>
        <v>423589.70908528002</v>
      </c>
    </row>
    <row r="34" spans="1:10" x14ac:dyDescent="0.2">
      <c r="A34" s="7" t="str">
        <f>A9</f>
        <v>General Service &gt; 50 to 4999 kW</v>
      </c>
      <c r="B34" s="91" t="s">
        <v>31</v>
      </c>
      <c r="C34" s="91">
        <v>4035</v>
      </c>
      <c r="D34" s="91">
        <v>4705</v>
      </c>
      <c r="E34" s="30">
        <v>3860951.1059489674</v>
      </c>
      <c r="F34" s="93">
        <v>0.11</v>
      </c>
      <c r="G34" s="31">
        <f t="shared" si="4"/>
        <v>424704.6216543864</v>
      </c>
      <c r="H34" s="30">
        <v>3931829.4057052829</v>
      </c>
      <c r="I34" s="32">
        <f>$C$25</f>
        <v>8.7272948636863884E-2</v>
      </c>
      <c r="J34" s="31">
        <f t="shared" si="5"/>
        <v>343142.34577302821</v>
      </c>
    </row>
    <row r="35" spans="1:10" x14ac:dyDescent="0.2">
      <c r="A35" s="7" t="str">
        <f>A10</f>
        <v>Unmetered Scattered Load</v>
      </c>
      <c r="B35" s="91" t="s">
        <v>31</v>
      </c>
      <c r="C35" s="91">
        <v>4010</v>
      </c>
      <c r="D35" s="91">
        <v>4705</v>
      </c>
      <c r="E35" s="30">
        <v>86927.268765317931</v>
      </c>
      <c r="F35" s="93">
        <v>0.11</v>
      </c>
      <c r="G35" s="31">
        <f t="shared" si="4"/>
        <v>9561.9995641849728</v>
      </c>
      <c r="H35" s="30">
        <v>88526.010732054376</v>
      </c>
      <c r="I35" s="32">
        <f>$C$25</f>
        <v>8.7272948636863884E-2</v>
      </c>
      <c r="J35" s="31">
        <f t="shared" si="5"/>
        <v>7725.9259876450424</v>
      </c>
    </row>
    <row r="36" spans="1:10" x14ac:dyDescent="0.2">
      <c r="A36" s="7" t="str">
        <f>A11</f>
        <v>Street Lighting</v>
      </c>
      <c r="B36" s="91" t="s">
        <v>31</v>
      </c>
      <c r="C36" s="91">
        <v>4025</v>
      </c>
      <c r="D36" s="91">
        <v>4705</v>
      </c>
      <c r="E36" s="30">
        <v>218082.13250000004</v>
      </c>
      <c r="F36" s="93">
        <v>0.11</v>
      </c>
      <c r="G36" s="31">
        <f t="shared" si="4"/>
        <v>23989.034575000005</v>
      </c>
      <c r="H36" s="30">
        <v>222506.87926304046</v>
      </c>
      <c r="I36" s="32">
        <f>$C$25</f>
        <v>8.7272948636863884E-2</v>
      </c>
      <c r="J36" s="31">
        <f t="shared" si="5"/>
        <v>19418.831445272204</v>
      </c>
    </row>
    <row r="37" spans="1:10" x14ac:dyDescent="0.2">
      <c r="A37" s="23" t="s">
        <v>12</v>
      </c>
      <c r="B37" s="91" t="s">
        <v>0</v>
      </c>
      <c r="C37" s="37"/>
      <c r="D37" s="37"/>
      <c r="E37" s="94">
        <f>SUM(E32:E36)</f>
        <v>31597822.66343322</v>
      </c>
      <c r="F37" s="33"/>
      <c r="G37" s="40">
        <f>SUM(G32:G36)</f>
        <v>3475760.4929776541</v>
      </c>
      <c r="H37" s="94">
        <f>SUM(H32:H36)</f>
        <v>32131263.983670801</v>
      </c>
      <c r="I37" s="34"/>
      <c r="J37" s="40">
        <f>SUM(J32:J36)</f>
        <v>2804190.1512844162</v>
      </c>
    </row>
    <row r="38" spans="1:10" x14ac:dyDescent="0.2">
      <c r="A38" s="69"/>
      <c r="B38" s="35"/>
      <c r="C38" s="35"/>
      <c r="D38" s="35"/>
      <c r="E38" s="35"/>
      <c r="F38" s="35"/>
      <c r="G38" s="35"/>
      <c r="H38" s="35"/>
      <c r="I38" s="35"/>
      <c r="J38" s="35"/>
    </row>
    <row r="39" spans="1:10" x14ac:dyDescent="0.2">
      <c r="A39" s="19" t="s">
        <v>32</v>
      </c>
      <c r="B39" s="35"/>
      <c r="C39" s="35"/>
      <c r="D39" s="35"/>
      <c r="E39" s="35"/>
      <c r="F39" s="35"/>
      <c r="G39" s="35"/>
      <c r="H39" s="35"/>
      <c r="I39" s="35"/>
      <c r="J39" s="35"/>
    </row>
    <row r="40" spans="1:10" x14ac:dyDescent="0.2">
      <c r="A40" s="89" t="s">
        <v>22</v>
      </c>
      <c r="B40" s="35"/>
      <c r="C40" s="35"/>
      <c r="D40" s="35"/>
      <c r="E40" s="35"/>
      <c r="F40" s="35"/>
      <c r="G40" s="35"/>
      <c r="H40" s="35"/>
      <c r="I40" s="35"/>
      <c r="J40" s="35"/>
    </row>
    <row r="41" spans="1:10" x14ac:dyDescent="0.2">
      <c r="B41" s="35"/>
      <c r="C41" s="35"/>
      <c r="D41" s="35"/>
      <c r="E41" s="127">
        <v>2017</v>
      </c>
      <c r="F41" s="128"/>
      <c r="G41" s="128"/>
      <c r="H41" s="129">
        <v>2018</v>
      </c>
      <c r="I41" s="128"/>
      <c r="J41" s="128"/>
    </row>
    <row r="42" spans="1:10" s="70" customFormat="1" x14ac:dyDescent="0.2">
      <c r="A42" s="23" t="s">
        <v>23</v>
      </c>
      <c r="B42" s="37"/>
      <c r="C42" s="37" t="s">
        <v>24</v>
      </c>
      <c r="D42" s="37" t="s">
        <v>25</v>
      </c>
      <c r="E42" s="37"/>
      <c r="F42" s="37" t="s">
        <v>0</v>
      </c>
      <c r="G42" s="37"/>
      <c r="H42" s="37"/>
      <c r="I42" s="37" t="s">
        <v>0</v>
      </c>
      <c r="J42" s="37"/>
    </row>
    <row r="43" spans="1:10" x14ac:dyDescent="0.2">
      <c r="A43" s="90" t="s">
        <v>26</v>
      </c>
      <c r="B43" s="91"/>
      <c r="C43" s="91" t="s">
        <v>27</v>
      </c>
      <c r="D43" s="91" t="s">
        <v>27</v>
      </c>
      <c r="E43" s="91" t="s">
        <v>28</v>
      </c>
      <c r="F43" s="91" t="s">
        <v>33</v>
      </c>
      <c r="G43" s="91" t="s">
        <v>30</v>
      </c>
      <c r="H43" s="91" t="s">
        <v>28</v>
      </c>
      <c r="I43" s="91" t="s">
        <v>33</v>
      </c>
      <c r="J43" s="91" t="s">
        <v>30</v>
      </c>
    </row>
    <row r="44" spans="1:10" x14ac:dyDescent="0.2">
      <c r="A44" s="7" t="str">
        <f>A7</f>
        <v>Residential</v>
      </c>
      <c r="B44" s="91" t="s">
        <v>31</v>
      </c>
      <c r="C44" s="91">
        <v>4066</v>
      </c>
      <c r="D44" s="91">
        <v>4714</v>
      </c>
      <c r="E44" s="30">
        <v>22215002.511834595</v>
      </c>
      <c r="F44" s="95">
        <v>7.3242813454297293E-3</v>
      </c>
      <c r="G44" s="31">
        <f t="shared" ref="G44:G48" si="6">E44*F44</f>
        <v>162708.92848610471</v>
      </c>
      <c r="H44" s="30">
        <v>23034781.915733729</v>
      </c>
      <c r="I44" s="95">
        <v>7.1516924359625962E-3</v>
      </c>
      <c r="J44" s="31">
        <f t="shared" ref="J44:J48" si="7">H44*I44</f>
        <v>164737.67559080091</v>
      </c>
    </row>
    <row r="45" spans="1:10" x14ac:dyDescent="0.2">
      <c r="A45" s="7" t="str">
        <f>A8</f>
        <v>General Service &lt; 50 kW</v>
      </c>
      <c r="B45" s="91" t="s">
        <v>31</v>
      </c>
      <c r="C45" s="91">
        <v>4066</v>
      </c>
      <c r="D45" s="91">
        <v>4714</v>
      </c>
      <c r="E45" s="30">
        <v>5216859.6443843385</v>
      </c>
      <c r="F45" s="95">
        <v>6.7857314933610913E-3</v>
      </c>
      <c r="G45" s="31">
        <f t="shared" si="6"/>
        <v>35400.208785343348</v>
      </c>
      <c r="H45" s="30">
        <v>4853619.7722366946</v>
      </c>
      <c r="I45" s="95">
        <v>6.6258331149160179E-3</v>
      </c>
      <c r="J45" s="31">
        <f t="shared" si="7"/>
        <v>32159.27461409703</v>
      </c>
    </row>
    <row r="46" spans="1:10" x14ac:dyDescent="0.2">
      <c r="A46" s="7" t="str">
        <f>A9</f>
        <v>General Service &gt; 50 to 4999 kW</v>
      </c>
      <c r="B46" s="91" t="s">
        <v>62</v>
      </c>
      <c r="C46" s="91">
        <v>4066</v>
      </c>
      <c r="D46" s="91">
        <v>4714</v>
      </c>
      <c r="E46" s="30">
        <v>12700.709899802026</v>
      </c>
      <c r="F46" s="95">
        <v>2.7156933073087215</v>
      </c>
      <c r="G46" s="31">
        <f t="shared" si="6"/>
        <v>34491.232872961984</v>
      </c>
      <c r="H46" s="30">
        <v>12771.106902904179</v>
      </c>
      <c r="I46" s="95">
        <v>2.6517012002108546</v>
      </c>
      <c r="J46" s="31">
        <f t="shared" si="7"/>
        <v>33865.159502452145</v>
      </c>
    </row>
    <row r="47" spans="1:10" x14ac:dyDescent="0.2">
      <c r="A47" s="7" t="str">
        <f>A10</f>
        <v>Unmetered Scattered Load</v>
      </c>
      <c r="B47" s="91" t="s">
        <v>31</v>
      </c>
      <c r="C47" s="91">
        <v>4066</v>
      </c>
      <c r="D47" s="91">
        <v>4714</v>
      </c>
      <c r="E47" s="30">
        <v>86927.268765317931</v>
      </c>
      <c r="F47" s="95">
        <v>6.7857236545379798E-3</v>
      </c>
      <c r="G47" s="31">
        <f t="shared" si="6"/>
        <v>589.86442388519833</v>
      </c>
      <c r="H47" s="30">
        <v>88526.010732054376</v>
      </c>
      <c r="I47" s="95">
        <v>6.6258324448598511E-3</v>
      </c>
      <c r="J47" s="31">
        <f t="shared" si="7"/>
        <v>586.55851412245727</v>
      </c>
    </row>
    <row r="48" spans="1:10" x14ac:dyDescent="0.2">
      <c r="A48" s="7" t="str">
        <f>A11</f>
        <v>Street Lighting</v>
      </c>
      <c r="B48" s="91" t="s">
        <v>62</v>
      </c>
      <c r="C48" s="91">
        <v>4066</v>
      </c>
      <c r="D48" s="91">
        <v>4714</v>
      </c>
      <c r="E48" s="30">
        <v>590</v>
      </c>
      <c r="F48" s="95">
        <v>2.0482147024782789</v>
      </c>
      <c r="G48" s="31">
        <f t="shared" si="6"/>
        <v>1208.4466744621845</v>
      </c>
      <c r="H48" s="30">
        <v>605</v>
      </c>
      <c r="I48" s="95">
        <v>1.9999455664809069</v>
      </c>
      <c r="J48" s="31">
        <f t="shared" si="7"/>
        <v>1209.9670677209488</v>
      </c>
    </row>
    <row r="49" spans="1:10" x14ac:dyDescent="0.2">
      <c r="A49" s="23" t="s">
        <v>12</v>
      </c>
      <c r="B49" s="96" t="s">
        <v>0</v>
      </c>
      <c r="C49" s="37"/>
      <c r="D49" s="37"/>
      <c r="E49" s="94">
        <f>SUM(E44:E48)</f>
        <v>27532080.134884056</v>
      </c>
      <c r="F49" s="33"/>
      <c r="G49" s="40">
        <f>SUM(G44:G48)</f>
        <v>234398.68124275739</v>
      </c>
      <c r="H49" s="94">
        <f>SUM(H44:H48)</f>
        <v>27990303.805605382</v>
      </c>
      <c r="I49" s="34"/>
      <c r="J49" s="40">
        <f>SUM(J44:J48)</f>
        <v>232558.63528919348</v>
      </c>
    </row>
    <row r="50" spans="1:10" x14ac:dyDescent="0.2">
      <c r="A50" s="69"/>
      <c r="B50" s="35"/>
      <c r="C50" s="35"/>
      <c r="D50" s="35"/>
      <c r="E50" s="35"/>
      <c r="F50" s="35"/>
      <c r="G50" s="35"/>
      <c r="H50" s="35"/>
      <c r="I50" s="35"/>
      <c r="J50" s="35"/>
    </row>
    <row r="51" spans="1:10" x14ac:dyDescent="0.2">
      <c r="A51" s="19" t="s">
        <v>34</v>
      </c>
      <c r="B51" s="35"/>
      <c r="C51" s="35"/>
      <c r="D51" s="35"/>
      <c r="E51" s="35"/>
      <c r="F51" s="35"/>
      <c r="G51" s="35"/>
      <c r="H51" s="35"/>
      <c r="I51" s="35"/>
      <c r="J51" s="35"/>
    </row>
    <row r="52" spans="1:10" x14ac:dyDescent="0.2">
      <c r="A52" s="89" t="s">
        <v>22</v>
      </c>
      <c r="B52" s="35"/>
      <c r="C52" s="35"/>
      <c r="D52" s="35"/>
      <c r="E52" s="35"/>
      <c r="F52" s="35"/>
      <c r="G52" s="35"/>
      <c r="H52" s="35"/>
      <c r="I52" s="35"/>
      <c r="J52" s="35"/>
    </row>
    <row r="53" spans="1:10" x14ac:dyDescent="0.2">
      <c r="B53" s="36"/>
      <c r="C53" s="36"/>
      <c r="D53" s="36"/>
      <c r="E53" s="127">
        <v>2017</v>
      </c>
      <c r="F53" s="128"/>
      <c r="G53" s="128"/>
      <c r="H53" s="129">
        <v>2018</v>
      </c>
      <c r="I53" s="128"/>
      <c r="J53" s="128"/>
    </row>
    <row r="54" spans="1:10" s="70" customFormat="1" x14ac:dyDescent="0.2">
      <c r="A54" s="23" t="s">
        <v>23</v>
      </c>
      <c r="B54" s="37"/>
      <c r="C54" s="37" t="s">
        <v>24</v>
      </c>
      <c r="D54" s="37" t="s">
        <v>25</v>
      </c>
      <c r="E54" s="37"/>
      <c r="F54" s="37" t="s">
        <v>0</v>
      </c>
      <c r="G54" s="37"/>
      <c r="H54" s="37"/>
      <c r="I54" s="37" t="s">
        <v>0</v>
      </c>
      <c r="J54" s="37"/>
    </row>
    <row r="55" spans="1:10" x14ac:dyDescent="0.2">
      <c r="A55" s="90" t="s">
        <v>26</v>
      </c>
      <c r="B55" s="38"/>
      <c r="C55" s="91" t="s">
        <v>27</v>
      </c>
      <c r="D55" s="91" t="s">
        <v>27</v>
      </c>
      <c r="E55" s="91" t="s">
        <v>28</v>
      </c>
      <c r="F55" s="91" t="s">
        <v>33</v>
      </c>
      <c r="G55" s="91" t="s">
        <v>30</v>
      </c>
      <c r="H55" s="91" t="s">
        <v>28</v>
      </c>
      <c r="I55" s="91" t="s">
        <v>33</v>
      </c>
      <c r="J55" s="91" t="s">
        <v>30</v>
      </c>
    </row>
    <row r="56" spans="1:10" x14ac:dyDescent="0.2">
      <c r="A56" s="7" t="str">
        <f>A7</f>
        <v>Residential</v>
      </c>
      <c r="B56" s="91" t="s">
        <v>31</v>
      </c>
      <c r="C56" s="91">
        <v>4068</v>
      </c>
      <c r="D56" s="91">
        <v>4716</v>
      </c>
      <c r="E56" s="30">
        <v>22215002.511834595</v>
      </c>
      <c r="F56" s="95">
        <v>5.7495548404051461E-3</v>
      </c>
      <c r="G56" s="31">
        <f t="shared" ref="G56:G60" si="8">E56*F56</f>
        <v>127726.37522153108</v>
      </c>
      <c r="H56" s="30">
        <v>23034781.915733729</v>
      </c>
      <c r="I56" s="95">
        <v>5.8066387627010302E-3</v>
      </c>
      <c r="J56" s="31">
        <f t="shared" ref="J56:J60" si="9">H56*I56</f>
        <v>133754.65756226415</v>
      </c>
    </row>
    <row r="57" spans="1:10" x14ac:dyDescent="0.2">
      <c r="A57" s="7" t="str">
        <f>A8</f>
        <v>General Service &lt; 50 kW</v>
      </c>
      <c r="B57" s="91" t="s">
        <v>31</v>
      </c>
      <c r="C57" s="91">
        <v>4068</v>
      </c>
      <c r="D57" s="91">
        <v>4716</v>
      </c>
      <c r="E57" s="30">
        <v>5216859.6443843385</v>
      </c>
      <c r="F57" s="95">
        <v>4.9901786546280467E-3</v>
      </c>
      <c r="G57" s="31">
        <f t="shared" si="8"/>
        <v>26033.061641597189</v>
      </c>
      <c r="H57" s="30">
        <v>4853619.7722366946</v>
      </c>
      <c r="I57" s="95">
        <v>5.0397236163332903E-3</v>
      </c>
      <c r="J57" s="31">
        <f t="shared" si="9"/>
        <v>24460.902190843473</v>
      </c>
    </row>
    <row r="58" spans="1:10" x14ac:dyDescent="0.2">
      <c r="A58" s="7" t="str">
        <f>A9</f>
        <v>General Service &gt; 50 to 4999 kW</v>
      </c>
      <c r="B58" s="91" t="s">
        <v>62</v>
      </c>
      <c r="C58" s="91">
        <v>4068</v>
      </c>
      <c r="D58" s="91">
        <v>4716</v>
      </c>
      <c r="E58" s="30">
        <v>12700.709899802026</v>
      </c>
      <c r="F58" s="95">
        <v>2.0225420510337537</v>
      </c>
      <c r="G58" s="31">
        <f t="shared" si="8"/>
        <v>25687.71985033029</v>
      </c>
      <c r="H58" s="30">
        <v>12771.106902904179</v>
      </c>
      <c r="I58" s="95">
        <v>2.0426226736802207</v>
      </c>
      <c r="J58" s="31">
        <f t="shared" si="9"/>
        <v>26086.552527866057</v>
      </c>
    </row>
    <row r="59" spans="1:10" x14ac:dyDescent="0.2">
      <c r="A59" s="7" t="str">
        <f>A10</f>
        <v>Unmetered Scattered Load</v>
      </c>
      <c r="B59" s="91" t="s">
        <v>31</v>
      </c>
      <c r="C59" s="91">
        <v>4068</v>
      </c>
      <c r="D59" s="91">
        <v>4716</v>
      </c>
      <c r="E59" s="30">
        <v>86927.268765317931</v>
      </c>
      <c r="F59" s="95">
        <v>4.9902128636104548E-3</v>
      </c>
      <c r="G59" s="31">
        <f t="shared" si="8"/>
        <v>433.78557479121281</v>
      </c>
      <c r="H59" s="30">
        <v>88526.010732054376</v>
      </c>
      <c r="I59" s="95">
        <v>5.0397964438638277E-3</v>
      </c>
      <c r="J59" s="31">
        <f t="shared" si="9"/>
        <v>446.15307407685867</v>
      </c>
    </row>
    <row r="60" spans="1:10" x14ac:dyDescent="0.2">
      <c r="A60" s="7" t="str">
        <f>A11</f>
        <v>Street Lighting</v>
      </c>
      <c r="B60" s="91" t="s">
        <v>62</v>
      </c>
      <c r="C60" s="91">
        <v>4068</v>
      </c>
      <c r="D60" s="91">
        <v>4716</v>
      </c>
      <c r="E60" s="30">
        <v>590</v>
      </c>
      <c r="F60" s="95">
        <v>1.5635561208965441</v>
      </c>
      <c r="G60" s="31">
        <f t="shared" si="8"/>
        <v>922.49811132896104</v>
      </c>
      <c r="H60" s="30">
        <v>605</v>
      </c>
      <c r="I60" s="95">
        <v>1.5790741839135138</v>
      </c>
      <c r="J60" s="31">
        <f t="shared" si="9"/>
        <v>955.33988126767588</v>
      </c>
    </row>
    <row r="61" spans="1:10" x14ac:dyDescent="0.2">
      <c r="A61" s="23" t="s">
        <v>12</v>
      </c>
      <c r="B61" s="96" t="s">
        <v>0</v>
      </c>
      <c r="C61" s="37" t="s">
        <v>0</v>
      </c>
      <c r="D61" s="37" t="s">
        <v>0</v>
      </c>
      <c r="E61" s="94">
        <f>SUM(E56:E60)</f>
        <v>27532080.134884056</v>
      </c>
      <c r="F61" s="33"/>
      <c r="G61" s="40">
        <f>SUM(G56:G60)</f>
        <v>180803.44039957874</v>
      </c>
      <c r="H61" s="94">
        <f>SUM(H56:H60)</f>
        <v>27990303.805605382</v>
      </c>
      <c r="I61" s="33"/>
      <c r="J61" s="40">
        <f>SUM(J56:J60)</f>
        <v>185703.60523631825</v>
      </c>
    </row>
    <row r="62" spans="1:10" x14ac:dyDescent="0.2">
      <c r="A62" s="69"/>
      <c r="B62" s="35"/>
      <c r="C62" s="35"/>
      <c r="D62" s="35"/>
      <c r="E62" s="35"/>
      <c r="F62" s="35"/>
      <c r="G62" s="35"/>
      <c r="H62" s="35"/>
      <c r="I62" s="35"/>
      <c r="J62" s="35"/>
    </row>
    <row r="63" spans="1:10" x14ac:dyDescent="0.2">
      <c r="A63" s="19" t="s">
        <v>35</v>
      </c>
      <c r="B63" s="35"/>
      <c r="C63" s="35"/>
      <c r="D63" s="35"/>
      <c r="E63" s="35"/>
      <c r="F63" s="35"/>
      <c r="G63" s="35"/>
      <c r="H63" s="35"/>
      <c r="I63" s="35"/>
      <c r="J63" s="35"/>
    </row>
    <row r="64" spans="1:10" x14ac:dyDescent="0.2">
      <c r="A64" s="89" t="s">
        <v>22</v>
      </c>
      <c r="B64" s="35"/>
      <c r="C64" s="35"/>
      <c r="D64" s="35"/>
      <c r="E64" s="35"/>
      <c r="F64" s="35"/>
      <c r="G64" s="35"/>
      <c r="H64" s="35"/>
      <c r="I64" s="35"/>
      <c r="J64" s="35"/>
    </row>
    <row r="65" spans="1:10" x14ac:dyDescent="0.2">
      <c r="B65" s="36"/>
      <c r="C65" s="36"/>
      <c r="D65" s="36"/>
      <c r="E65" s="127">
        <v>2017</v>
      </c>
      <c r="F65" s="128"/>
      <c r="G65" s="128"/>
      <c r="H65" s="129">
        <v>2018</v>
      </c>
      <c r="I65" s="128"/>
      <c r="J65" s="128"/>
    </row>
    <row r="66" spans="1:10" s="70" customFormat="1" x14ac:dyDescent="0.2">
      <c r="A66" s="23" t="s">
        <v>23</v>
      </c>
      <c r="B66" s="37"/>
      <c r="C66" s="37" t="s">
        <v>24</v>
      </c>
      <c r="D66" s="37" t="s">
        <v>25</v>
      </c>
      <c r="E66" s="37" t="s">
        <v>0</v>
      </c>
      <c r="F66" s="37" t="s">
        <v>29</v>
      </c>
      <c r="G66" s="37">
        <v>5.2000000000000006E-3</v>
      </c>
      <c r="H66" s="37" t="s">
        <v>0</v>
      </c>
      <c r="I66" s="37" t="s">
        <v>29</v>
      </c>
      <c r="J66" s="37">
        <v>5.2000000000000006E-3</v>
      </c>
    </row>
    <row r="67" spans="1:10" x14ac:dyDescent="0.2">
      <c r="A67" s="90" t="s">
        <v>26</v>
      </c>
      <c r="B67" s="91"/>
      <c r="C67" s="91" t="s">
        <v>27</v>
      </c>
      <c r="D67" s="91" t="s">
        <v>27</v>
      </c>
      <c r="E67" s="91" t="s">
        <v>28</v>
      </c>
      <c r="F67" s="91"/>
      <c r="G67" s="91" t="s">
        <v>30</v>
      </c>
      <c r="H67" s="91" t="s">
        <v>28</v>
      </c>
      <c r="I67" s="91"/>
      <c r="J67" s="91" t="s">
        <v>30</v>
      </c>
    </row>
    <row r="68" spans="1:10" x14ac:dyDescent="0.2">
      <c r="A68" s="7" t="str">
        <f>A7</f>
        <v>Residential</v>
      </c>
      <c r="B68" s="91" t="s">
        <v>31</v>
      </c>
      <c r="C68" s="91">
        <v>4062</v>
      </c>
      <c r="D68" s="91">
        <v>4708</v>
      </c>
      <c r="E68" s="30">
        <v>22215002.511834595</v>
      </c>
      <c r="F68" s="93">
        <v>3.5999999999999999E-3</v>
      </c>
      <c r="G68" s="31">
        <f t="shared" ref="G68:G72" si="10">E68*F68</f>
        <v>79974.009042604535</v>
      </c>
      <c r="H68" s="30">
        <v>23034781.915733729</v>
      </c>
      <c r="I68" s="93">
        <v>3.5999999999999999E-3</v>
      </c>
      <c r="J68" s="31">
        <f t="shared" ref="J68:J72" si="11">H68*I68</f>
        <v>82925.214896641424</v>
      </c>
    </row>
    <row r="69" spans="1:10" x14ac:dyDescent="0.2">
      <c r="A69" s="7" t="str">
        <f>A8</f>
        <v>General Service &lt; 50 kW</v>
      </c>
      <c r="B69" s="91" t="s">
        <v>31</v>
      </c>
      <c r="C69" s="91">
        <v>4062</v>
      </c>
      <c r="D69" s="91">
        <v>4708</v>
      </c>
      <c r="E69" s="30">
        <v>5216859.6443843385</v>
      </c>
      <c r="F69" s="93">
        <v>3.5999999999999999E-3</v>
      </c>
      <c r="G69" s="31">
        <f t="shared" si="10"/>
        <v>18780.69471978362</v>
      </c>
      <c r="H69" s="30">
        <v>4853619.7722366946</v>
      </c>
      <c r="I69" s="93">
        <v>3.5999999999999999E-3</v>
      </c>
      <c r="J69" s="31">
        <f t="shared" si="11"/>
        <v>17473.031180052101</v>
      </c>
    </row>
    <row r="70" spans="1:10" x14ac:dyDescent="0.2">
      <c r="A70" s="7" t="str">
        <f>A9</f>
        <v>General Service &gt; 50 to 4999 kW</v>
      </c>
      <c r="B70" s="91" t="s">
        <v>31</v>
      </c>
      <c r="C70" s="91">
        <v>4062</v>
      </c>
      <c r="D70" s="91">
        <v>4708</v>
      </c>
      <c r="E70" s="30">
        <v>3860951.1059489674</v>
      </c>
      <c r="F70" s="93">
        <v>3.5999999999999999E-3</v>
      </c>
      <c r="G70" s="31">
        <f t="shared" si="10"/>
        <v>13899.423981416283</v>
      </c>
      <c r="H70" s="30">
        <v>3931829.4057052829</v>
      </c>
      <c r="I70" s="93">
        <v>3.5999999999999999E-3</v>
      </c>
      <c r="J70" s="31">
        <f t="shared" si="11"/>
        <v>14154.585860539019</v>
      </c>
    </row>
    <row r="71" spans="1:10" x14ac:dyDescent="0.2">
      <c r="A71" s="7" t="str">
        <f>A10</f>
        <v>Unmetered Scattered Load</v>
      </c>
      <c r="B71" s="91" t="s">
        <v>31</v>
      </c>
      <c r="C71" s="91">
        <v>4062</v>
      </c>
      <c r="D71" s="91">
        <v>4708</v>
      </c>
      <c r="E71" s="30">
        <v>86927.268765317931</v>
      </c>
      <c r="F71" s="93">
        <v>3.5999999999999999E-3</v>
      </c>
      <c r="G71" s="31">
        <f t="shared" si="10"/>
        <v>312.93816755514456</v>
      </c>
      <c r="H71" s="30">
        <v>88526.010732054376</v>
      </c>
      <c r="I71" s="93">
        <v>3.5999999999999999E-3</v>
      </c>
      <c r="J71" s="31">
        <f t="shared" si="11"/>
        <v>318.69363863539576</v>
      </c>
    </row>
    <row r="72" spans="1:10" x14ac:dyDescent="0.2">
      <c r="A72" s="7" t="str">
        <f>A11</f>
        <v>Street Lighting</v>
      </c>
      <c r="B72" s="91" t="s">
        <v>31</v>
      </c>
      <c r="C72" s="91">
        <v>4062</v>
      </c>
      <c r="D72" s="91">
        <v>4708</v>
      </c>
      <c r="E72" s="30">
        <v>218082.13250000004</v>
      </c>
      <c r="F72" s="93">
        <v>3.5999999999999999E-3</v>
      </c>
      <c r="G72" s="31">
        <f t="shared" si="10"/>
        <v>785.09567700000014</v>
      </c>
      <c r="H72" s="30">
        <v>222506.87926304046</v>
      </c>
      <c r="I72" s="93">
        <v>3.5999999999999999E-3</v>
      </c>
      <c r="J72" s="31">
        <f t="shared" si="11"/>
        <v>801.02476534694563</v>
      </c>
    </row>
    <row r="73" spans="1:10" x14ac:dyDescent="0.2">
      <c r="A73" s="23" t="s">
        <v>12</v>
      </c>
      <c r="B73" s="96" t="s">
        <v>0</v>
      </c>
      <c r="C73" s="37" t="s">
        <v>0</v>
      </c>
      <c r="D73" s="37" t="s">
        <v>0</v>
      </c>
      <c r="E73" s="94">
        <f>SUM(E68:E72)</f>
        <v>31597822.66343322</v>
      </c>
      <c r="F73" s="33"/>
      <c r="G73" s="40">
        <f>SUM(G68:G72)</f>
        <v>113752.16158835958</v>
      </c>
      <c r="H73" s="94">
        <f>SUM(H68:H72)</f>
        <v>32131263.983670801</v>
      </c>
      <c r="I73" s="33"/>
      <c r="J73" s="40">
        <f>SUM(J68:J72)</f>
        <v>115672.55034121488</v>
      </c>
    </row>
    <row r="74" spans="1:10" x14ac:dyDescent="0.2">
      <c r="A74" s="69"/>
      <c r="B74" s="35"/>
      <c r="C74" s="35"/>
      <c r="D74" s="35"/>
      <c r="E74" s="35"/>
      <c r="F74" s="35"/>
      <c r="G74" s="35"/>
      <c r="H74" s="35"/>
      <c r="I74" s="35"/>
      <c r="J74" s="35"/>
    </row>
    <row r="75" spans="1:10" x14ac:dyDescent="0.2">
      <c r="A75" s="19" t="s">
        <v>36</v>
      </c>
      <c r="B75" s="35"/>
      <c r="C75" s="35"/>
      <c r="D75" s="35"/>
      <c r="E75" s="35"/>
      <c r="F75" s="35"/>
      <c r="G75" s="35"/>
      <c r="H75" s="35"/>
      <c r="I75" s="35"/>
      <c r="J75" s="35"/>
    </row>
    <row r="76" spans="1:10" x14ac:dyDescent="0.2">
      <c r="A76" s="89" t="s">
        <v>22</v>
      </c>
      <c r="B76" s="35"/>
      <c r="C76" s="35"/>
      <c r="D76" s="35"/>
      <c r="E76" s="35"/>
      <c r="F76" s="35"/>
      <c r="G76" s="35"/>
      <c r="H76" s="35"/>
      <c r="I76" s="35"/>
      <c r="J76" s="35"/>
    </row>
    <row r="77" spans="1:10" x14ac:dyDescent="0.2">
      <c r="B77" s="36"/>
      <c r="C77" s="36"/>
      <c r="D77" s="36"/>
      <c r="E77" s="127">
        <v>2017</v>
      </c>
      <c r="F77" s="128"/>
      <c r="G77" s="128"/>
      <c r="H77" s="129">
        <v>2018</v>
      </c>
      <c r="I77" s="128"/>
      <c r="J77" s="128"/>
    </row>
    <row r="78" spans="1:10" s="70" customFormat="1" x14ac:dyDescent="0.2">
      <c r="A78" s="23" t="s">
        <v>23</v>
      </c>
      <c r="B78" s="37"/>
      <c r="C78" s="37" t="s">
        <v>24</v>
      </c>
      <c r="D78" s="37" t="s">
        <v>25</v>
      </c>
      <c r="E78" s="37" t="s">
        <v>0</v>
      </c>
      <c r="F78" s="37" t="s">
        <v>29</v>
      </c>
      <c r="G78" s="37" t="s">
        <v>0</v>
      </c>
      <c r="H78" s="37" t="s">
        <v>0</v>
      </c>
      <c r="I78" s="37" t="s">
        <v>29</v>
      </c>
      <c r="J78" s="37" t="s">
        <v>0</v>
      </c>
    </row>
    <row r="79" spans="1:10" x14ac:dyDescent="0.2">
      <c r="A79" s="90" t="s">
        <v>26</v>
      </c>
      <c r="B79" s="91"/>
      <c r="C79" s="91" t="s">
        <v>27</v>
      </c>
      <c r="D79" s="91" t="s">
        <v>27</v>
      </c>
      <c r="E79" s="91" t="s">
        <v>28</v>
      </c>
      <c r="F79" s="91"/>
      <c r="G79" s="91" t="s">
        <v>30</v>
      </c>
      <c r="H79" s="91" t="s">
        <v>28</v>
      </c>
      <c r="I79" s="91"/>
      <c r="J79" s="91" t="s">
        <v>30</v>
      </c>
    </row>
    <row r="80" spans="1:10" x14ac:dyDescent="0.2">
      <c r="A80" s="7" t="str">
        <f>A7</f>
        <v>Residential</v>
      </c>
      <c r="B80" s="91" t="s">
        <v>31</v>
      </c>
      <c r="C80" s="91">
        <v>4062</v>
      </c>
      <c r="D80" s="91">
        <v>4730</v>
      </c>
      <c r="E80" s="30">
        <v>22215002.511834595</v>
      </c>
      <c r="F80" s="93">
        <v>1.2999999999999999E-3</v>
      </c>
      <c r="G80" s="31">
        <f t="shared" ref="G80:G84" si="12">E80*F80</f>
        <v>28879.503265384974</v>
      </c>
      <c r="H80" s="30">
        <v>23034781.915733729</v>
      </c>
      <c r="I80" s="93">
        <v>2.0999999999999999E-3</v>
      </c>
      <c r="J80" s="31">
        <f t="shared" ref="J80:J84" si="13">H80*I80</f>
        <v>48373.042023040827</v>
      </c>
    </row>
    <row r="81" spans="1:13" x14ac:dyDescent="0.2">
      <c r="A81" s="7" t="str">
        <f>A8</f>
        <v>General Service &lt; 50 kW</v>
      </c>
      <c r="B81" s="91" t="s">
        <v>31</v>
      </c>
      <c r="C81" s="91">
        <v>4062</v>
      </c>
      <c r="D81" s="91">
        <v>4730</v>
      </c>
      <c r="E81" s="30">
        <v>5216859.6443843385</v>
      </c>
      <c r="F81" s="93">
        <v>1.2999999999999999E-3</v>
      </c>
      <c r="G81" s="31">
        <f t="shared" si="12"/>
        <v>6781.91753769964</v>
      </c>
      <c r="H81" s="30">
        <v>4853619.7722366946</v>
      </c>
      <c r="I81" s="93">
        <v>2.0999999999999999E-3</v>
      </c>
      <c r="J81" s="31">
        <f t="shared" si="13"/>
        <v>10192.601521697057</v>
      </c>
    </row>
    <row r="82" spans="1:13" x14ac:dyDescent="0.2">
      <c r="A82" s="7" t="str">
        <f>A9</f>
        <v>General Service &gt; 50 to 4999 kW</v>
      </c>
      <c r="B82" s="91" t="s">
        <v>31</v>
      </c>
      <c r="C82" s="91">
        <v>4062</v>
      </c>
      <c r="D82" s="91">
        <v>4730</v>
      </c>
      <c r="E82" s="30">
        <v>3860951.1059489674</v>
      </c>
      <c r="F82" s="93">
        <v>1.2999999999999999E-3</v>
      </c>
      <c r="G82" s="31">
        <f t="shared" si="12"/>
        <v>5019.2364377336571</v>
      </c>
      <c r="H82" s="30">
        <v>3931829.4057052829</v>
      </c>
      <c r="I82" s="93">
        <v>2.0999999999999999E-3</v>
      </c>
      <c r="J82" s="31">
        <f t="shared" si="13"/>
        <v>8256.8417519810937</v>
      </c>
    </row>
    <row r="83" spans="1:13" x14ac:dyDescent="0.2">
      <c r="A83" s="7" t="str">
        <f>A10</f>
        <v>Unmetered Scattered Load</v>
      </c>
      <c r="B83" s="91" t="s">
        <v>31</v>
      </c>
      <c r="C83" s="91">
        <v>4062</v>
      </c>
      <c r="D83" s="91">
        <v>4730</v>
      </c>
      <c r="E83" s="30">
        <v>86927.268765317931</v>
      </c>
      <c r="F83" s="93">
        <v>1.2999999999999999E-3</v>
      </c>
      <c r="G83" s="31">
        <f t="shared" si="12"/>
        <v>113.0054493949133</v>
      </c>
      <c r="H83" s="30">
        <v>88526.010732054376</v>
      </c>
      <c r="I83" s="93">
        <v>2.0999999999999999E-3</v>
      </c>
      <c r="J83" s="31">
        <f t="shared" si="13"/>
        <v>185.90462253731417</v>
      </c>
    </row>
    <row r="84" spans="1:13" x14ac:dyDescent="0.2">
      <c r="A84" s="7" t="str">
        <f>A11</f>
        <v>Street Lighting</v>
      </c>
      <c r="B84" s="91" t="s">
        <v>31</v>
      </c>
      <c r="C84" s="91">
        <v>4062</v>
      </c>
      <c r="D84" s="91">
        <v>4730</v>
      </c>
      <c r="E84" s="30">
        <v>218082.13250000004</v>
      </c>
      <c r="F84" s="93">
        <v>1.2999999999999999E-3</v>
      </c>
      <c r="G84" s="31">
        <f t="shared" si="12"/>
        <v>283.50677225000004</v>
      </c>
      <c r="H84" s="30">
        <v>222506.87926304046</v>
      </c>
      <c r="I84" s="93">
        <v>2.0999999999999999E-3</v>
      </c>
      <c r="J84" s="31">
        <f t="shared" si="13"/>
        <v>467.26444645238496</v>
      </c>
    </row>
    <row r="85" spans="1:13" x14ac:dyDescent="0.2">
      <c r="A85" s="23" t="s">
        <v>12</v>
      </c>
      <c r="B85" s="96" t="s">
        <v>0</v>
      </c>
      <c r="C85" s="37" t="s">
        <v>0</v>
      </c>
      <c r="D85" s="37" t="s">
        <v>0</v>
      </c>
      <c r="E85" s="94">
        <f>SUM(E80:E84)</f>
        <v>31597822.66343322</v>
      </c>
      <c r="F85" s="33"/>
      <c r="G85" s="40">
        <f>SUM(G80:G84)</f>
        <v>41077.169462463185</v>
      </c>
      <c r="H85" s="94">
        <f>SUM(H80:H84)</f>
        <v>32131263.983670801</v>
      </c>
      <c r="I85" s="33"/>
      <c r="J85" s="40">
        <f>SUM(J80:J84)</f>
        <v>67475.654365708688</v>
      </c>
    </row>
    <row r="86" spans="1:13" x14ac:dyDescent="0.2">
      <c r="A86" s="69"/>
      <c r="B86" s="35"/>
      <c r="C86" s="35"/>
      <c r="D86" s="35"/>
      <c r="E86" s="35"/>
      <c r="F86" s="35"/>
      <c r="G86" s="35"/>
      <c r="H86" s="35"/>
      <c r="I86" s="35"/>
      <c r="J86" s="35"/>
    </row>
    <row r="87" spans="1:13" x14ac:dyDescent="0.2">
      <c r="A87" s="19" t="s">
        <v>37</v>
      </c>
      <c r="B87" s="35"/>
      <c r="C87" s="35"/>
      <c r="D87" s="35"/>
      <c r="E87" s="35"/>
      <c r="F87" s="35"/>
      <c r="G87" s="35"/>
      <c r="H87" s="35"/>
      <c r="I87" s="35"/>
      <c r="J87" s="35"/>
    </row>
    <row r="88" spans="1:13" x14ac:dyDescent="0.2">
      <c r="A88" s="89" t="s">
        <v>38</v>
      </c>
      <c r="B88" s="35"/>
      <c r="C88" s="35"/>
      <c r="D88" s="35"/>
      <c r="E88" s="35"/>
      <c r="F88" s="35"/>
      <c r="G88" s="35"/>
      <c r="H88" s="35"/>
      <c r="I88" s="35"/>
      <c r="J88" s="35"/>
    </row>
    <row r="89" spans="1:13" x14ac:dyDescent="0.2">
      <c r="B89" s="36"/>
      <c r="C89" s="36"/>
      <c r="D89" s="36"/>
      <c r="E89" s="127">
        <v>2017</v>
      </c>
      <c r="F89" s="128"/>
      <c r="G89" s="128"/>
      <c r="H89" s="129">
        <v>2018</v>
      </c>
      <c r="I89" s="128"/>
      <c r="J89" s="128"/>
    </row>
    <row r="90" spans="1:13" x14ac:dyDescent="0.2">
      <c r="A90" s="23" t="s">
        <v>23</v>
      </c>
      <c r="B90" s="37"/>
      <c r="C90" s="37" t="s">
        <v>24</v>
      </c>
      <c r="D90" s="37" t="s">
        <v>25</v>
      </c>
      <c r="E90" s="37" t="s">
        <v>0</v>
      </c>
      <c r="F90" s="37" t="s">
        <v>29</v>
      </c>
      <c r="G90" s="37" t="s">
        <v>0</v>
      </c>
      <c r="H90" s="37" t="s">
        <v>0</v>
      </c>
      <c r="I90" s="37" t="s">
        <v>29</v>
      </c>
      <c r="J90" s="37" t="s">
        <v>0</v>
      </c>
    </row>
    <row r="91" spans="1:13" x14ac:dyDescent="0.2">
      <c r="A91" s="90" t="s">
        <v>26</v>
      </c>
      <c r="B91" s="91"/>
      <c r="C91" s="91" t="s">
        <v>27</v>
      </c>
      <c r="D91" s="91" t="s">
        <v>27</v>
      </c>
      <c r="E91" s="91" t="s">
        <v>28</v>
      </c>
      <c r="F91" s="91"/>
      <c r="G91" s="91" t="s">
        <v>30</v>
      </c>
      <c r="H91" s="91" t="s">
        <v>28</v>
      </c>
      <c r="I91" s="91"/>
      <c r="J91" s="91" t="s">
        <v>30</v>
      </c>
    </row>
    <row r="92" spans="1:13" x14ac:dyDescent="0.2">
      <c r="A92" s="7" t="str">
        <f>A7</f>
        <v>Residential</v>
      </c>
      <c r="B92" s="91" t="s">
        <v>39</v>
      </c>
      <c r="C92" s="91"/>
      <c r="D92" s="91"/>
      <c r="E92" s="39">
        <v>2040</v>
      </c>
      <c r="F92" s="93">
        <v>0.79</v>
      </c>
      <c r="G92" s="31">
        <f>E92*F92</f>
        <v>1611.6000000000001</v>
      </c>
      <c r="H92" s="39">
        <v>2100</v>
      </c>
      <c r="I92" s="93">
        <v>0.79</v>
      </c>
      <c r="J92" s="31">
        <f>H92*I92*12</f>
        <v>19908</v>
      </c>
    </row>
    <row r="93" spans="1:13" x14ac:dyDescent="0.2">
      <c r="A93" s="7" t="str">
        <f>A8</f>
        <v>General Service &lt; 50 kW</v>
      </c>
      <c r="B93" s="91" t="s">
        <v>39</v>
      </c>
      <c r="C93" s="91"/>
      <c r="D93" s="91"/>
      <c r="E93" s="39">
        <v>168.11285944901528</v>
      </c>
      <c r="F93" s="93">
        <v>0.79</v>
      </c>
      <c r="G93" s="31">
        <f>E93*F93</f>
        <v>132.80915896472209</v>
      </c>
      <c r="H93" s="39">
        <v>172.11285944901528</v>
      </c>
      <c r="I93" s="93">
        <v>0.79</v>
      </c>
      <c r="J93" s="31">
        <f>H93*I93*12</f>
        <v>1631.6299075766651</v>
      </c>
    </row>
    <row r="94" spans="1:13" x14ac:dyDescent="0.2">
      <c r="A94" s="7" t="str">
        <f>A9</f>
        <v>General Service &gt; 50 to 4999 kW</v>
      </c>
      <c r="B94" s="91" t="s">
        <v>39</v>
      </c>
      <c r="C94" s="91"/>
      <c r="D94" s="91"/>
      <c r="E94" s="39">
        <v>9</v>
      </c>
      <c r="F94" s="93">
        <v>0.79</v>
      </c>
      <c r="G94" s="31">
        <f>E94*F94</f>
        <v>7.11</v>
      </c>
      <c r="H94" s="39">
        <v>9</v>
      </c>
      <c r="I94" s="93">
        <v>0.79</v>
      </c>
      <c r="J94" s="31">
        <f>H94*I94*12</f>
        <v>85.320000000000007</v>
      </c>
    </row>
    <row r="95" spans="1:13" x14ac:dyDescent="0.2">
      <c r="A95" s="23" t="s">
        <v>12</v>
      </c>
      <c r="B95" s="96" t="s">
        <v>0</v>
      </c>
      <c r="C95" s="37" t="s">
        <v>0</v>
      </c>
      <c r="D95" s="37" t="s">
        <v>0</v>
      </c>
      <c r="E95" s="94">
        <f>SUM(E92:E94)</f>
        <v>2217.1128594490151</v>
      </c>
      <c r="F95" s="33"/>
      <c r="G95" s="40">
        <f>SUM(G92:G94)</f>
        <v>1751.5191589647222</v>
      </c>
      <c r="H95" s="94">
        <f>SUM(H92:H94)</f>
        <v>2281.1128594490151</v>
      </c>
      <c r="I95" s="33"/>
      <c r="J95" s="40">
        <f>SUM(J92:J94)</f>
        <v>21624.949907576665</v>
      </c>
    </row>
    <row r="96" spans="1:13" x14ac:dyDescent="0.2">
      <c r="A96" s="97"/>
      <c r="B96" s="45"/>
      <c r="C96" s="45"/>
      <c r="D96" s="45"/>
      <c r="E96" s="45"/>
      <c r="F96" s="45"/>
      <c r="G96" s="45"/>
      <c r="H96" s="98"/>
      <c r="I96" s="99"/>
      <c r="J96" s="100"/>
      <c r="K96" s="98"/>
      <c r="L96" s="99"/>
      <c r="M96" s="100"/>
    </row>
    <row r="97" spans="1:13" hidden="1" x14ac:dyDescent="0.2">
      <c r="A97" s="19" t="s">
        <v>40</v>
      </c>
      <c r="B97" s="35"/>
      <c r="C97" s="35"/>
      <c r="D97" s="35"/>
      <c r="E97" s="35"/>
      <c r="F97" s="35"/>
      <c r="G97" s="35"/>
      <c r="H97" s="35"/>
      <c r="I97" s="35"/>
      <c r="J97" s="35"/>
      <c r="K97" s="98"/>
      <c r="L97" s="99"/>
      <c r="M97" s="100"/>
    </row>
    <row r="98" spans="1:13" hidden="1" x14ac:dyDescent="0.2">
      <c r="A98" s="89" t="s">
        <v>22</v>
      </c>
      <c r="B98" s="35"/>
      <c r="C98" s="35"/>
      <c r="D98" s="35"/>
      <c r="E98" s="35"/>
      <c r="F98" s="35"/>
      <c r="G98" s="35"/>
      <c r="H98" s="35"/>
      <c r="I98" s="35"/>
      <c r="J98" s="35"/>
      <c r="K98" s="98"/>
      <c r="L98" s="99"/>
      <c r="M98" s="100"/>
    </row>
    <row r="99" spans="1:13" hidden="1" x14ac:dyDescent="0.2">
      <c r="B99" s="36"/>
      <c r="C99" s="36"/>
      <c r="D99" s="36"/>
      <c r="E99" s="127">
        <v>2017</v>
      </c>
      <c r="F99" s="128"/>
      <c r="G99" s="128"/>
      <c r="H99" s="129">
        <v>2018</v>
      </c>
      <c r="I99" s="128"/>
      <c r="J99" s="128"/>
      <c r="K99" s="98"/>
      <c r="L99" s="99"/>
      <c r="M99" s="100"/>
    </row>
    <row r="100" spans="1:13" hidden="1" x14ac:dyDescent="0.2">
      <c r="A100" s="23" t="s">
        <v>23</v>
      </c>
      <c r="B100" s="37"/>
      <c r="C100" s="37" t="s">
        <v>24</v>
      </c>
      <c r="D100" s="37" t="s">
        <v>25</v>
      </c>
      <c r="E100" s="37" t="s">
        <v>0</v>
      </c>
      <c r="F100" s="37" t="s">
        <v>29</v>
      </c>
      <c r="G100" s="37" t="s">
        <v>0</v>
      </c>
      <c r="H100" s="37" t="s">
        <v>0</v>
      </c>
      <c r="I100" s="37" t="s">
        <v>29</v>
      </c>
      <c r="J100" s="37" t="s">
        <v>0</v>
      </c>
      <c r="K100" s="98"/>
      <c r="L100" s="99"/>
      <c r="M100" s="100"/>
    </row>
    <row r="101" spans="1:13" hidden="1" x14ac:dyDescent="0.2">
      <c r="A101" s="90" t="s">
        <v>26</v>
      </c>
      <c r="B101" s="91"/>
      <c r="C101" s="91" t="s">
        <v>27</v>
      </c>
      <c r="D101" s="91" t="s">
        <v>27</v>
      </c>
      <c r="E101" s="91" t="s">
        <v>28</v>
      </c>
      <c r="F101" s="91"/>
      <c r="G101" s="91" t="s">
        <v>30</v>
      </c>
      <c r="H101" s="91" t="s">
        <v>28</v>
      </c>
      <c r="I101" s="91"/>
      <c r="J101" s="91" t="s">
        <v>30</v>
      </c>
      <c r="K101" s="98"/>
      <c r="L101" s="99"/>
      <c r="M101" s="100"/>
    </row>
    <row r="102" spans="1:13" hidden="1" x14ac:dyDescent="0.2">
      <c r="A102" s="7" t="str">
        <f>A32</f>
        <v>Residential</v>
      </c>
      <c r="B102" s="91" t="s">
        <v>31</v>
      </c>
      <c r="C102" s="91">
        <v>4062</v>
      </c>
      <c r="D102" s="91">
        <v>4730</v>
      </c>
      <c r="E102" s="30">
        <v>22215002.511834595</v>
      </c>
      <c r="F102" s="93">
        <v>1.1000000000000001E-3</v>
      </c>
      <c r="G102" s="31">
        <f>E102*F102</f>
        <v>24436.502763018056</v>
      </c>
      <c r="H102" s="30">
        <v>23034781.915733729</v>
      </c>
      <c r="I102" s="93">
        <v>0</v>
      </c>
      <c r="J102" s="31">
        <f>H102*I102</f>
        <v>0</v>
      </c>
      <c r="K102" s="98"/>
      <c r="L102" s="99"/>
      <c r="M102" s="100"/>
    </row>
    <row r="103" spans="1:13" hidden="1" x14ac:dyDescent="0.2">
      <c r="A103" s="7" t="str">
        <f>A33</f>
        <v>General Service &lt; 50 kW</v>
      </c>
      <c r="B103" s="91" t="s">
        <v>31</v>
      </c>
      <c r="C103" s="91">
        <v>4062</v>
      </c>
      <c r="D103" s="91">
        <v>4730</v>
      </c>
      <c r="E103" s="30">
        <v>5216859.6443843385</v>
      </c>
      <c r="F103" s="93">
        <v>0</v>
      </c>
      <c r="G103" s="31">
        <f>E103*F103</f>
        <v>0</v>
      </c>
      <c r="H103" s="30">
        <v>4853619.7722366946</v>
      </c>
      <c r="I103" s="93">
        <v>0</v>
      </c>
      <c r="J103" s="31">
        <f>H103*I103</f>
        <v>0</v>
      </c>
      <c r="K103" s="98"/>
      <c r="L103" s="99"/>
      <c r="M103" s="100"/>
    </row>
    <row r="104" spans="1:13" hidden="1" x14ac:dyDescent="0.2">
      <c r="A104" s="23" t="s">
        <v>12</v>
      </c>
      <c r="B104" s="96" t="s">
        <v>0</v>
      </c>
      <c r="C104" s="37" t="s">
        <v>0</v>
      </c>
      <c r="D104" s="37" t="s">
        <v>0</v>
      </c>
      <c r="E104" s="94">
        <f>SUM(E102:E103)</f>
        <v>27431862.156218935</v>
      </c>
      <c r="F104" s="33"/>
      <c r="G104" s="40">
        <f>SUM(G102:G103)</f>
        <v>24436.502763018056</v>
      </c>
      <c r="H104" s="94">
        <f>SUM(H102:H103)</f>
        <v>27888401.687970422</v>
      </c>
      <c r="I104" s="33"/>
      <c r="J104" s="40">
        <f>SUM(J102:J103)</f>
        <v>0</v>
      </c>
      <c r="K104" s="98"/>
      <c r="L104" s="99"/>
      <c r="M104" s="100"/>
    </row>
    <row r="105" spans="1:13" ht="14.25" customHeight="1" x14ac:dyDescent="0.2">
      <c r="A105" s="19" t="s">
        <v>41</v>
      </c>
      <c r="B105" s="35"/>
      <c r="C105" s="35"/>
      <c r="D105" s="35"/>
      <c r="E105" s="35"/>
      <c r="F105" s="35"/>
      <c r="G105" s="35"/>
      <c r="H105" s="35"/>
      <c r="J105" s="35"/>
      <c r="K105" s="98"/>
      <c r="L105" s="99"/>
      <c r="M105" s="100"/>
    </row>
    <row r="106" spans="1:13" ht="14.25" customHeight="1" x14ac:dyDescent="0.2">
      <c r="A106" s="101" t="s">
        <v>0</v>
      </c>
      <c r="B106" s="35"/>
      <c r="C106" s="35"/>
      <c r="D106" s="35"/>
      <c r="E106" s="35"/>
      <c r="F106" s="35"/>
      <c r="G106" s="35"/>
      <c r="H106" s="35"/>
      <c r="J106" s="35"/>
      <c r="K106" s="98"/>
      <c r="L106" s="99"/>
      <c r="M106" s="100"/>
    </row>
    <row r="107" spans="1:13" ht="14.25" customHeight="1" x14ac:dyDescent="0.2">
      <c r="B107" s="102"/>
      <c r="C107" s="102"/>
      <c r="D107" s="102"/>
      <c r="E107" s="103">
        <v>2014</v>
      </c>
      <c r="F107" s="103">
        <v>2015</v>
      </c>
      <c r="G107" s="103">
        <v>2016</v>
      </c>
      <c r="H107" s="103">
        <v>2017</v>
      </c>
      <c r="I107" s="103">
        <v>2018</v>
      </c>
      <c r="K107" s="98"/>
      <c r="L107" s="99"/>
      <c r="M107" s="100"/>
    </row>
    <row r="108" spans="1:13" ht="14.25" customHeight="1" x14ac:dyDescent="0.2">
      <c r="A108" s="104"/>
      <c r="B108" s="41"/>
      <c r="C108" s="41"/>
      <c r="D108" s="41"/>
      <c r="E108" s="41"/>
      <c r="F108" s="41"/>
      <c r="G108" s="41"/>
      <c r="H108" s="41" t="s">
        <v>42</v>
      </c>
      <c r="I108" s="41" t="s">
        <v>42</v>
      </c>
      <c r="K108" s="98"/>
      <c r="L108" s="99"/>
      <c r="M108" s="100"/>
    </row>
    <row r="109" spans="1:13" ht="14.25" customHeight="1" x14ac:dyDescent="0.2">
      <c r="A109" s="42" t="s">
        <v>63</v>
      </c>
      <c r="B109" s="105"/>
      <c r="C109" s="102"/>
      <c r="D109" s="43"/>
      <c r="E109" s="44">
        <v>66954.94</v>
      </c>
      <c r="F109" s="44">
        <v>64898.95</v>
      </c>
      <c r="G109" s="44">
        <v>53630.1</v>
      </c>
      <c r="H109" s="44">
        <f>AVERAGE(E109:G109)</f>
        <v>61827.996666666673</v>
      </c>
      <c r="I109" s="44">
        <f>AVERAGE(E109:H109)</f>
        <v>61827.996666666673</v>
      </c>
      <c r="K109" s="98"/>
      <c r="L109" s="99"/>
      <c r="M109" s="100"/>
    </row>
    <row r="110" spans="1:13" ht="14.25" customHeight="1" x14ac:dyDescent="0.2">
      <c r="A110" s="42" t="s">
        <v>64</v>
      </c>
      <c r="B110" s="105"/>
      <c r="C110" s="43"/>
      <c r="D110" s="43"/>
      <c r="E110" s="44">
        <v>72735.34</v>
      </c>
      <c r="F110" s="44">
        <v>71341.279999999999</v>
      </c>
      <c r="G110" s="44">
        <v>82148.86</v>
      </c>
      <c r="H110" s="44">
        <v>90279</v>
      </c>
      <c r="I110" s="44">
        <v>98400</v>
      </c>
      <c r="K110" s="98"/>
      <c r="L110" s="99"/>
      <c r="M110" s="100"/>
    </row>
    <row r="111" spans="1:13" ht="14.25" customHeight="1" x14ac:dyDescent="0.2">
      <c r="A111" s="97"/>
      <c r="B111" s="45"/>
      <c r="C111" s="45"/>
      <c r="D111" s="45"/>
      <c r="E111" s="45"/>
      <c r="F111" s="45"/>
      <c r="G111" s="45"/>
      <c r="H111" s="45"/>
      <c r="I111" s="99"/>
      <c r="J111" s="106"/>
      <c r="K111" s="98"/>
      <c r="L111" s="99"/>
      <c r="M111" s="100"/>
    </row>
    <row r="112" spans="1:13" ht="14.25" customHeight="1" x14ac:dyDescent="0.2">
      <c r="A112" s="19" t="s">
        <v>43</v>
      </c>
      <c r="B112" s="45"/>
      <c r="C112" s="45"/>
      <c r="D112" s="45"/>
      <c r="E112" s="45"/>
      <c r="F112" s="45"/>
      <c r="G112" s="45"/>
      <c r="H112" s="45"/>
      <c r="I112" s="99"/>
      <c r="J112" s="106"/>
      <c r="K112" s="98"/>
      <c r="L112" s="99"/>
      <c r="M112" s="100"/>
    </row>
    <row r="113" spans="1:13" ht="14.25" customHeight="1" x14ac:dyDescent="0.2">
      <c r="A113" s="89" t="s">
        <v>44</v>
      </c>
      <c r="B113" s="45"/>
      <c r="C113" s="45"/>
      <c r="D113" s="45"/>
      <c r="E113" s="45"/>
      <c r="F113" s="45"/>
      <c r="G113" s="45"/>
      <c r="H113" s="45"/>
      <c r="I113" s="99"/>
      <c r="J113" s="106"/>
      <c r="K113" s="98"/>
      <c r="L113" s="99"/>
      <c r="M113" s="100"/>
    </row>
    <row r="114" spans="1:13" ht="14.25" customHeight="1" x14ac:dyDescent="0.2">
      <c r="A114" s="101"/>
      <c r="B114" s="45"/>
      <c r="C114" s="45"/>
      <c r="D114" s="45"/>
      <c r="E114" s="45"/>
      <c r="F114" s="45"/>
      <c r="G114" s="45"/>
      <c r="H114" s="45"/>
      <c r="I114" s="99"/>
      <c r="J114" s="106"/>
      <c r="K114" s="98"/>
      <c r="L114" s="99"/>
      <c r="M114" s="100"/>
    </row>
    <row r="115" spans="1:13" ht="14.25" customHeight="1" x14ac:dyDescent="0.2">
      <c r="B115" s="117" t="s">
        <v>45</v>
      </c>
      <c r="C115" s="117"/>
      <c r="D115" s="117"/>
      <c r="E115" s="117"/>
      <c r="F115" s="117"/>
      <c r="G115" s="117"/>
      <c r="K115" s="98"/>
      <c r="L115" s="99"/>
      <c r="M115" s="100"/>
    </row>
    <row r="116" spans="1:13" ht="16.5" customHeight="1" x14ac:dyDescent="0.2">
      <c r="A116" s="107" t="s">
        <v>7</v>
      </c>
      <c r="B116" s="46"/>
      <c r="C116" s="47" t="s">
        <v>46</v>
      </c>
      <c r="D116" s="130" t="s">
        <v>47</v>
      </c>
      <c r="E116" s="131"/>
      <c r="F116" s="48" t="s">
        <v>24</v>
      </c>
      <c r="G116" s="48" t="s">
        <v>48</v>
      </c>
      <c r="K116" s="98"/>
      <c r="L116" s="99"/>
      <c r="M116" s="100"/>
    </row>
    <row r="117" spans="1:13" ht="14.25" customHeight="1" x14ac:dyDescent="0.2">
      <c r="A117" s="7" t="str">
        <f>A7</f>
        <v>Residential</v>
      </c>
      <c r="B117" s="91" t="s">
        <v>31</v>
      </c>
      <c r="C117" s="49">
        <f>I56</f>
        <v>5.8066387627010302E-3</v>
      </c>
      <c r="D117" s="119">
        <f>H44</f>
        <v>23034781.915733729</v>
      </c>
      <c r="E117" s="120"/>
      <c r="F117" s="50">
        <f t="shared" ref="F117:F121" si="14">C117*D117</f>
        <v>133754.65756226415</v>
      </c>
      <c r="G117" s="51">
        <f>F117/$F$122</f>
        <v>0.72025880914941764</v>
      </c>
      <c r="K117" s="98"/>
      <c r="L117" s="99"/>
      <c r="M117" s="100"/>
    </row>
    <row r="118" spans="1:13" ht="15" customHeight="1" x14ac:dyDescent="0.2">
      <c r="A118" s="7" t="str">
        <f>A8</f>
        <v>General Service &lt; 50 kW</v>
      </c>
      <c r="B118" s="91" t="s">
        <v>31</v>
      </c>
      <c r="C118" s="49">
        <f>I57</f>
        <v>5.0397236163332903E-3</v>
      </c>
      <c r="D118" s="119">
        <f>H45</f>
        <v>4853619.7722366946</v>
      </c>
      <c r="E118" s="120"/>
      <c r="F118" s="50">
        <f t="shared" si="14"/>
        <v>24460.902190843473</v>
      </c>
      <c r="G118" s="51">
        <f>F118/$F$122</f>
        <v>0.13172012551784121</v>
      </c>
      <c r="K118" s="98"/>
      <c r="L118" s="99"/>
      <c r="M118" s="100"/>
    </row>
    <row r="119" spans="1:13" ht="14.25" customHeight="1" x14ac:dyDescent="0.2">
      <c r="A119" s="7" t="str">
        <f>A9</f>
        <v>General Service &gt; 50 to 4999 kW</v>
      </c>
      <c r="B119" s="91" t="s">
        <v>62</v>
      </c>
      <c r="C119" s="49">
        <f>I58</f>
        <v>2.0426226736802207</v>
      </c>
      <c r="D119" s="119">
        <f>H46</f>
        <v>12771.106902904179</v>
      </c>
      <c r="E119" s="120"/>
      <c r="F119" s="50">
        <f t="shared" si="14"/>
        <v>26086.552527866057</v>
      </c>
      <c r="G119" s="51">
        <f>F119/$F$122</f>
        <v>0.14047413077774906</v>
      </c>
      <c r="K119" s="98"/>
      <c r="L119" s="99"/>
      <c r="M119" s="100"/>
    </row>
    <row r="120" spans="1:13" ht="14.25" customHeight="1" x14ac:dyDescent="0.2">
      <c r="A120" s="7" t="str">
        <f>A10</f>
        <v>Unmetered Scattered Load</v>
      </c>
      <c r="B120" s="91" t="s">
        <v>31</v>
      </c>
      <c r="C120" s="49">
        <f>I59</f>
        <v>5.0397964438638277E-3</v>
      </c>
      <c r="D120" s="119">
        <f>H47</f>
        <v>88526.010732054376</v>
      </c>
      <c r="E120" s="120"/>
      <c r="F120" s="50">
        <f t="shared" si="14"/>
        <v>446.15307407685867</v>
      </c>
      <c r="G120" s="51">
        <f>F120/$F$122</f>
        <v>2.4025008750320374E-3</v>
      </c>
      <c r="K120" s="98"/>
      <c r="L120" s="99"/>
      <c r="M120" s="100"/>
    </row>
    <row r="121" spans="1:13" ht="14.25" customHeight="1" x14ac:dyDescent="0.2">
      <c r="A121" s="7" t="str">
        <f>A11</f>
        <v>Street Lighting</v>
      </c>
      <c r="B121" s="91" t="s">
        <v>62</v>
      </c>
      <c r="C121" s="49">
        <f>I60</f>
        <v>1.5790741839135138</v>
      </c>
      <c r="D121" s="119">
        <f>H48</f>
        <v>605</v>
      </c>
      <c r="E121" s="120"/>
      <c r="F121" s="50">
        <f t="shared" si="14"/>
        <v>955.33988126767588</v>
      </c>
      <c r="G121" s="51">
        <f>F121/$F$122</f>
        <v>5.1444336799598067E-3</v>
      </c>
      <c r="K121" s="98"/>
      <c r="L121" s="99"/>
      <c r="M121" s="100"/>
    </row>
    <row r="122" spans="1:13" ht="14.25" customHeight="1" x14ac:dyDescent="0.2">
      <c r="A122" s="108" t="s">
        <v>12</v>
      </c>
      <c r="B122" s="109"/>
      <c r="C122" s="109"/>
      <c r="D122" s="121">
        <f>SUM(D117:E121)</f>
        <v>27990303.805605382</v>
      </c>
      <c r="E122" s="122"/>
      <c r="F122" s="52">
        <f>SUM(F117:F121)</f>
        <v>185703.60523631825</v>
      </c>
      <c r="G122" s="53">
        <f>SUM(G117:G121)</f>
        <v>0.99999999999999967</v>
      </c>
      <c r="H122" s="45"/>
      <c r="I122" s="99"/>
      <c r="J122" s="106"/>
      <c r="K122" s="98"/>
      <c r="L122" s="99"/>
      <c r="M122" s="100"/>
    </row>
    <row r="123" spans="1:13" ht="14.25" customHeight="1" x14ac:dyDescent="0.2">
      <c r="A123" s="97"/>
      <c r="B123" s="45"/>
      <c r="C123" s="45"/>
      <c r="D123" s="45"/>
      <c r="E123" s="45"/>
      <c r="F123" s="45"/>
      <c r="G123" s="45"/>
      <c r="H123" s="45"/>
      <c r="I123" s="99"/>
      <c r="J123" s="106"/>
      <c r="K123" s="98"/>
      <c r="L123" s="99"/>
      <c r="M123" s="100"/>
    </row>
    <row r="124" spans="1:13" ht="14.25" customHeight="1" x14ac:dyDescent="0.2">
      <c r="A124" s="19" t="s">
        <v>49</v>
      </c>
      <c r="B124" s="54"/>
      <c r="C124" s="54"/>
      <c r="D124" s="54"/>
      <c r="E124" s="54"/>
      <c r="F124" s="54"/>
      <c r="G124" s="54"/>
      <c r="H124" s="54"/>
      <c r="I124" s="55"/>
      <c r="J124" s="54"/>
      <c r="K124" s="98"/>
      <c r="L124" s="99"/>
      <c r="M124" s="100"/>
    </row>
    <row r="125" spans="1:13" x14ac:dyDescent="0.2">
      <c r="A125" s="89" t="s">
        <v>44</v>
      </c>
      <c r="B125" s="56"/>
      <c r="C125" s="56"/>
      <c r="D125" s="57"/>
      <c r="E125" s="57"/>
      <c r="F125" s="57"/>
      <c r="G125" s="57"/>
      <c r="H125" s="57"/>
      <c r="I125" s="57"/>
      <c r="J125" s="56"/>
      <c r="K125" s="98"/>
      <c r="L125" s="99"/>
      <c r="M125" s="100"/>
    </row>
    <row r="126" spans="1:13" x14ac:dyDescent="0.2">
      <c r="A126" s="101"/>
      <c r="B126" s="56"/>
      <c r="C126" s="56"/>
      <c r="D126" s="57"/>
      <c r="E126" s="57"/>
      <c r="F126" s="57"/>
      <c r="G126" s="57"/>
      <c r="H126" s="57"/>
      <c r="I126" s="57"/>
      <c r="J126" s="56"/>
      <c r="K126" s="98"/>
      <c r="L126" s="99"/>
      <c r="M126" s="100"/>
    </row>
    <row r="127" spans="1:13" x14ac:dyDescent="0.2">
      <c r="A127" s="69"/>
      <c r="B127" s="123" t="s">
        <v>50</v>
      </c>
      <c r="C127" s="124"/>
      <c r="D127" s="124"/>
      <c r="E127" s="124"/>
      <c r="F127" s="124"/>
      <c r="G127" s="124"/>
      <c r="H127" s="125"/>
      <c r="I127" s="58"/>
      <c r="J127" s="58"/>
      <c r="K127" s="98"/>
      <c r="L127" s="99"/>
      <c r="M127" s="100"/>
    </row>
    <row r="128" spans="1:13" ht="25.5" x14ac:dyDescent="0.2">
      <c r="A128" s="75" t="s">
        <v>7</v>
      </c>
      <c r="B128" s="126" t="s">
        <v>51</v>
      </c>
      <c r="C128" s="126"/>
      <c r="D128" s="126"/>
      <c r="E128" s="4" t="s">
        <v>52</v>
      </c>
      <c r="F128" s="4" t="s">
        <v>53</v>
      </c>
      <c r="G128" s="4" t="s">
        <v>33</v>
      </c>
      <c r="H128" s="4" t="s">
        <v>54</v>
      </c>
      <c r="I128" s="35"/>
      <c r="J128" s="35"/>
      <c r="K128" s="98"/>
      <c r="L128" s="99"/>
      <c r="M128" s="100"/>
    </row>
    <row r="129" spans="1:13" ht="13.5" customHeight="1" x14ac:dyDescent="0.2">
      <c r="A129" s="7" t="str">
        <f>A7</f>
        <v>Residential</v>
      </c>
      <c r="B129" s="113">
        <f>G117</f>
        <v>0.72025880914941764</v>
      </c>
      <c r="C129" s="113"/>
      <c r="D129" s="113"/>
      <c r="E129" s="59">
        <f>$E$134*B129</f>
        <v>70873.466820302696</v>
      </c>
      <c r="F129" s="60">
        <v>21429449.158378918</v>
      </c>
      <c r="G129" s="61">
        <f>ROUND(E129/F129,8)</f>
        <v>3.3072900000000001E-3</v>
      </c>
      <c r="H129" s="110" t="s">
        <v>31</v>
      </c>
      <c r="I129" s="35"/>
      <c r="J129" s="35"/>
      <c r="K129" s="98"/>
      <c r="L129" s="99"/>
      <c r="M129" s="100"/>
    </row>
    <row r="130" spans="1:13" ht="13.5" customHeight="1" x14ac:dyDescent="0.2">
      <c r="A130" s="7" t="str">
        <f>A8</f>
        <v>General Service &lt; 50 kW</v>
      </c>
      <c r="B130" s="113">
        <f>G118</f>
        <v>0.13172012551784121</v>
      </c>
      <c r="C130" s="113"/>
      <c r="D130" s="113"/>
      <c r="E130" s="59">
        <f>$E$134*B130</f>
        <v>12961.260350955576</v>
      </c>
      <c r="F130" s="60">
        <v>4515362.8336374834</v>
      </c>
      <c r="G130" s="61">
        <f t="shared" ref="G130:G133" si="15">ROUND(E130/F130,8)</f>
        <v>2.8704799999999999E-3</v>
      </c>
      <c r="H130" s="110" t="s">
        <v>31</v>
      </c>
      <c r="I130" s="35"/>
      <c r="J130" s="35"/>
      <c r="K130" s="98"/>
      <c r="L130" s="99"/>
      <c r="M130" s="100"/>
    </row>
    <row r="131" spans="1:13" ht="13.5" customHeight="1" x14ac:dyDescent="0.2">
      <c r="A131" s="7" t="str">
        <f>A9</f>
        <v>General Service &gt; 50 to 4999 kW</v>
      </c>
      <c r="B131" s="113">
        <f>G119</f>
        <v>0.14047413077774906</v>
      </c>
      <c r="C131" s="113"/>
      <c r="D131" s="113"/>
      <c r="E131" s="59">
        <f>$E$134*B131</f>
        <v>13822.654468530507</v>
      </c>
      <c r="F131" s="60">
        <v>3657813.5906478674</v>
      </c>
      <c r="G131" s="61">
        <f t="shared" si="15"/>
        <v>3.7789400000000002E-3</v>
      </c>
      <c r="H131" s="110" t="s">
        <v>62</v>
      </c>
      <c r="I131" s="35"/>
      <c r="J131" s="35"/>
      <c r="K131" s="98"/>
      <c r="L131" s="99"/>
      <c r="M131" s="100"/>
    </row>
    <row r="132" spans="1:13" ht="13.5" customHeight="1" x14ac:dyDescent="0.2">
      <c r="A132" s="7" t="str">
        <f>A10</f>
        <v>Unmetered Scattered Load</v>
      </c>
      <c r="B132" s="113">
        <f>G120</f>
        <v>2.4025008750320374E-3</v>
      </c>
      <c r="C132" s="113"/>
      <c r="D132" s="113"/>
      <c r="E132" s="59">
        <f>$E$134*B132</f>
        <v>236.40608610315249</v>
      </c>
      <c r="F132" s="60">
        <v>82356.483908401628</v>
      </c>
      <c r="G132" s="61">
        <f t="shared" si="15"/>
        <v>2.8705200000000001E-3</v>
      </c>
      <c r="H132" s="110" t="s">
        <v>31</v>
      </c>
      <c r="I132" s="35"/>
      <c r="J132" s="35"/>
      <c r="K132" s="98"/>
      <c r="L132" s="99"/>
      <c r="M132" s="100"/>
    </row>
    <row r="133" spans="1:13" ht="13.5" customHeight="1" x14ac:dyDescent="0.2">
      <c r="A133" s="7" t="str">
        <f>A11</f>
        <v>Street Lighting</v>
      </c>
      <c r="B133" s="113">
        <f>G121</f>
        <v>5.1444336799598067E-3</v>
      </c>
      <c r="C133" s="113"/>
      <c r="D133" s="113"/>
      <c r="E133" s="59">
        <f>$E$134*B133</f>
        <v>506.21227410804499</v>
      </c>
      <c r="F133" s="60">
        <v>605</v>
      </c>
      <c r="G133" s="61">
        <f t="shared" si="15"/>
        <v>0.83671450000000003</v>
      </c>
      <c r="H133" s="110" t="s">
        <v>62</v>
      </c>
      <c r="I133" s="35"/>
      <c r="J133" s="35"/>
      <c r="K133" s="98"/>
      <c r="L133" s="99"/>
      <c r="M133" s="100"/>
    </row>
    <row r="134" spans="1:13" ht="13.5" customHeight="1" x14ac:dyDescent="0.2">
      <c r="A134" s="62" t="s">
        <v>12</v>
      </c>
      <c r="B134" s="114">
        <f>SUM(B129:D133)</f>
        <v>0.99999999999999967</v>
      </c>
      <c r="C134" s="115"/>
      <c r="D134" s="116"/>
      <c r="E134" s="13">
        <f>I110</f>
        <v>98400</v>
      </c>
      <c r="F134" s="13">
        <f>SUM(F129:F133)</f>
        <v>29685587.06657267</v>
      </c>
      <c r="G134" s="13"/>
      <c r="H134" s="13"/>
      <c r="I134" s="35"/>
      <c r="J134" s="35"/>
      <c r="K134" s="98"/>
      <c r="L134" s="99"/>
      <c r="M134" s="100"/>
    </row>
    <row r="135" spans="1:13" x14ac:dyDescent="0.2">
      <c r="A135" s="63"/>
      <c r="C135" s="64"/>
      <c r="D135" s="65"/>
      <c r="E135" s="65"/>
      <c r="F135" s="65"/>
      <c r="G135" s="65"/>
      <c r="H135" s="65"/>
      <c r="I135" s="65"/>
      <c r="J135" s="64"/>
      <c r="K135" s="98"/>
      <c r="L135" s="99"/>
      <c r="M135" s="100"/>
    </row>
    <row r="136" spans="1:13" x14ac:dyDescent="0.2">
      <c r="A136" s="19" t="s">
        <v>55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98"/>
      <c r="L136" s="99"/>
      <c r="M136" s="100"/>
    </row>
    <row r="137" spans="1:13" x14ac:dyDescent="0.2">
      <c r="A137" s="89" t="s">
        <v>44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98"/>
      <c r="L137" s="99"/>
      <c r="M137" s="100"/>
    </row>
    <row r="138" spans="1:13" x14ac:dyDescent="0.2">
      <c r="B138" s="36"/>
      <c r="C138" s="36"/>
      <c r="D138" s="36"/>
      <c r="M138" s="35"/>
    </row>
    <row r="139" spans="1:13" x14ac:dyDescent="0.2">
      <c r="A139" s="23" t="s">
        <v>23</v>
      </c>
      <c r="B139" s="37"/>
      <c r="C139" s="37" t="s">
        <v>24</v>
      </c>
      <c r="D139" s="37" t="s">
        <v>25</v>
      </c>
      <c r="E139" s="117">
        <f>H107</f>
        <v>2017</v>
      </c>
      <c r="F139" s="118"/>
      <c r="G139" s="118"/>
      <c r="H139" s="117">
        <f>I107</f>
        <v>2018</v>
      </c>
      <c r="I139" s="118"/>
      <c r="J139" s="118"/>
      <c r="K139" s="70"/>
      <c r="L139" s="70"/>
    </row>
    <row r="140" spans="1:13" ht="12.75" customHeight="1" x14ac:dyDescent="0.2">
      <c r="A140" s="90" t="s">
        <v>26</v>
      </c>
      <c r="B140" s="91"/>
      <c r="C140" s="91" t="s">
        <v>27</v>
      </c>
      <c r="D140" s="91" t="s">
        <v>27</v>
      </c>
      <c r="E140" s="91" t="s">
        <v>28</v>
      </c>
      <c r="F140" s="91" t="s">
        <v>33</v>
      </c>
      <c r="G140" s="91" t="s">
        <v>30</v>
      </c>
      <c r="H140" s="91" t="s">
        <v>28</v>
      </c>
      <c r="I140" s="91" t="s">
        <v>33</v>
      </c>
      <c r="J140" s="91" t="s">
        <v>30</v>
      </c>
    </row>
    <row r="141" spans="1:13" ht="12.75" customHeight="1" x14ac:dyDescent="0.2">
      <c r="A141" s="7" t="str">
        <f>A7</f>
        <v>Residential</v>
      </c>
      <c r="B141" s="91" t="s">
        <v>31</v>
      </c>
      <c r="C141" s="91">
        <v>4075</v>
      </c>
      <c r="D141" s="91">
        <v>4750</v>
      </c>
      <c r="E141" s="30">
        <v>21046899.584874082</v>
      </c>
      <c r="F141" s="66">
        <v>1.8E-3</v>
      </c>
      <c r="G141" s="31">
        <f t="shared" ref="G141:G145" si="16">E141*F141</f>
        <v>37884.419252773347</v>
      </c>
      <c r="H141" s="30">
        <f>F129</f>
        <v>21429449.158378918</v>
      </c>
      <c r="I141" s="66">
        <f>G129</f>
        <v>3.3072900000000001E-3</v>
      </c>
      <c r="J141" s="31">
        <f>H141*I141</f>
        <v>70873.402907015014</v>
      </c>
    </row>
    <row r="142" spans="1:13" ht="12.75" customHeight="1" x14ac:dyDescent="0.2">
      <c r="A142" s="7" t="str">
        <f>A8</f>
        <v>General Service &lt; 50 kW</v>
      </c>
      <c r="B142" s="91" t="s">
        <v>31</v>
      </c>
      <c r="C142" s="91">
        <v>4075</v>
      </c>
      <c r="D142" s="91">
        <v>4750</v>
      </c>
      <c r="E142" s="30">
        <v>4942548.2182703344</v>
      </c>
      <c r="F142" s="66">
        <v>1.6000000000000001E-3</v>
      </c>
      <c r="G142" s="31">
        <f t="shared" si="16"/>
        <v>7908.0771492325357</v>
      </c>
      <c r="H142" s="30">
        <f>F130</f>
        <v>4515362.8336374834</v>
      </c>
      <c r="I142" s="66">
        <f>G130</f>
        <v>2.8704799999999999E-3</v>
      </c>
      <c r="J142" s="31">
        <f t="shared" ref="J142:J145" si="17">H142*I142</f>
        <v>12961.258706699722</v>
      </c>
    </row>
    <row r="143" spans="1:13" ht="12.75" customHeight="1" x14ac:dyDescent="0.2">
      <c r="A143" s="7" t="str">
        <f>A9</f>
        <v>General Service &gt; 50 to 4999 kW</v>
      </c>
      <c r="B143" s="91" t="s">
        <v>62</v>
      </c>
      <c r="C143" s="91">
        <v>4075</v>
      </c>
      <c r="D143" s="91">
        <v>4750</v>
      </c>
      <c r="E143" s="30">
        <v>12700.709899802026</v>
      </c>
      <c r="F143" s="66">
        <v>0.59279999999999999</v>
      </c>
      <c r="G143" s="31">
        <f t="shared" si="16"/>
        <v>7528.9808286026409</v>
      </c>
      <c r="H143" s="30">
        <f>F131</f>
        <v>3657813.5906478674</v>
      </c>
      <c r="I143" s="66">
        <f>G131</f>
        <v>3.7789400000000002E-3</v>
      </c>
      <c r="J143" s="31">
        <f t="shared" si="17"/>
        <v>13822.658090242852</v>
      </c>
    </row>
    <row r="144" spans="1:13" ht="12.75" customHeight="1" x14ac:dyDescent="0.2">
      <c r="A144" s="7" t="str">
        <f>A10</f>
        <v>Unmetered Scattered Load</v>
      </c>
      <c r="B144" s="91" t="s">
        <v>31</v>
      </c>
      <c r="C144" s="91">
        <v>4075</v>
      </c>
      <c r="D144" s="91">
        <v>4750</v>
      </c>
      <c r="E144" s="30">
        <v>82356.483908401628</v>
      </c>
      <c r="F144" s="66">
        <v>1.6000000000000001E-3</v>
      </c>
      <c r="G144" s="31">
        <f t="shared" si="16"/>
        <v>131.77037425344261</v>
      </c>
      <c r="H144" s="30">
        <f>F132</f>
        <v>82356.483908401628</v>
      </c>
      <c r="I144" s="66">
        <f>G132</f>
        <v>2.8705200000000001E-3</v>
      </c>
      <c r="J144" s="31">
        <f t="shared" si="17"/>
        <v>236.40593418874505</v>
      </c>
    </row>
    <row r="145" spans="1:13" ht="12.75" customHeight="1" x14ac:dyDescent="0.2">
      <c r="A145" s="7" t="str">
        <f>A11</f>
        <v>Street Lighting</v>
      </c>
      <c r="B145" s="91" t="s">
        <v>62</v>
      </c>
      <c r="C145" s="91">
        <v>4075</v>
      </c>
      <c r="D145" s="91">
        <v>4750</v>
      </c>
      <c r="E145" s="30">
        <v>590</v>
      </c>
      <c r="F145" s="66">
        <v>0.45829999999999999</v>
      </c>
      <c r="G145" s="31">
        <f t="shared" si="16"/>
        <v>270.39699999999999</v>
      </c>
      <c r="H145" s="30">
        <f>F133</f>
        <v>605</v>
      </c>
      <c r="I145" s="66">
        <f>G133</f>
        <v>0.83671450000000003</v>
      </c>
      <c r="J145" s="31">
        <f t="shared" si="17"/>
        <v>506.21227250000004</v>
      </c>
    </row>
    <row r="146" spans="1:13" x14ac:dyDescent="0.2">
      <c r="A146" s="23" t="s">
        <v>12</v>
      </c>
      <c r="B146" s="96" t="s">
        <v>0</v>
      </c>
      <c r="C146" s="37">
        <v>0</v>
      </c>
      <c r="D146" s="37">
        <v>0</v>
      </c>
      <c r="E146" s="94">
        <f>SUM(E141:E145)</f>
        <v>26085094.996952619</v>
      </c>
      <c r="F146" s="33"/>
      <c r="G146" s="40">
        <f>SUM(G141:G145)</f>
        <v>53723.644604861962</v>
      </c>
      <c r="H146" s="94">
        <f>SUM(H141:H145)</f>
        <v>29685587.06657267</v>
      </c>
      <c r="I146" s="33"/>
      <c r="J146" s="40">
        <f>SUM(J141:J145)</f>
        <v>98399.937910646331</v>
      </c>
    </row>
    <row r="147" spans="1:13" ht="12" customHeight="1" x14ac:dyDescent="0.2">
      <c r="A147" s="97"/>
      <c r="B147" s="45"/>
      <c r="C147" s="45"/>
      <c r="D147" s="45"/>
      <c r="E147" s="45"/>
      <c r="F147" s="45"/>
      <c r="G147" s="45"/>
      <c r="H147" s="98"/>
      <c r="I147" s="99"/>
      <c r="J147" s="100"/>
      <c r="M147" s="67"/>
    </row>
    <row r="148" spans="1:13" ht="21" x14ac:dyDescent="0.2">
      <c r="A148" s="69"/>
      <c r="B148" s="35"/>
      <c r="C148" s="35"/>
      <c r="D148" s="35"/>
      <c r="E148" s="35"/>
      <c r="F148" s="35"/>
      <c r="G148" s="35"/>
      <c r="H148" s="35"/>
      <c r="I148" s="35"/>
      <c r="J148" s="35"/>
      <c r="M148" s="67"/>
    </row>
    <row r="149" spans="1:13" s="69" customFormat="1" x14ac:dyDescent="0.2">
      <c r="A149" s="23" t="s">
        <v>56</v>
      </c>
      <c r="B149" s="37"/>
      <c r="C149" s="37"/>
      <c r="D149" s="37"/>
      <c r="E149" s="37"/>
      <c r="F149" s="37"/>
      <c r="G149" s="111">
        <f>G37+G49+G61+G73+G85+G95+G146</f>
        <v>4101267.1094346396</v>
      </c>
      <c r="H149" s="37"/>
      <c r="I149" s="37"/>
      <c r="J149" s="40">
        <f>J37+J49+J61+J73+J85+J95+J104+J146</f>
        <v>3525625.4843350747</v>
      </c>
      <c r="K149" s="68"/>
      <c r="L149" s="68"/>
      <c r="M149" s="112"/>
    </row>
    <row r="150" spans="1:13" s="69" customForma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35"/>
    </row>
    <row r="151" spans="1:13" ht="12.75" customHeight="1" x14ac:dyDescent="0.2"/>
    <row r="152" spans="1:13" ht="12.75" customHeight="1" x14ac:dyDescent="0.2"/>
    <row r="153" spans="1:13" ht="12.75" customHeight="1" x14ac:dyDescent="0.2"/>
    <row r="154" spans="1:13" ht="12.75" customHeight="1" x14ac:dyDescent="0.2"/>
    <row r="155" spans="1:13" ht="12.75" customHeight="1" x14ac:dyDescent="0.2"/>
    <row r="156" spans="1:13" ht="12.75" customHeight="1" x14ac:dyDescent="0.2"/>
    <row r="157" spans="1:13" ht="12.75" customHeight="1" x14ac:dyDescent="0.2"/>
    <row r="158" spans="1:13" ht="12.75" customHeight="1" x14ac:dyDescent="0.2"/>
    <row r="159" spans="1:13" ht="12.75" customHeight="1" x14ac:dyDescent="0.2"/>
    <row r="160" spans="1:13" ht="12.75" customHeight="1" x14ac:dyDescent="0.2"/>
    <row r="161" spans="1:13" ht="12.75" customHeight="1" x14ac:dyDescent="0.2"/>
    <row r="162" spans="1:13" x14ac:dyDescent="0.2">
      <c r="M162" s="35"/>
    </row>
    <row r="163" spans="1:13" x14ac:dyDescent="0.2">
      <c r="M163" s="36"/>
    </row>
    <row r="165" spans="1:13" s="70" customForma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</row>
    <row r="179" spans="1:12" s="70" customForma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</row>
  </sheetData>
  <sheetProtection selectLockedCells="1" selectUnlockedCells="1"/>
  <mergeCells count="44">
    <mergeCell ref="C13:D13"/>
    <mergeCell ref="C5:D5"/>
    <mergeCell ref="E5:G5"/>
    <mergeCell ref="C6:D6"/>
    <mergeCell ref="C7:D7"/>
    <mergeCell ref="C8:D8"/>
    <mergeCell ref="C9:D9"/>
    <mergeCell ref="C10:D10"/>
    <mergeCell ref="C11:D11"/>
    <mergeCell ref="C12:D12"/>
    <mergeCell ref="C14:D14"/>
    <mergeCell ref="C15:D15"/>
    <mergeCell ref="E29:G29"/>
    <mergeCell ref="H29:J29"/>
    <mergeCell ref="E41:G41"/>
    <mergeCell ref="H41:J41"/>
    <mergeCell ref="D116:E116"/>
    <mergeCell ref="E53:G53"/>
    <mergeCell ref="H53:J53"/>
    <mergeCell ref="E65:G65"/>
    <mergeCell ref="H65:J65"/>
    <mergeCell ref="E77:G77"/>
    <mergeCell ref="H77:J77"/>
    <mergeCell ref="E89:G89"/>
    <mergeCell ref="H89:J89"/>
    <mergeCell ref="E99:G99"/>
    <mergeCell ref="H99:J99"/>
    <mergeCell ref="B115:G115"/>
    <mergeCell ref="B128:D128"/>
    <mergeCell ref="D117:E117"/>
    <mergeCell ref="D118:E118"/>
    <mergeCell ref="D119:E119"/>
    <mergeCell ref="D120:E120"/>
    <mergeCell ref="D121:E121"/>
    <mergeCell ref="D122:E122"/>
    <mergeCell ref="B127:H127"/>
    <mergeCell ref="H139:J139"/>
    <mergeCell ref="B129:D129"/>
    <mergeCell ref="B130:D130"/>
    <mergeCell ref="B131:D131"/>
    <mergeCell ref="B132:D132"/>
    <mergeCell ref="B133:D133"/>
    <mergeCell ref="B134:D134"/>
    <mergeCell ref="E139:G139"/>
  </mergeCells>
  <dataValidations count="1">
    <dataValidation type="list" allowBlank="1" showInputMessage="1" showErrorMessage="1" sqref="B32:B36" xr:uid="{74812013-647B-42AE-AD46-016A343C6226}">
      <formula1>"kWh,kW,Customer"</formula1>
    </dataValidation>
  </dataValidations>
  <pageMargins left="0.7" right="0.7" top="0.75" bottom="0.75" header="0.51180555555555596" footer="0.51180555555555596"/>
  <pageSetup scale="67" firstPageNumber="0" fitToHeight="0" orientation="portrait" horizontalDpi="300" verticalDpi="300" r:id="rId1"/>
  <headerFooter alignWithMargins="0"/>
  <rowBreaks count="1" manualBreakCount="1">
    <brk id="7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4.12 PowerSupplExp</vt:lpstr>
      <vt:lpstr>'4.12 PowerSupplExp'!Print_Area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cp:lastPrinted>2017-12-20T20:29:38Z</cp:lastPrinted>
  <dcterms:created xsi:type="dcterms:W3CDTF">2017-12-20T15:45:18Z</dcterms:created>
  <dcterms:modified xsi:type="dcterms:W3CDTF">2017-12-20T20:29:43Z</dcterms:modified>
</cp:coreProperties>
</file>