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T:\5. TESI UTILITIES\Cooperative Hydro Embrun\CHE 2018 CoS\Settlement Conference\unlinked models\"/>
    </mc:Choice>
  </mc:AlternateContent>
  <bookViews>
    <workbookView xWindow="0" yWindow="0" windowWidth="28800" windowHeight="11910" tabRatio="855"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1027"/>
</workbook>
</file>

<file path=xl/calcChain.xml><?xml version="1.0" encoding="utf-8"?>
<calcChain xmlns="http://schemas.openxmlformats.org/spreadsheetml/2006/main">
  <c r="P127" i="46" l="1"/>
  <c r="Q127" i="46"/>
  <c r="R127" i="46"/>
  <c r="S127" i="46"/>
  <c r="T127" i="46"/>
  <c r="U127" i="46"/>
  <c r="V127" i="46"/>
  <c r="W127" i="46"/>
  <c r="X127" i="46"/>
  <c r="E127" i="46"/>
  <c r="F127" i="46"/>
  <c r="G127" i="46"/>
  <c r="H127" i="46"/>
  <c r="I127" i="46"/>
  <c r="J127" i="46"/>
  <c r="K127" i="46"/>
  <c r="L127" i="46"/>
  <c r="M127" i="46"/>
  <c r="D513" i="46" l="1"/>
  <c r="C15" i="44"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Y516" i="46" s="1"/>
  <c r="G17" i="45"/>
  <c r="F17" i="45"/>
  <c r="F23" i="45" s="1"/>
  <c r="E17" i="45"/>
  <c r="J30" i="45" l="1"/>
  <c r="J23" i="45"/>
  <c r="K23" i="45"/>
  <c r="C130" i="45" s="1"/>
  <c r="E30" i="45"/>
  <c r="E23" i="45"/>
  <c r="I128" i="45"/>
  <c r="E86" i="45"/>
  <c r="E100" i="45"/>
  <c r="N124" i="45" s="1"/>
  <c r="E72" i="45"/>
  <c r="E107" i="45"/>
  <c r="O124" i="45" s="1"/>
  <c r="E114" i="45"/>
  <c r="P124" i="45" s="1"/>
  <c r="E79" i="45"/>
  <c r="E93" i="45"/>
  <c r="M124" i="45" s="1"/>
  <c r="E65" i="45"/>
  <c r="G65"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Y258" i="46"/>
  <c r="H37" i="45"/>
  <c r="H65" i="45"/>
  <c r="H30" i="45"/>
  <c r="I23" i="45"/>
  <c r="C128" i="45" s="1"/>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9" i="46"/>
  <c r="F128" i="45"/>
  <c r="E130" i="45"/>
  <c r="L130" i="45"/>
  <c r="J128" i="45"/>
  <c r="K127" i="45"/>
  <c r="AG516" i="46" s="1"/>
  <c r="AG520" i="46" s="1"/>
  <c r="J124" i="45"/>
  <c r="AF130" i="46" s="1"/>
  <c r="AF131" i="46" s="1"/>
  <c r="K52" i="43" s="1"/>
  <c r="I129" i="45"/>
  <c r="K124" i="45"/>
  <c r="AG130" i="46" s="1"/>
  <c r="AG131" i="46" s="1"/>
  <c r="L52"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D522" i="46"/>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AK567" i="79"/>
  <c r="AK570" i="79"/>
  <c r="AK569" i="79"/>
  <c r="AK571" i="79"/>
  <c r="AK565" i="79"/>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M259" i="46" l="1"/>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K572" i="79"/>
  <c r="P70"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R53"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R84"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<sst xmlns="http://schemas.openxmlformats.org/spreadsheetml/2006/main" count="2920" uniqueCount="696">
  <si>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</si>
  <si>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</si>
  <si>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</si>
  <si>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</si>
  <si>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</si>
  <si>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</si>
  <si>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</si>
  <si>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</si>
  <si>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</si>
  <si>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</si>
  <si>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</si>
  <si>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</si>
  <si>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</si>
  <si>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</si>
  <si>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</si>
  <si>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</si>
  <si>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</si>
  <si>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</si>
  <si>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</si>
  <si>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</si>
  <si>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</si>
  <si>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</si>
  <si>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</si>
  <si>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</si>
  <si>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</si>
  <si>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</si>
  <si>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</si>
  <si>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</si>
  <si>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</si>
  <si>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</si>
  <si>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</si>
  <si>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</si>
  <si>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</si>
  <si>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</si>
  <si>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</si>
  <si>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</si>
  <si>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</si>
  <si>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</si>
  <si>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</si>
  <si>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</si>
  <si>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</si>
  <si>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</si>
  <si>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</si>
  <si>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</si>
  <si>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</si>
  <si>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</si>
  <si>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</si>
  <si>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</si>
  <si>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</si>
  <si>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</si>
  <si>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</si>
  <si>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</si>
  <si>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</si>
  <si>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</si>
  <si>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</si>
  <si>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</si>
  <si>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</si>
  <si>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</si>
  <si>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</si>
  <si>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</si>
  <si>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</si>
  <si>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</si>
  <si>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</si>
  <si>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</si>
  <si>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</si>
  <si>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</si>
  <si>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</si>
  <si>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</si>
  <si>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</si>
  <si>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</si>
  <si>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</si>
  <si>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</si>
  <si>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</si>
  <si>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</si>
  <si>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</si>
  <si>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</si>
  <si>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</si>
  <si>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</si>
  <si>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</si>
  <si>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</si>
  <si>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</si>
  <si>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</si>
  <si>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</si>
  <si>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</si>
  <si>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</si>
  <si>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</si>
  <si>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</si>
  <si>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</si>
  <si>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</si>
  <si>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</si>
  <si>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</si>
  <si>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</si>
  <si>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</si>
  <si>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</si>
  <si>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</si>
  <si>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</si>
  <si>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</si>
  <si>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</si>
  <si>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</si>
  <si>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</si>
  <si>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</si>
  <si>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</si>
  <si>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</si>
  <si>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</si>
  <si>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</si>
  <si>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</si>
  <si>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</si>
  <si>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</si>
  <si>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</si>
  <si>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</si>
  <si>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</si>
  <si>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</si>
  <si>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</si>
  <si>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</si>
  <si>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</si>
  <si>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</si>
  <si>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</si>
  <si>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</si>
  <si>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</si>
  <si>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</si>
  <si>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</si>
  <si>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</si>
  <si>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</si>
  <si>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</si>
  <si>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</si>
  <si>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</si>
  <si>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</si>
  <si>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</si>
  <si>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</si>
  <si>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</si>
  <si>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</si>
  <si>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</si>
  <si>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</si>
  <si>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</si>
  <si>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</si>
  <si>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</si>
  <si>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</si>
  <si>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</si>
  <si>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</si>
  <si>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</si>
  <si>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</si>
  <si>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</si>
  <si>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</si>
  <si>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</si>
  <si>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</si>
  <si>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</si>
  <si>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</si>
  <si>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</si>
  <si>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</si>
  <si>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</si>
  <si>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</si>
  <si>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</si>
  <si>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</si>
  <si>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</si>
  <si>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</si>
  <si>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</si>
  <si>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</si>
  <si>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</si>
  <si>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</si>
  <si>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</si>
  <si>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</si>
  <si>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</si>
  <si>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</si>
  <si>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</si>
  <si>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</si>
  <si>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</si>
  <si>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</si>
  <si>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</si>
  <si>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</si>
  <si>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</si>
  <si>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</si>
  <si>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</si>
  <si>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</si>
  <si>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</si>
  <si>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</si>
  <si>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</si>
  <si>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</si>
  <si>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</si>
  <si>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</si>
  <si>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</si>
  <si>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</si>
  <si>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</si>
  <si>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</si>
  <si>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</si>
  <si>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</si>
  <si>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</si>
  <si>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</si>
  <si>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</si>
  <si>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</si>
  <si>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</si>
  <si>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</si>
  <si>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</si>
  <si>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</si>
  <si>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</si>
  <si>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</si>
  <si>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</si>
  <si>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</si>
  <si>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</si>
  <si>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</si>
  <si>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</si>
  <si>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</si>
  <si>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</si>
  <si>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</si>
  <si>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</si>
  <si>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</si>
  <si>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</si>
  <si>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</si>
  <si>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</si>
  <si>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</si>
  <si>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</si>
  <si>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</si>
  <si>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</si>
  <si>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</si>
  <si>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</si>
  <si>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</si>
  <si>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</si>
  <si>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</si>
  <si>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</si>
  <si>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</si>
  <si>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</si>
  <si>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</si>
  <si>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</si>
  <si>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</si>
  <si>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</si>
  <si>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</si>
  <si>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</si>
  <si>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</si>
  <si>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</si>
  <si>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</si>
  <si>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</si>
  <si>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</si>
  <si>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</si>
  <si>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</si>
  <si>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</si>
  <si>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</si>
  <si>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</si>
  <si>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</si>
  <si>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</si>
  <si>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</si>
  <si>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</si>
  <si>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</si>
  <si>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</si>
  <si>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</si>
  <si>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</si>
  <si>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</si>
  <si>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</si>
  <si>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</si>
  <si>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</si>
  <si>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</si>
  <si>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</si>
  <si>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</si>
  <si>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</si>
  <si>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</si>
  <si>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</si>
  <si>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</si>
  <si>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</si>
  <si>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</si>
  <si>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</si>
  <si>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</si>
  <si>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</si>
  <si>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</si>
  <si>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</si>
  <si>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</si>
  <si>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</si>
  <si>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</si>
  <si>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</si>
  <si>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</si>
  <si>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</si>
  <si>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</si>
  <si>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</si>
  <si>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</si>
  <si>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</si>
  <si>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</si>
  <si>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</si>
  <si>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</si>
  <si>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</si>
  <si>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</si>
  <si>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</si>
  <si>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</si>
  <si>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</si>
  <si>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</si>
  <si>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</si>
  <si>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</si>
  <si>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</si>
  <si>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</si>
  <si>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</si>
  <si>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</si>
  <si>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</si>
  <si>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</si>
  <si>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</si>
  <si>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</si>
  <si>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</si>
  <si>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</si>
  <si>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</si>
  <si>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</si>
  <si>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</si>
  <si>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</si>
  <si>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</si>
  <si>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</si>
  <si>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</si>
  <si>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</si>
  <si>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</si>
  <si>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</si>
  <si>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</si>
  <si>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</si>
  <si>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</si>
  <si>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</si>
  <si>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</si>
  <si>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</si>
  <si>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</si>
  <si>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</si>
  <si>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</si>
  <si>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</si>
  <si>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</si>
  <si>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</si>
  <si>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</si>
  <si>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</si>
  <si>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</si>
  <si>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</si>
  <si>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</si>
  <si>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</si>
  <si>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</si>
  <si>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</si>
  <si>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</si>
  <si>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</si>
  <si>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</si>
  <si>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</si>
  <si>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</si>
  <si>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</si>
  <si>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</si>
  <si>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</si>
  <si>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</si>
  <si>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</si>
  <si>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</si>
  <si>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</si>
  <si>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</si>
  <si>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</si>
  <si>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</si>
  <si>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</si>
  <si>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</si>
  <si>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</si>
  <si>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</si>
  <si>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</si>
  <si>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</si>
  <si>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</si>
  <si>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</si>
  <si>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</si>
  <si>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</si>
  <si>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</si>
  <si>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</si>
  <si>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</si>
  <si>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</si>
  <si>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</si>
  <si>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</si>
  <si>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</si>
  <si>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</si>
  <si>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</si>
  <si>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</si>
  <si>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</si>
  <si>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</si>
  <si>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</si>
  <si>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</si>
  <si>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</si>
  <si>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</si>
  <si>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</si>
  <si>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</si>
  <si>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</si>
  <si>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</si>
  <si>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</si>
  <si>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</si>
  <si>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</si>
  <si>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</si>
  <si>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</si>
  <si>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</si>
  <si>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</si>
  <si>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</si>
  <si>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</si>
  <si>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</si>
  <si>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</si>
  <si>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</si>
  <si>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</si>
  <si>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</si>
  <si>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</si>
  <si>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</si>
  <si>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</si>
  <si>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</si>
  <si>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</si>
  <si>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</si>
  <si>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</si>
  <si>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</si>
  <si>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</si>
  <si>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</si>
  <si>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</si>
  <si>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</si>
  <si>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</si>
  <si>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</si>
  <si>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</si>
  <si>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</si>
  <si>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</si>
  <si>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</si>
  <si>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</si>
  <si>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</si>
  <si>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</si>
  <si>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</si>
  <si>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</si>
  <si>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</si>
  <si>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</si>
  <si>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</si>
  <si>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</si>
  <si>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</si>
  <si>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</si>
  <si>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</si>
  <si>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</si>
  <si>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</si>
  <si>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</si>
  <si>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</si>
  <si>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</si>
  <si>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</si>
  <si>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</si>
  <si>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</si>
  <si>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</si>
  <si>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</si>
  <si>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</si>
  <si>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</si>
  <si>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</si>
  <si>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</si>
  <si>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</si>
  <si>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</si>
  <si>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</si>
  <si>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</si>
  <si>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</si>
  <si>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</si>
  <si>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</si>
  <si>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</si>
  <si>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</si>
  <si>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</si>
  <si>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</si>
  <si>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</si>
  <si>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</si>
  <si>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</si>
  <si>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</si>
  <si>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</si>
  <si>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</si>
  <si>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</si>
  <si>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</si>
  <si>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</si>
  <si>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</si>
  <si>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</si>
  <si>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</si>
  <si>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</si>
  <si>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</si>
  <si>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</si>
  <si>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</si>
  <si>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</si>
  <si>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</si>
  <si>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</si>
  <si>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</si>
  <si>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</si>
  <si>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</si>
  <si>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</si>
  <si>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</si>
  <si>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</si>
  <si>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</si>
  <si>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</si>
  <si>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</si>
  <si>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</si>
  <si>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</si>
  <si>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</si>
  <si>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</si>
  <si>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</si>
  <si>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</si>
  <si>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</si>
  <si>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</si>
  <si>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</si>
  <si>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</si>
  <si>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</si>
  <si>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</si>
  <si>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</si>
  <si>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</si>
  <si>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</si>
  <si>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</si>
  <si>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</si>
  <si>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</si>
  <si>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</si>
  <si>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</si>
  <si>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</si>
  <si>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</si>
  <si>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</si>
  <si>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</si>
  <si>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</si>
  <si>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</si>
  <si>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</si>
  <si>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</si>
  <si>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</si>
  <si>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</si>
  <si>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</si>
  <si>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</si>
  <si>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</si>
  <si>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</si>
  <si>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</si>
  <si>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</si>
  <si>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</si>
  <si>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</si>
  <si>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</si>
  <si>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</si>
  <si>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</si>
  <si>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</si>
  <si>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</si>
  <si>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</si>
  <si>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</si>
  <si>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</si>
  <si>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</si>
  <si>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</si>
  <si>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</si>
  <si>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</si>
  <si>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</si>
  <si>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</si>
  <si>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</si>
  <si>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</si>
  <si>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</si>
  <si>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</si>
  <si>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</si>
  <si>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</si>
  <si>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</si>
  <si>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</si>
  <si>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</si>
  <si>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</si>
  <si>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</si>
  <si>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</si>
  <si>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</si>
  <si>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</si>
  <si>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</si>
  <si>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</si>
  <si>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</si>
  <si>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</si>
  <si>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</si>
  <si>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</si>
  <si>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</si>
  <si>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</si>
  <si>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</si>
  <si>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</si>
  <si>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</si>
  <si>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</si>
  <si>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</si>
  <si>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</si>
  <si>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</si>
  <si>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</si>
  <si>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</si>
  <si>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</si>
  <si>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</si>
  <si>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</si>
  <si>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</si>
  <si>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</si>
  <si>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</si>
  <si>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</si>
  <si>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</si>
  <si>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</si>
  <si>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</si>
  <si>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</si>
  <si>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</si>
  <si>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</si>
  <si>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</si>
  <si>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</si>
  <si>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</si>
  <si>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</si>
  <si>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</si>
  <si>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</si>
  <si>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</si>
  <si>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</si>
  <si>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</si>
  <si>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</si>
  <si>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</si>
  <si>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</si>
  <si>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</si>
  <si>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</si>
  <si>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</si>
  <si>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</si>
  <si>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</si>
  <si>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</si>
  <si>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</si>
  <si>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</si>
  <si>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</si>
  <si>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</si>
  <si>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</si>
  <si>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</si>
  <si>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</si>
  <si>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</si>
  <si>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</si>
  <si>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</si>
  <si>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</si>
  <si>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</si>
  <si>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</si>
  <si>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</si>
  <si>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</si>
  <si>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</si>
  <si>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</si>
  <si>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</si>
  <si>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</si>
  <si>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</si>
  <si>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</si>
  <si>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</si>
  <si>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</si>
  <si>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</si>
  <si>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</si>
  <si>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</si>
  <si>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</si>
  <si>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</si>
  <si>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</si>
  <si>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</si>
  <si>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</si>
  <si>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</si>
  <si>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</si>
  <si>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</si>
  <si>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</si>
  <si>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</si>
  <si>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</si>
  <si>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</si>
  <si>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</si>
  <si>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</si>
  <si>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</si>
  <si>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</si>
  <si>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</si>
  <si>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</si>
  <si>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</si>
  <si>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</si>
  <si>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</si>
  <si>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</si>
  <si>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</si>
  <si>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</si>
  <si>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</si>
  <si>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</si>
  <si>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</si>
  <si>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</si>
  <si>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</si>
  <si>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</si>
  <si>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</si>
  <si>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</si>
  <si>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</si>
  <si>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</si>
  <si>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</si>
  <si>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</si>
  <si>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</si>
  <si>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</si>
  <si>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</si>
  <si>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</si>
  <si>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</si>
  <si>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</si>
  <si>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</si>
  <si>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</si>
  <si>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</si>
  <si>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</si>
  <si>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</si>
  <si>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</si>
  <si>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</si>
  <si>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</si>
  <si>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</si>
  <si>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</si>
  <si>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</si>
  <si>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</si>
  <si>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</si>
  <si>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</si>
  <si>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</si>
  <si>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</si>
  <si>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</si>
  <si>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</si>
  <si>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</si>
  <si>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</si>
  <si>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</si>
  <si>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</si>
  <si>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</si>
  <si>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</si>
  <si>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</si>
  <si>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</si>
  <si>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</si>
  <si>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</si>
  <si>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</si>
  <si>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</si>
  <si>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</si>
  <si>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</si>
  <si>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</si>
  <si>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</si>
  <si>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</si>
  <si>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</si>
  <si>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</si>
  <si>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</si>
  <si>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</si>
  <si>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General Service &lt; 50 kW</t>
  </si>
  <si>
    <t>General Service &gt; 50 to 4999 kW</t>
  </si>
  <si>
    <t>EB-2013-0122</t>
  </si>
  <si>
    <t>EB-2014-0066</t>
  </si>
  <si>
    <t>EB-2015-0063</t>
  </si>
  <si>
    <t>EB-2009-0132</t>
  </si>
  <si>
    <t>EB-2010-0077</t>
  </si>
  <si>
    <t>EB-2011-0164</t>
  </si>
  <si>
    <t>EB-2016-0065</t>
  </si>
  <si>
    <t>EB-2012-0117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</si>
</sst>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10"/>
      <color rgb="FFFF0000"/>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71" fontId="91" fillId="28" borderId="122" xfId="0" applyNumberFormat="1" applyFont="1" applyFill="1" applyBorder="1" applyAlignment="1"/>
    <xf numFmtId="171" fontId="91" fillId="28" borderId="134" xfId="0" applyNumberFormat="1" applyFont="1" applyFill="1" applyBorder="1" applyAlignment="1"/>
    <xf numFmtId="1" fontId="48" fillId="28" borderId="34" xfId="0" applyNumberFormat="1" applyFont="1" applyFill="1" applyBorder="1" applyAlignment="1" applyProtection="1">
      <alignment horizontal="center"/>
      <protection locked="0"/>
    </xf>
    <xf numFmtId="1" fontId="41" fillId="28" borderId="34" xfId="0" applyNumberFormat="1" applyFont="1" applyFill="1" applyBorder="1" applyAlignment="1" applyProtection="1">
      <alignment horizontal="center"/>
      <protection locked="0"/>
    </xf>
    <xf numFmtId="10" fontId="240" fillId="2" borderId="0" xfId="0" applyNumberFormat="1" applyFont="1" applyFill="1" applyBorder="1" applyAlignment="1">
      <alignment horizontal="center"/>
    </xf>
    <xf numFmtId="168" fontId="45" fillId="28" borderId="137" xfId="0" applyNumberFormat="1" applyFont="1" applyFill="1" applyBorder="1" applyAlignment="1" applyProtection="1">
      <alignment horizontal="center"/>
    </xf>
    <xf numFmtId="284" fontId="41" fillId="28" borderId="103" xfId="0" applyNumberFormat="1" applyFont="1" applyFill="1" applyBorder="1" applyAlignment="1" applyProtection="1">
      <alignment horizontal="center"/>
    </xf>
    <xf numFmtId="284" fontId="45" fillId="28" borderId="137" xfId="0" applyNumberFormat="1" applyFont="1" applyFill="1" applyBorder="1" applyAlignment="1" applyProtection="1">
      <alignment horizontal="center"/>
    </xf>
    <xf numFmtId="168" fontId="45" fillId="28" borderId="107" xfId="0" applyNumberFormat="1" applyFont="1" applyFill="1" applyBorder="1" applyAlignment="1" applyProtection="1">
      <alignment horizontal="center"/>
    </xf>
    <xf numFmtId="284" fontId="41" fillId="28" borderId="37" xfId="0" applyNumberFormat="1" applyFont="1" applyFill="1" applyBorder="1" applyAlignment="1" applyProtection="1">
      <alignment horizontal="center"/>
    </xf>
    <xf numFmtId="284" fontId="45" fillId="28" borderId="107" xfId="0" applyNumberFormat="1" applyFont="1" applyFill="1" applyBorder="1" applyAlignment="1" applyProtection="1">
      <alignment horizontal="center"/>
    </xf>
    <xf numFmtId="169" fontId="0" fillId="28"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9358" y="134471"/>
          <a:ext cx="19585213"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3926126"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38064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956283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Normal="100" workbookViewId="0">
      <selection activeCell="F10" sqref="F10"/>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8" t="s">
        <v>175</v>
      </c>
      <c r="C3" s="758"/>
    </row>
    <row r="4" spans="1:3" ht="11.25" customHeight="1"/>
    <row r="5" spans="1:3" s="30" customFormat="1" ht="25.5" customHeight="1">
      <c r="B5" s="62" t="s">
        <v>423</v>
      </c>
      <c r="C5" s="62" t="s">
        <v>174</v>
      </c>
    </row>
    <row r="6" spans="1:3" s="178" customFormat="1" ht="48" customHeight="1">
      <c r="A6" s="243"/>
      <c r="B6" s="620" t="s">
        <v>171</v>
      </c>
      <c r="C6" s="673" t="s">
        <v>608</v>
      </c>
    </row>
    <row r="7" spans="1:3" s="178" customFormat="1" ht="21" customHeight="1">
      <c r="A7" s="243"/>
      <c r="B7" s="614" t="s">
        <v>557</v>
      </c>
      <c r="C7" s="674" t="s">
        <v>621</v>
      </c>
    </row>
    <row r="8" spans="1:3" s="178" customFormat="1" ht="32.25" customHeight="1">
      <c r="B8" s="614" t="s">
        <v>370</v>
      </c>
      <c r="C8" s="675" t="s">
        <v>609</v>
      </c>
    </row>
    <row r="9" spans="1:3" s="178" customFormat="1" ht="27.75" customHeight="1">
      <c r="B9" s="614" t="s">
        <v>170</v>
      </c>
      <c r="C9" s="675" t="s">
        <v>610</v>
      </c>
    </row>
    <row r="10" spans="1:3" s="178" customFormat="1" ht="33" customHeight="1">
      <c r="B10" s="614" t="s">
        <v>606</v>
      </c>
      <c r="C10" s="674" t="s">
        <v>614</v>
      </c>
    </row>
    <row r="11" spans="1:3" s="178" customFormat="1" ht="26.25" customHeight="1">
      <c r="B11" s="629" t="s">
        <v>371</v>
      </c>
      <c r="C11" s="677" t="s">
        <v>611</v>
      </c>
    </row>
    <row r="12" spans="1:3" s="178" customFormat="1" ht="39.75" customHeight="1">
      <c r="B12" s="614" t="s">
        <v>372</v>
      </c>
      <c r="C12" s="675" t="s">
        <v>612</v>
      </c>
    </row>
    <row r="13" spans="1:3" s="178" customFormat="1" ht="18" customHeight="1">
      <c r="B13" s="614" t="s">
        <v>373</v>
      </c>
      <c r="C13" s="675" t="s">
        <v>613</v>
      </c>
    </row>
    <row r="14" spans="1:3" s="178" customFormat="1" ht="13.5" customHeight="1">
      <c r="B14" s="614"/>
      <c r="C14" s="676"/>
    </row>
    <row r="15" spans="1:3" s="178" customFormat="1" ht="18" customHeight="1">
      <c r="B15" s="614" t="s">
        <v>685</v>
      </c>
      <c r="C15" s="674" t="s">
        <v>683</v>
      </c>
    </row>
    <row r="16" spans="1:3" s="178" customFormat="1" ht="8.25" customHeight="1">
      <c r="B16" s="614"/>
      <c r="C16" s="676"/>
    </row>
    <row r="17" spans="2:3" s="178" customFormat="1" ht="33" customHeight="1">
      <c r="B17" s="678" t="s">
        <v>607</v>
      </c>
      <c r="C17" s="679" t="s">
        <v>684</v>
      </c>
    </row>
    <row r="18" spans="2:3" s="105" customFormat="1" ht="15.75">
      <c r="B18" s="178"/>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118" zoomScale="60" zoomScaleNormal="60" zoomScaleSheetLayoutView="80" zoomScalePageLayoutView="85" workbookViewId="0">
      <selection activeCell="D420" sqref="D420"/>
    </sheetView>
  </sheetViews>
  <sheetFormatPr defaultRowHeight="14.25" outlineLevelRow="1" outlineLevelCol="1"/>
  <cols>
    <col min="1" max="1" width="4.7109375" style="511" customWidth="1"/>
    <col min="2" max="2" width="43.7109375" style="256" customWidth="1"/>
    <col min="3" max="3" width="14" style="256" customWidth="1"/>
    <col min="4" max="4" width="24" style="255" bestFit="1" customWidth="1"/>
    <col min="5" max="13" width="12.42578125" style="255" bestFit="1" customWidth="1" outlineLevel="1"/>
    <col min="14" max="14" width="12.42578125" style="255" customWidth="1" outlineLevel="1"/>
    <col min="15" max="15" width="17.5703125" style="255" customWidth="1"/>
    <col min="16"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21"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21"/>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803" t="s">
        <v>556</v>
      </c>
      <c r="D5" s="804"/>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21" t="s">
        <v>509</v>
      </c>
      <c r="C7" s="820" t="s">
        <v>644</v>
      </c>
      <c r="D7" s="820"/>
      <c r="E7" s="820"/>
      <c r="F7" s="820"/>
      <c r="G7" s="820"/>
      <c r="H7" s="820"/>
      <c r="I7" s="820"/>
      <c r="J7" s="820"/>
      <c r="K7" s="820"/>
      <c r="L7" s="820"/>
      <c r="M7" s="820"/>
      <c r="N7" s="820"/>
      <c r="O7" s="820"/>
      <c r="P7" s="820"/>
      <c r="Q7" s="820"/>
      <c r="R7" s="820"/>
      <c r="S7" s="820"/>
      <c r="T7" s="820"/>
      <c r="U7" s="820"/>
      <c r="V7" s="820"/>
      <c r="W7" s="820"/>
      <c r="X7" s="820"/>
      <c r="Y7" s="608"/>
      <c r="Z7" s="608"/>
      <c r="AA7" s="608"/>
      <c r="AB7" s="608"/>
      <c r="AC7" s="608"/>
      <c r="AD7" s="608"/>
      <c r="AE7" s="272"/>
      <c r="AF7" s="272"/>
      <c r="AG7" s="272"/>
      <c r="AH7" s="272"/>
      <c r="AI7" s="272"/>
      <c r="AJ7" s="272"/>
      <c r="AK7" s="272"/>
      <c r="AL7" s="272"/>
    </row>
    <row r="8" spans="1:39" s="273" customFormat="1" ht="58.5" customHeight="1">
      <c r="A8" s="511"/>
      <c r="B8" s="821"/>
      <c r="C8" s="820" t="s">
        <v>578</v>
      </c>
      <c r="D8" s="820"/>
      <c r="E8" s="820"/>
      <c r="F8" s="820"/>
      <c r="G8" s="820"/>
      <c r="H8" s="820"/>
      <c r="I8" s="820"/>
      <c r="J8" s="820"/>
      <c r="K8" s="820"/>
      <c r="L8" s="820"/>
      <c r="M8" s="820"/>
      <c r="N8" s="820"/>
      <c r="O8" s="820"/>
      <c r="P8" s="820"/>
      <c r="Q8" s="820"/>
      <c r="R8" s="820"/>
      <c r="S8" s="820"/>
      <c r="T8" s="820"/>
      <c r="U8" s="820"/>
      <c r="V8" s="820"/>
      <c r="W8" s="820"/>
      <c r="X8" s="820"/>
      <c r="Y8" s="608"/>
      <c r="Z8" s="608"/>
      <c r="AA8" s="608"/>
      <c r="AB8" s="608"/>
      <c r="AC8" s="608"/>
      <c r="AD8" s="608"/>
      <c r="AE8" s="274"/>
      <c r="AF8" s="257"/>
      <c r="AG8" s="257"/>
      <c r="AH8" s="257"/>
      <c r="AI8" s="257"/>
      <c r="AJ8" s="257"/>
      <c r="AK8" s="257"/>
      <c r="AL8" s="257"/>
      <c r="AM8" s="258"/>
    </row>
    <row r="9" spans="1:39" s="273" customFormat="1" ht="57.75" customHeight="1">
      <c r="A9" s="511"/>
      <c r="B9" s="275"/>
      <c r="C9" s="820" t="s">
        <v>577</v>
      </c>
      <c r="D9" s="820"/>
      <c r="E9" s="820"/>
      <c r="F9" s="820"/>
      <c r="G9" s="820"/>
      <c r="H9" s="820"/>
      <c r="I9" s="820"/>
      <c r="J9" s="820"/>
      <c r="K9" s="820"/>
      <c r="L9" s="820"/>
      <c r="M9" s="820"/>
      <c r="N9" s="820"/>
      <c r="O9" s="820"/>
      <c r="P9" s="820"/>
      <c r="Q9" s="820"/>
      <c r="R9" s="820"/>
      <c r="S9" s="820"/>
      <c r="T9" s="820"/>
      <c r="U9" s="820"/>
      <c r="V9" s="820"/>
      <c r="W9" s="820"/>
      <c r="X9" s="820"/>
      <c r="Y9" s="608"/>
      <c r="Z9" s="608"/>
      <c r="AA9" s="608"/>
      <c r="AB9" s="608"/>
      <c r="AC9" s="608"/>
      <c r="AD9" s="608"/>
      <c r="AE9" s="274"/>
      <c r="AF9" s="257"/>
      <c r="AG9" s="257"/>
      <c r="AH9" s="257"/>
      <c r="AI9" s="257"/>
      <c r="AJ9" s="257"/>
      <c r="AK9" s="257"/>
      <c r="AL9" s="257"/>
      <c r="AM9" s="258"/>
    </row>
    <row r="10" spans="1:39" ht="41.25" customHeight="1">
      <c r="B10" s="277"/>
      <c r="C10" s="820" t="s">
        <v>647</v>
      </c>
      <c r="D10" s="820"/>
      <c r="E10" s="820"/>
      <c r="F10" s="820"/>
      <c r="G10" s="820"/>
      <c r="H10" s="820"/>
      <c r="I10" s="820"/>
      <c r="J10" s="820"/>
      <c r="K10" s="820"/>
      <c r="L10" s="820"/>
      <c r="M10" s="820"/>
      <c r="N10" s="820"/>
      <c r="O10" s="820"/>
      <c r="P10" s="820"/>
      <c r="Q10" s="820"/>
      <c r="R10" s="820"/>
      <c r="S10" s="820"/>
      <c r="T10" s="820"/>
      <c r="U10" s="820"/>
      <c r="V10" s="820"/>
      <c r="W10" s="820"/>
      <c r="X10" s="820"/>
      <c r="Y10" s="608"/>
      <c r="Z10" s="608"/>
      <c r="AA10" s="608"/>
      <c r="AB10" s="608"/>
      <c r="AC10" s="608"/>
      <c r="AD10" s="608"/>
      <c r="AE10" s="274"/>
      <c r="AF10" s="278"/>
      <c r="AG10" s="278"/>
      <c r="AH10" s="278"/>
      <c r="AI10" s="278"/>
      <c r="AJ10" s="278"/>
      <c r="AK10" s="278"/>
      <c r="AL10" s="278"/>
    </row>
    <row r="11" spans="1:39" ht="53.25" customHeight="1">
      <c r="C11" s="820" t="s">
        <v>630</v>
      </c>
      <c r="D11" s="820"/>
      <c r="E11" s="820"/>
      <c r="F11" s="820"/>
      <c r="G11" s="820"/>
      <c r="H11" s="820"/>
      <c r="I11" s="820"/>
      <c r="J11" s="820"/>
      <c r="K11" s="820"/>
      <c r="L11" s="820"/>
      <c r="M11" s="820"/>
      <c r="N11" s="820"/>
      <c r="O11" s="820"/>
      <c r="P11" s="820"/>
      <c r="Q11" s="820"/>
      <c r="R11" s="820"/>
      <c r="S11" s="820"/>
      <c r="T11" s="820"/>
      <c r="U11" s="820"/>
      <c r="V11" s="820"/>
      <c r="W11" s="820"/>
      <c r="X11" s="820"/>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21" t="s">
        <v>532</v>
      </c>
      <c r="C13" s="593" t="s">
        <v>527</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821"/>
      <c r="C14" s="593" t="s">
        <v>528</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529</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530</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243</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11" t="s">
        <v>212</v>
      </c>
      <c r="C19" s="813" t="s">
        <v>33</v>
      </c>
      <c r="D19" s="286" t="s">
        <v>425</v>
      </c>
      <c r="E19" s="815" t="s">
        <v>210</v>
      </c>
      <c r="F19" s="816"/>
      <c r="G19" s="816"/>
      <c r="H19" s="816"/>
      <c r="I19" s="816"/>
      <c r="J19" s="816"/>
      <c r="K19" s="816"/>
      <c r="L19" s="816"/>
      <c r="M19" s="817"/>
      <c r="N19" s="818" t="s">
        <v>214</v>
      </c>
      <c r="O19" s="286" t="s">
        <v>426</v>
      </c>
      <c r="P19" s="815" t="s">
        <v>213</v>
      </c>
      <c r="Q19" s="816"/>
      <c r="R19" s="816"/>
      <c r="S19" s="816"/>
      <c r="T19" s="816"/>
      <c r="U19" s="816"/>
      <c r="V19" s="816"/>
      <c r="W19" s="816"/>
      <c r="X19" s="817"/>
      <c r="Y19" s="808" t="s">
        <v>245</v>
      </c>
      <c r="Z19" s="809"/>
      <c r="AA19" s="809"/>
      <c r="AB19" s="809"/>
      <c r="AC19" s="809"/>
      <c r="AD19" s="809"/>
      <c r="AE19" s="809"/>
      <c r="AF19" s="809"/>
      <c r="AG19" s="809"/>
      <c r="AH19" s="809"/>
      <c r="AI19" s="809"/>
      <c r="AJ19" s="809"/>
      <c r="AK19" s="809"/>
      <c r="AL19" s="809"/>
      <c r="AM19" s="810"/>
    </row>
    <row r="20" spans="1:39" s="285" customFormat="1" ht="59.25" customHeight="1">
      <c r="A20" s="511"/>
      <c r="B20" s="812"/>
      <c r="C20" s="814"/>
      <c r="D20" s="287">
        <v>2011</v>
      </c>
      <c r="E20" s="287">
        <v>2012</v>
      </c>
      <c r="F20" s="287">
        <v>2013</v>
      </c>
      <c r="G20" s="287">
        <v>2014</v>
      </c>
      <c r="H20" s="287">
        <v>2015</v>
      </c>
      <c r="I20" s="287">
        <v>2016</v>
      </c>
      <c r="J20" s="287">
        <v>2017</v>
      </c>
      <c r="K20" s="287">
        <v>2018</v>
      </c>
      <c r="L20" s="287">
        <v>2019</v>
      </c>
      <c r="M20" s="287">
        <v>2020</v>
      </c>
      <c r="N20" s="819"/>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General Service &lt; 50 kW</v>
      </c>
      <c r="AA20" s="288" t="str">
        <f>'1.  LRAMVA Summary'!F50</f>
        <v>General Service &gt; 50 to 4999 kW</v>
      </c>
      <c r="AB20" s="288" t="str">
        <f>'1.  LRAMVA Summary'!G50</f>
        <v>Unmetered Scattered Load</v>
      </c>
      <c r="AC20" s="288" t="str">
        <f>'1.  LRAMVA Summary'!H50</f>
        <v>Street Lighting</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kWh</v>
      </c>
      <c r="AC21" s="293" t="str">
        <f>'1.  LRAMVA Summary'!H51</f>
        <v>kW</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v>12946.187313615081</v>
      </c>
      <c r="E22" s="297">
        <v>12946.187313615081</v>
      </c>
      <c r="F22" s="297">
        <v>12946.187313615081</v>
      </c>
      <c r="G22" s="297">
        <v>12845.208056569711</v>
      </c>
      <c r="H22" s="297">
        <v>9850.8347148957873</v>
      </c>
      <c r="I22" s="297">
        <v>0</v>
      </c>
      <c r="J22" s="297">
        <v>0</v>
      </c>
      <c r="K22" s="297">
        <v>0</v>
      </c>
      <c r="L22" s="297">
        <v>0</v>
      </c>
      <c r="M22" s="297">
        <v>0</v>
      </c>
      <c r="N22" s="293"/>
      <c r="O22" s="297">
        <v>1.9267776017436435</v>
      </c>
      <c r="P22" s="297">
        <v>1.9267776017436435</v>
      </c>
      <c r="Q22" s="297">
        <v>1.9267776017436435</v>
      </c>
      <c r="R22" s="297">
        <v>1.8138575481763193</v>
      </c>
      <c r="S22" s="297">
        <v>1.2951850230603219</v>
      </c>
      <c r="T22" s="297">
        <v>0</v>
      </c>
      <c r="U22" s="297">
        <v>0</v>
      </c>
      <c r="V22" s="297">
        <v>0</v>
      </c>
      <c r="W22" s="297">
        <v>0</v>
      </c>
      <c r="X22" s="297">
        <v>0</v>
      </c>
      <c r="Y22" s="412">
        <v>1</v>
      </c>
      <c r="Z22" s="412"/>
      <c r="AA22" s="412"/>
      <c r="AB22" s="412"/>
      <c r="AC22" s="412"/>
      <c r="AD22" s="412"/>
      <c r="AE22" s="412"/>
      <c r="AF22" s="412"/>
      <c r="AG22" s="412"/>
      <c r="AH22" s="412"/>
      <c r="AI22" s="412"/>
      <c r="AJ22" s="412"/>
      <c r="AK22" s="412"/>
      <c r="AL22" s="412"/>
      <c r="AM22" s="298">
        <f>SUM(Y22:AL22)</f>
        <v>1</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v>66.400321864766298</v>
      </c>
      <c r="E25" s="297">
        <v>66.400321864766298</v>
      </c>
      <c r="F25" s="297">
        <v>66.400321864766298</v>
      </c>
      <c r="G25" s="297">
        <v>28.142005548368751</v>
      </c>
      <c r="H25" s="297">
        <v>0</v>
      </c>
      <c r="I25" s="297">
        <v>0</v>
      </c>
      <c r="J25" s="297">
        <v>0</v>
      </c>
      <c r="K25" s="297">
        <v>0</v>
      </c>
      <c r="L25" s="297">
        <v>0</v>
      </c>
      <c r="M25" s="297">
        <v>0</v>
      </c>
      <c r="N25" s="293"/>
      <c r="O25" s="297">
        <v>5.856532920776765E-2</v>
      </c>
      <c r="P25" s="297">
        <v>5.856532920776765E-2</v>
      </c>
      <c r="Q25" s="297">
        <v>5.856532920776765E-2</v>
      </c>
      <c r="R25" s="297">
        <v>1.5782967223244428E-2</v>
      </c>
      <c r="S25" s="297">
        <v>0</v>
      </c>
      <c r="T25" s="297">
        <v>0</v>
      </c>
      <c r="U25" s="297">
        <v>0</v>
      </c>
      <c r="V25" s="297">
        <v>0</v>
      </c>
      <c r="W25" s="297">
        <v>0</v>
      </c>
      <c r="X25" s="297">
        <v>0</v>
      </c>
      <c r="Y25" s="412">
        <v>1</v>
      </c>
      <c r="Z25" s="412"/>
      <c r="AA25" s="412"/>
      <c r="AB25" s="412"/>
      <c r="AC25" s="412"/>
      <c r="AD25" s="412"/>
      <c r="AE25" s="412"/>
      <c r="AF25" s="412"/>
      <c r="AG25" s="412"/>
      <c r="AH25" s="412"/>
      <c r="AI25" s="412"/>
      <c r="AJ25" s="412"/>
      <c r="AK25" s="412"/>
      <c r="AL25" s="412"/>
      <c r="AM25" s="298">
        <f>SUM(Y25:AL25)</f>
        <v>1</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v>10853.354190396927</v>
      </c>
      <c r="E28" s="297">
        <v>10853.354190396927</v>
      </c>
      <c r="F28" s="297">
        <v>10853.354190396927</v>
      </c>
      <c r="G28" s="297">
        <v>10853.354190396927</v>
      </c>
      <c r="H28" s="297">
        <v>10853.354190396927</v>
      </c>
      <c r="I28" s="297">
        <v>10853.354190396927</v>
      </c>
      <c r="J28" s="297">
        <v>10853.354190396927</v>
      </c>
      <c r="K28" s="297">
        <v>10853.354190396927</v>
      </c>
      <c r="L28" s="297">
        <v>10853.354190396927</v>
      </c>
      <c r="M28" s="297">
        <v>10853.354190396927</v>
      </c>
      <c r="N28" s="293"/>
      <c r="O28" s="297">
        <v>5.6766423601549816</v>
      </c>
      <c r="P28" s="297">
        <v>5.6766423601549816</v>
      </c>
      <c r="Q28" s="297">
        <v>5.6766423601549816</v>
      </c>
      <c r="R28" s="297">
        <v>5.6766423601549816</v>
      </c>
      <c r="S28" s="297">
        <v>5.6766423601549816</v>
      </c>
      <c r="T28" s="297">
        <v>5.6766423601549816</v>
      </c>
      <c r="U28" s="297">
        <v>5.6766423601549816</v>
      </c>
      <c r="V28" s="297">
        <v>5.6766423601549816</v>
      </c>
      <c r="W28" s="297">
        <v>5.6766423601549816</v>
      </c>
      <c r="X28" s="297">
        <v>5.6766423601549816</v>
      </c>
      <c r="Y28" s="412">
        <v>1</v>
      </c>
      <c r="Z28" s="412"/>
      <c r="AA28" s="412"/>
      <c r="AB28" s="412"/>
      <c r="AC28" s="412"/>
      <c r="AD28" s="412"/>
      <c r="AE28" s="412"/>
      <c r="AF28" s="412"/>
      <c r="AG28" s="412"/>
      <c r="AH28" s="412"/>
      <c r="AI28" s="412"/>
      <c r="AJ28" s="412"/>
      <c r="AK28" s="412"/>
      <c r="AL28" s="412"/>
      <c r="AM28" s="298">
        <f>SUM(Y28:AL28)</f>
        <v>1</v>
      </c>
    </row>
    <row r="29" spans="1:39" s="285" customFormat="1" ht="15" outlineLevel="1">
      <c r="A29" s="511"/>
      <c r="B29" s="296" t="s">
        <v>215</v>
      </c>
      <c r="C29" s="293" t="s">
        <v>164</v>
      </c>
      <c r="D29" s="297">
        <v>-3406.194928790168</v>
      </c>
      <c r="E29" s="297">
        <v>-3406.194928790168</v>
      </c>
      <c r="F29" s="297">
        <v>-3406.194928790168</v>
      </c>
      <c r="G29" s="297">
        <v>-3406.194928790168</v>
      </c>
      <c r="H29" s="297">
        <v>-3406.194928790168</v>
      </c>
      <c r="I29" s="297">
        <v>-3406.194928790168</v>
      </c>
      <c r="J29" s="297">
        <v>-3406.194928790168</v>
      </c>
      <c r="K29" s="297">
        <v>-3406.194928790168</v>
      </c>
      <c r="L29" s="297">
        <v>-3406.194928790168</v>
      </c>
      <c r="M29" s="297">
        <v>-3406.194928790168</v>
      </c>
      <c r="N29" s="470"/>
      <c r="O29" s="297">
        <v>-1.8395585310141336</v>
      </c>
      <c r="P29" s="297">
        <v>-1.8395585310141336</v>
      </c>
      <c r="Q29" s="297">
        <v>-1.8395585310141336</v>
      </c>
      <c r="R29" s="297">
        <v>-1.8395585310141336</v>
      </c>
      <c r="S29" s="297">
        <v>-1.8395585310141336</v>
      </c>
      <c r="T29" s="297">
        <v>-1.8395585310141336</v>
      </c>
      <c r="U29" s="297">
        <v>-1.8395585310141336</v>
      </c>
      <c r="V29" s="297">
        <v>-1.8395585310141336</v>
      </c>
      <c r="W29" s="297">
        <v>-1.8395585310141336</v>
      </c>
      <c r="X29" s="297">
        <v>-1.8395585310141336</v>
      </c>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v>9925.6371369470162</v>
      </c>
      <c r="E31" s="297">
        <v>9925.6371369470162</v>
      </c>
      <c r="F31" s="297">
        <v>9925.6371369470162</v>
      </c>
      <c r="G31" s="297">
        <v>9925.6371369470162</v>
      </c>
      <c r="H31" s="297">
        <v>9180.2171498968</v>
      </c>
      <c r="I31" s="297">
        <v>8365.877213330863</v>
      </c>
      <c r="J31" s="297">
        <v>6698.7642236705424</v>
      </c>
      <c r="K31" s="297">
        <v>6659.9833456678325</v>
      </c>
      <c r="L31" s="297">
        <v>8219.7432692839866</v>
      </c>
      <c r="M31" s="297">
        <v>3538.2704928867533</v>
      </c>
      <c r="N31" s="293"/>
      <c r="O31" s="297">
        <v>0.60995730529768022</v>
      </c>
      <c r="P31" s="297">
        <v>0.60995730529768022</v>
      </c>
      <c r="Q31" s="297">
        <v>0.60995730529768022</v>
      </c>
      <c r="R31" s="297">
        <v>0.60995730529768022</v>
      </c>
      <c r="S31" s="297">
        <v>0.57544216083152644</v>
      </c>
      <c r="T31" s="297">
        <v>0.53773581938184623</v>
      </c>
      <c r="U31" s="297">
        <v>0.46054356980556682</v>
      </c>
      <c r="V31" s="297">
        <v>0.45611652893767757</v>
      </c>
      <c r="W31" s="297">
        <v>0.52833801485351162</v>
      </c>
      <c r="X31" s="297">
        <v>0.31157201447950927</v>
      </c>
      <c r="Y31" s="412">
        <v>1</v>
      </c>
      <c r="Z31" s="412"/>
      <c r="AA31" s="412"/>
      <c r="AB31" s="412"/>
      <c r="AC31" s="412"/>
      <c r="AD31" s="412"/>
      <c r="AE31" s="412"/>
      <c r="AF31" s="412"/>
      <c r="AG31" s="412"/>
      <c r="AH31" s="412"/>
      <c r="AI31" s="412"/>
      <c r="AJ31" s="412"/>
      <c r="AK31" s="412"/>
      <c r="AL31" s="412"/>
      <c r="AM31" s="298">
        <f>SUM(Y31:AL31)</f>
        <v>1</v>
      </c>
    </row>
    <row r="32" spans="1:39" s="285" customFormat="1" ht="15" outlineLevel="1">
      <c r="A32" s="511"/>
      <c r="B32" s="296" t="s">
        <v>215</v>
      </c>
      <c r="C32" s="293" t="s">
        <v>164</v>
      </c>
      <c r="D32" s="297">
        <v>136.23246146035427</v>
      </c>
      <c r="E32" s="297">
        <v>136.23246146035427</v>
      </c>
      <c r="F32" s="297">
        <v>136.23246146035427</v>
      </c>
      <c r="G32" s="297">
        <v>136.23246146035427</v>
      </c>
      <c r="H32" s="297">
        <v>124.47298150466521</v>
      </c>
      <c r="I32" s="297">
        <v>76.363098114368299</v>
      </c>
      <c r="J32" s="297">
        <v>76.259127932055407</v>
      </c>
      <c r="K32" s="297">
        <v>76.259127932055407</v>
      </c>
      <c r="L32" s="297">
        <v>27.012098931713972</v>
      </c>
      <c r="M32" s="297">
        <v>12.1997775135777</v>
      </c>
      <c r="N32" s="470"/>
      <c r="O32" s="297">
        <v>7.9563374023371471E-3</v>
      </c>
      <c r="P32" s="297">
        <v>7.9563374023371471E-3</v>
      </c>
      <c r="Q32" s="297">
        <v>7.9563374023371471E-3</v>
      </c>
      <c r="R32" s="297">
        <v>7.9563374023371471E-3</v>
      </c>
      <c r="S32" s="297">
        <v>7.4118387887118272E-3</v>
      </c>
      <c r="T32" s="297">
        <v>5.1842092586304985E-3</v>
      </c>
      <c r="U32" s="297">
        <v>5.1723405163573363E-3</v>
      </c>
      <c r="V32" s="297">
        <v>5.1723405163573363E-3</v>
      </c>
      <c r="W32" s="297">
        <v>2.8920577898342873E-3</v>
      </c>
      <c r="X32" s="297">
        <v>3.8229079264753021E-4</v>
      </c>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v>14523.680647831812</v>
      </c>
      <c r="E34" s="297">
        <v>14523.680647831812</v>
      </c>
      <c r="F34" s="297">
        <v>14523.680647831812</v>
      </c>
      <c r="G34" s="297">
        <v>14523.680647831812</v>
      </c>
      <c r="H34" s="297">
        <v>13273.574518360956</v>
      </c>
      <c r="I34" s="297">
        <v>11907.886230067978</v>
      </c>
      <c r="J34" s="297">
        <v>8977.787108672368</v>
      </c>
      <c r="K34" s="297">
        <v>8945.0365012438051</v>
      </c>
      <c r="L34" s="297">
        <v>11560.830919007642</v>
      </c>
      <c r="M34" s="297">
        <v>3709.7698871133184</v>
      </c>
      <c r="N34" s="293"/>
      <c r="O34" s="297">
        <v>0.83100900340571571</v>
      </c>
      <c r="P34" s="297">
        <v>0.83100900340571571</v>
      </c>
      <c r="Q34" s="297">
        <v>0.83100900340571571</v>
      </c>
      <c r="R34" s="297">
        <v>0.83100900340571571</v>
      </c>
      <c r="S34" s="297">
        <v>0.77312540166939125</v>
      </c>
      <c r="T34" s="297">
        <v>0.70989000500033095</v>
      </c>
      <c r="U34" s="297">
        <v>0.57421777158555076</v>
      </c>
      <c r="V34" s="297">
        <v>0.57047911776950488</v>
      </c>
      <c r="W34" s="297">
        <v>0.69159811617488953</v>
      </c>
      <c r="X34" s="297">
        <v>0.32807082895959944</v>
      </c>
      <c r="Y34" s="412">
        <v>1</v>
      </c>
      <c r="Z34" s="412"/>
      <c r="AA34" s="412"/>
      <c r="AB34" s="412"/>
      <c r="AC34" s="412"/>
      <c r="AD34" s="412"/>
      <c r="AE34" s="412"/>
      <c r="AF34" s="412"/>
      <c r="AG34" s="412"/>
      <c r="AH34" s="412"/>
      <c r="AI34" s="412"/>
      <c r="AJ34" s="412"/>
      <c r="AK34" s="412"/>
      <c r="AL34" s="412"/>
      <c r="AM34" s="298">
        <f>SUM(Y34:AL34)</f>
        <v>1</v>
      </c>
    </row>
    <row r="35" spans="1:39" s="285" customFormat="1" ht="15" outlineLevel="1">
      <c r="A35" s="511"/>
      <c r="B35" s="296" t="s">
        <v>215</v>
      </c>
      <c r="C35" s="293" t="s">
        <v>164</v>
      </c>
      <c r="D35" s="297">
        <v>1079.0609728772242</v>
      </c>
      <c r="E35" s="297">
        <v>1079.0609728772242</v>
      </c>
      <c r="F35" s="297">
        <v>1079.0609728772242</v>
      </c>
      <c r="G35" s="297">
        <v>1079.0609728772242</v>
      </c>
      <c r="H35" s="297">
        <v>980.55712661817722</v>
      </c>
      <c r="I35" s="297">
        <v>529.39215892503637</v>
      </c>
      <c r="J35" s="297">
        <v>529.28430865310941</v>
      </c>
      <c r="K35" s="297">
        <v>529.28430865310941</v>
      </c>
      <c r="L35" s="297">
        <v>116.76421493777345</v>
      </c>
      <c r="M35" s="297">
        <v>98.094945092829448</v>
      </c>
      <c r="N35" s="470"/>
      <c r="O35" s="297">
        <v>5.3307869190634447E-2</v>
      </c>
      <c r="P35" s="297">
        <v>5.3307869190634447E-2</v>
      </c>
      <c r="Q35" s="297">
        <v>5.3307869190634447E-2</v>
      </c>
      <c r="R35" s="297">
        <v>5.3307869190634447E-2</v>
      </c>
      <c r="S35" s="297">
        <v>4.8746850512349699E-2</v>
      </c>
      <c r="T35" s="297">
        <v>2.7856581525039514E-2</v>
      </c>
      <c r="U35" s="297">
        <v>2.7844269850162008E-2</v>
      </c>
      <c r="V35" s="297">
        <v>2.7844269850162008E-2</v>
      </c>
      <c r="W35" s="297">
        <v>8.7433725343822443E-3</v>
      </c>
      <c r="X35" s="297">
        <v>3.6327629173735984E-3</v>
      </c>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v>92.8</v>
      </c>
      <c r="E40" s="297"/>
      <c r="F40" s="297"/>
      <c r="G40" s="297"/>
      <c r="H40" s="297"/>
      <c r="I40" s="297"/>
      <c r="J40" s="297"/>
      <c r="K40" s="297"/>
      <c r="L40" s="297"/>
      <c r="M40" s="297"/>
      <c r="N40" s="293"/>
      <c r="O40" s="297">
        <v>35.840000000000003</v>
      </c>
      <c r="P40" s="297"/>
      <c r="Q40" s="297"/>
      <c r="R40" s="297"/>
      <c r="S40" s="297"/>
      <c r="T40" s="297"/>
      <c r="U40" s="297"/>
      <c r="V40" s="297"/>
      <c r="W40" s="297"/>
      <c r="X40" s="297"/>
      <c r="Y40" s="412">
        <v>1</v>
      </c>
      <c r="Z40" s="412"/>
      <c r="AA40" s="412"/>
      <c r="AB40" s="412"/>
      <c r="AC40" s="412"/>
      <c r="AD40" s="412"/>
      <c r="AE40" s="412"/>
      <c r="AF40" s="412"/>
      <c r="AG40" s="412"/>
      <c r="AH40" s="412"/>
      <c r="AI40" s="412"/>
      <c r="AJ40" s="412"/>
      <c r="AK40" s="412"/>
      <c r="AL40" s="412"/>
      <c r="AM40" s="298">
        <f>SUM(Y40:AL40)</f>
        <v>1</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1</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488</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v>20655.267744416735</v>
      </c>
      <c r="E50" s="297">
        <v>20655.267744416735</v>
      </c>
      <c r="F50" s="297">
        <v>20655.267744416735</v>
      </c>
      <c r="G50" s="297">
        <v>20655.267744416735</v>
      </c>
      <c r="H50" s="297">
        <v>20655.267744416735</v>
      </c>
      <c r="I50" s="297">
        <v>20655.267744416735</v>
      </c>
      <c r="J50" s="297">
        <v>20655.267744416735</v>
      </c>
      <c r="K50" s="297">
        <v>20655.267744416735</v>
      </c>
      <c r="L50" s="297">
        <v>20655.267744416735</v>
      </c>
      <c r="M50" s="297">
        <v>20655.267744416735</v>
      </c>
      <c r="N50" s="297">
        <v>12</v>
      </c>
      <c r="O50" s="297">
        <v>4.5601177425381421</v>
      </c>
      <c r="P50" s="297">
        <v>4.5601177425381421</v>
      </c>
      <c r="Q50" s="297">
        <v>4.5601177425381421</v>
      </c>
      <c r="R50" s="297">
        <v>4.5601177425381421</v>
      </c>
      <c r="S50" s="297">
        <v>4.5601177425381421</v>
      </c>
      <c r="T50" s="297">
        <v>4.5601177425381421</v>
      </c>
      <c r="U50" s="297">
        <v>4.5601177425381421</v>
      </c>
      <c r="V50" s="297">
        <v>4.5601177425381421</v>
      </c>
      <c r="W50" s="297">
        <v>4.5601177425381421</v>
      </c>
      <c r="X50" s="297">
        <v>4.5601177425381421</v>
      </c>
      <c r="Y50" s="417"/>
      <c r="Z50" s="412">
        <v>1</v>
      </c>
      <c r="AA50" s="417"/>
      <c r="AB50" s="417"/>
      <c r="AC50" s="417"/>
      <c r="AD50" s="417"/>
      <c r="AE50" s="417"/>
      <c r="AF50" s="417"/>
      <c r="AG50" s="417"/>
      <c r="AH50" s="417"/>
      <c r="AI50" s="417"/>
      <c r="AJ50" s="417"/>
      <c r="AK50" s="417"/>
      <c r="AL50" s="417"/>
      <c r="AM50" s="298">
        <f>SUM(Y50:AL50)</f>
        <v>1</v>
      </c>
    </row>
    <row r="51" spans="1:42" s="285" customFormat="1" ht="15" outlineLevel="1">
      <c r="A51" s="511"/>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1</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c r="E53" s="297"/>
      <c r="F53" s="297"/>
      <c r="G53" s="297"/>
      <c r="H53" s="297"/>
      <c r="I53" s="297"/>
      <c r="J53" s="297"/>
      <c r="K53" s="297"/>
      <c r="L53" s="297"/>
      <c r="M53" s="297"/>
      <c r="N53" s="297">
        <v>12</v>
      </c>
      <c r="O53" s="297"/>
      <c r="P53" s="297"/>
      <c r="Q53" s="297"/>
      <c r="R53" s="297"/>
      <c r="S53" s="297"/>
      <c r="T53" s="297"/>
      <c r="U53" s="297"/>
      <c r="V53" s="297"/>
      <c r="W53" s="297"/>
      <c r="X53" s="297"/>
      <c r="Y53" s="417"/>
      <c r="Z53" s="417"/>
      <c r="AA53" s="417"/>
      <c r="AB53" s="417"/>
      <c r="AC53" s="417"/>
      <c r="AD53" s="417"/>
      <c r="AE53" s="417"/>
      <c r="AF53" s="417"/>
      <c r="AG53" s="417"/>
      <c r="AH53" s="417"/>
      <c r="AI53" s="417"/>
      <c r="AJ53" s="417"/>
      <c r="AK53" s="417"/>
      <c r="AL53" s="417"/>
      <c r="AM53" s="298">
        <f>SUM(Y53:AL53)</f>
        <v>0</v>
      </c>
    </row>
    <row r="54" spans="1:42" s="285" customFormat="1" ht="15" outlineLevel="1">
      <c r="A54" s="511"/>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0</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11"/>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489</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490</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491</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v>1838.0173812000005</v>
      </c>
      <c r="E102" s="297">
        <v>1838.0173812000005</v>
      </c>
      <c r="F102" s="297">
        <v>1838.0173812000005</v>
      </c>
      <c r="G102" s="297">
        <v>1838.0173812000005</v>
      </c>
      <c r="H102" s="297">
        <v>1838.0173812000005</v>
      </c>
      <c r="I102" s="297">
        <v>1838.0173812000005</v>
      </c>
      <c r="J102" s="297">
        <v>1838.0173812000005</v>
      </c>
      <c r="K102" s="297">
        <v>1838.0173812000005</v>
      </c>
      <c r="L102" s="297">
        <v>1838.0173812000005</v>
      </c>
      <c r="M102" s="297">
        <v>1838.0173812000005</v>
      </c>
      <c r="N102" s="297">
        <v>12</v>
      </c>
      <c r="O102" s="297">
        <v>0.3163160000000001</v>
      </c>
      <c r="P102" s="297">
        <v>0.3163160000000001</v>
      </c>
      <c r="Q102" s="297">
        <v>0.3163160000000001</v>
      </c>
      <c r="R102" s="297">
        <v>0.3163160000000001</v>
      </c>
      <c r="S102" s="297">
        <v>0.3163160000000001</v>
      </c>
      <c r="T102" s="297">
        <v>0.3163160000000001</v>
      </c>
      <c r="U102" s="297">
        <v>0.3163160000000001</v>
      </c>
      <c r="V102" s="297">
        <v>0.3163160000000001</v>
      </c>
      <c r="W102" s="297">
        <v>0.3163160000000001</v>
      </c>
      <c r="X102" s="297">
        <v>0.3163160000000001</v>
      </c>
      <c r="Y102" s="412">
        <v>1</v>
      </c>
      <c r="Z102" s="412"/>
      <c r="AA102" s="412"/>
      <c r="AB102" s="412"/>
      <c r="AC102" s="412"/>
      <c r="AD102" s="412"/>
      <c r="AE102" s="417"/>
      <c r="AF102" s="417"/>
      <c r="AG102" s="417"/>
      <c r="AH102" s="417"/>
      <c r="AI102" s="417"/>
      <c r="AJ102" s="417"/>
      <c r="AK102" s="417"/>
      <c r="AL102" s="417"/>
      <c r="AM102" s="298">
        <f>SUM(Y102:AL102)</f>
        <v>1</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1</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v>40.151788278423084</v>
      </c>
      <c r="E105" s="297">
        <v>40.151788278423084</v>
      </c>
      <c r="F105" s="297">
        <v>40.151788278423084</v>
      </c>
      <c r="G105" s="297">
        <v>40.151788278423084</v>
      </c>
      <c r="H105" s="297">
        <v>40.151788278423084</v>
      </c>
      <c r="I105" s="297">
        <v>40.151788278423084</v>
      </c>
      <c r="J105" s="297">
        <v>40.151788278423084</v>
      </c>
      <c r="K105" s="297">
        <v>40.151788278423084</v>
      </c>
      <c r="L105" s="297">
        <v>40.151788278423084</v>
      </c>
      <c r="M105" s="297">
        <v>40.151788278423084</v>
      </c>
      <c r="N105" s="297">
        <v>12</v>
      </c>
      <c r="O105" s="297">
        <v>7.8177157862973287E-3</v>
      </c>
      <c r="P105" s="297">
        <v>7.8177157862973287E-3</v>
      </c>
      <c r="Q105" s="297">
        <v>7.8177157862973287E-3</v>
      </c>
      <c r="R105" s="297">
        <v>7.8177157862973287E-3</v>
      </c>
      <c r="S105" s="297">
        <v>7.8177157862973287E-3</v>
      </c>
      <c r="T105" s="297">
        <v>7.8177157862973287E-3</v>
      </c>
      <c r="U105" s="297">
        <v>7.8177157862973287E-3</v>
      </c>
      <c r="V105" s="297">
        <v>7.8177157862973287E-3</v>
      </c>
      <c r="W105" s="297">
        <v>7.8177157862973287E-3</v>
      </c>
      <c r="X105" s="297">
        <v>7.8177157862973287E-3</v>
      </c>
      <c r="Y105" s="412">
        <v>1</v>
      </c>
      <c r="Z105" s="412"/>
      <c r="AA105" s="412"/>
      <c r="AB105" s="412"/>
      <c r="AC105" s="412"/>
      <c r="AD105" s="412"/>
      <c r="AE105" s="417"/>
      <c r="AF105" s="417"/>
      <c r="AG105" s="417"/>
      <c r="AH105" s="417"/>
      <c r="AI105" s="417"/>
      <c r="AJ105" s="417"/>
      <c r="AK105" s="417"/>
      <c r="AL105" s="417"/>
      <c r="AM105" s="298">
        <f>SUM(Y105:AL105)</f>
        <v>1</v>
      </c>
    </row>
    <row r="106" spans="1:39" s="285" customFormat="1" ht="15" outlineLevel="1">
      <c r="A106" s="511"/>
      <c r="B106" s="317" t="s">
        <v>215</v>
      </c>
      <c r="C106" s="293" t="s">
        <v>164</v>
      </c>
      <c r="D106" s="297">
        <v>0</v>
      </c>
      <c r="E106" s="297">
        <v>0</v>
      </c>
      <c r="F106" s="297">
        <v>0</v>
      </c>
      <c r="G106" s="297">
        <v>0</v>
      </c>
      <c r="H106" s="297">
        <v>0</v>
      </c>
      <c r="I106" s="297">
        <v>0</v>
      </c>
      <c r="J106" s="297">
        <v>0</v>
      </c>
      <c r="K106" s="297">
        <v>0</v>
      </c>
      <c r="L106" s="297">
        <v>0</v>
      </c>
      <c r="M106" s="297">
        <v>0</v>
      </c>
      <c r="N106" s="297">
        <f>N105</f>
        <v>12</v>
      </c>
      <c r="O106" s="297">
        <v>0</v>
      </c>
      <c r="P106" s="297">
        <v>0</v>
      </c>
      <c r="Q106" s="297">
        <v>0</v>
      </c>
      <c r="R106" s="297">
        <v>0</v>
      </c>
      <c r="S106" s="297">
        <v>0</v>
      </c>
      <c r="T106" s="297">
        <v>0</v>
      </c>
      <c r="U106" s="297">
        <v>0</v>
      </c>
      <c r="V106" s="297">
        <v>0</v>
      </c>
      <c r="W106" s="297">
        <v>0</v>
      </c>
      <c r="X106" s="297">
        <v>0</v>
      </c>
      <c r="Y106" s="413">
        <f>Y105</f>
        <v>1</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492</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493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494</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495</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496</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238</v>
      </c>
      <c r="C127" s="330"/>
      <c r="D127" s="330">
        <f>SUM(D22:D125)</f>
        <v>68750.595030098179</v>
      </c>
      <c r="E127" s="330">
        <f t="shared" ref="E127:M127" si="33">SUM(E22:E125)</f>
        <v>68657.795030098176</v>
      </c>
      <c r="F127" s="330">
        <f t="shared" si="33"/>
        <v>68657.795030098176</v>
      </c>
      <c r="G127" s="330">
        <f t="shared" si="33"/>
        <v>68518.557456736409</v>
      </c>
      <c r="H127" s="330">
        <f t="shared" si="33"/>
        <v>63390.25266677831</v>
      </c>
      <c r="I127" s="330">
        <f t="shared" si="33"/>
        <v>50860.114875940162</v>
      </c>
      <c r="J127" s="330">
        <f t="shared" si="33"/>
        <v>46262.690944429996</v>
      </c>
      <c r="K127" s="330">
        <f t="shared" si="33"/>
        <v>46191.159458998722</v>
      </c>
      <c r="L127" s="330">
        <f t="shared" si="33"/>
        <v>49904.946677663036</v>
      </c>
      <c r="M127" s="330">
        <f t="shared" si="33"/>
        <v>37338.931278108394</v>
      </c>
      <c r="N127" s="330"/>
      <c r="O127" s="330">
        <f>SUM(O22:O125)</f>
        <v>48.048908733713063</v>
      </c>
      <c r="P127" s="330">
        <f t="shared" ref="P127:X127" si="34">SUM(P22:P125)</f>
        <v>12.208908733713066</v>
      </c>
      <c r="Q127" s="330">
        <f t="shared" si="34"/>
        <v>12.208908733713066</v>
      </c>
      <c r="R127" s="330">
        <f t="shared" si="34"/>
        <v>12.053206318161218</v>
      </c>
      <c r="S127" s="330">
        <f t="shared" si="34"/>
        <v>11.421246562327589</v>
      </c>
      <c r="T127" s="330">
        <f t="shared" si="34"/>
        <v>10.002001902631134</v>
      </c>
      <c r="U127" s="330">
        <f t="shared" si="34"/>
        <v>9.7891132392229245</v>
      </c>
      <c r="V127" s="330">
        <f t="shared" si="34"/>
        <v>9.7809475445389893</v>
      </c>
      <c r="W127" s="330">
        <f t="shared" si="34"/>
        <v>9.9529068488179053</v>
      </c>
      <c r="X127" s="330">
        <f t="shared" si="34"/>
        <v>9.3649931846144181</v>
      </c>
      <c r="Y127" s="331">
        <f>IF(Y21="kWh",SUMPRODUCT(D22:D125,Y22:Y125))</f>
        <v>48095.327285681444</v>
      </c>
      <c r="Z127" s="331">
        <f>IF(Z21="kWh",SUMPRODUCT(D22:D125,Z22:Z125))</f>
        <v>20655.267744416735</v>
      </c>
      <c r="AA127" s="331">
        <f>IF(AA21="kW",SUMPRODUCT(N22:N125,O22:O125,AA22:AA125),SUMPRODUCT(D22:D125,AA22:AA125))</f>
        <v>0</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255</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5">Y127*Y130</f>
        <v>0</v>
      </c>
      <c r="Z131" s="348">
        <f t="shared" si="35"/>
        <v>0</v>
      </c>
      <c r="AA131" s="349">
        <f t="shared" si="35"/>
        <v>0</v>
      </c>
      <c r="AB131" s="349">
        <f t="shared" si="35"/>
        <v>0</v>
      </c>
      <c r="AC131" s="349">
        <f t="shared" si="35"/>
        <v>0</v>
      </c>
      <c r="AD131" s="349">
        <f t="shared" si="35"/>
        <v>0</v>
      </c>
      <c r="AE131" s="349">
        <f>AE127*AE130</f>
        <v>0</v>
      </c>
      <c r="AF131" s="349">
        <f t="shared" ref="AF131:AL131" si="36">AF127*AF130</f>
        <v>0</v>
      </c>
      <c r="AG131" s="349">
        <f t="shared" si="36"/>
        <v>0</v>
      </c>
      <c r="AH131" s="349">
        <f t="shared" si="36"/>
        <v>0</v>
      </c>
      <c r="AI131" s="349">
        <f t="shared" si="36"/>
        <v>0</v>
      </c>
      <c r="AJ131" s="349">
        <f t="shared" si="36"/>
        <v>0</v>
      </c>
      <c r="AK131" s="349">
        <f t="shared" si="36"/>
        <v>0</v>
      </c>
      <c r="AL131" s="349">
        <f t="shared" si="36"/>
        <v>0</v>
      </c>
      <c r="AM131" s="409">
        <f>SUM(Y131:AL131)</f>
        <v>0</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7">Y128*Y130</f>
        <v>0</v>
      </c>
      <c r="Z132" s="349">
        <f t="shared" si="37"/>
        <v>0</v>
      </c>
      <c r="AA132" s="349">
        <f t="shared" si="37"/>
        <v>0</v>
      </c>
      <c r="AB132" s="349">
        <f t="shared" si="37"/>
        <v>0</v>
      </c>
      <c r="AC132" s="349">
        <f t="shared" si="37"/>
        <v>0</v>
      </c>
      <c r="AD132" s="349">
        <f t="shared" si="37"/>
        <v>0</v>
      </c>
      <c r="AE132" s="349">
        <f>AE128*AE130</f>
        <v>0</v>
      </c>
      <c r="AF132" s="349">
        <f t="shared" ref="AF132:AL132" si="38">AF128*AF130</f>
        <v>0</v>
      </c>
      <c r="AG132" s="349">
        <f t="shared" si="38"/>
        <v>0</v>
      </c>
      <c r="AH132" s="349">
        <f t="shared" si="38"/>
        <v>0</v>
      </c>
      <c r="AI132" s="349">
        <f t="shared" si="38"/>
        <v>0</v>
      </c>
      <c r="AJ132" s="349">
        <f t="shared" si="38"/>
        <v>0</v>
      </c>
      <c r="AK132" s="349">
        <f t="shared" si="38"/>
        <v>0</v>
      </c>
      <c r="AL132" s="349">
        <f t="shared" si="38"/>
        <v>0</v>
      </c>
      <c r="AM132" s="409">
        <f>SUM(Y132:AL132)</f>
        <v>0</v>
      </c>
    </row>
    <row r="133" spans="1:40" s="352" customFormat="1" ht="17.25" customHeight="1">
      <c r="A133" s="515"/>
      <c r="B133" s="351" t="s">
        <v>258</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48002.527285681441</v>
      </c>
      <c r="Z135" s="293">
        <f>SUMPRODUCT(E22:E125,Z22:Z125)</f>
        <v>20655.267744416735</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48002.527285681441</v>
      </c>
      <c r="Z136" s="293">
        <f>SUMPRODUCT(F22:F125,Z22:Z125)</f>
        <v>20655.267744416735</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47863.289712319667</v>
      </c>
      <c r="Z137" s="293">
        <f>SUMPRODUCT(G22:G125,Z22:Z125)</f>
        <v>20655.267744416735</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42734.984922361575</v>
      </c>
      <c r="Z138" s="293">
        <f>SUMPRODUCT(H22:H125,Z22:Z125)</f>
        <v>20655.267744416735</v>
      </c>
      <c r="AA138" s="293">
        <f>IF(AA21="kW",SUMPRODUCT(N22:N125,S22:S125,AA22:AA125),SUMPRODUCT(H22:H125,AA22:AA125))</f>
        <v>0</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30204.847131523427</v>
      </c>
      <c r="Z139" s="293">
        <f>SUMPRODUCT(I22:I125,Z22:Z125)</f>
        <v>20655.267744416735</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25607.423200013258</v>
      </c>
      <c r="Z140" s="293">
        <f>SUMPRODUCT(J22:J125,Z22:Z125)</f>
        <v>20655.267744416735</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25535.891714581987</v>
      </c>
      <c r="Z141" s="293">
        <f>SUMPRODUCT(K22:K125,Z22:Z125)</f>
        <v>20655.267744416735</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29249.678933246301</v>
      </c>
      <c r="Z142" s="293">
        <f>SUMPRODUCT(L22:L125,Z22:Z125)</f>
        <v>20655.267744416735</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16683.663533691662</v>
      </c>
      <c r="Z143" s="328">
        <f>SUMPRODUCT(M22:M125,Z22:Z125)</f>
        <v>20655.267744416735</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596</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244</v>
      </c>
      <c r="C146" s="283"/>
      <c r="D146" s="592" t="s">
        <v>531</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11" t="s">
        <v>212</v>
      </c>
      <c r="C147" s="813" t="s">
        <v>33</v>
      </c>
      <c r="D147" s="286" t="s">
        <v>425</v>
      </c>
      <c r="E147" s="815" t="s">
        <v>210</v>
      </c>
      <c r="F147" s="816"/>
      <c r="G147" s="816"/>
      <c r="H147" s="816"/>
      <c r="I147" s="816"/>
      <c r="J147" s="816"/>
      <c r="K147" s="816"/>
      <c r="L147" s="816"/>
      <c r="M147" s="817"/>
      <c r="N147" s="818" t="s">
        <v>214</v>
      </c>
      <c r="O147" s="286" t="s">
        <v>426</v>
      </c>
      <c r="P147" s="815" t="s">
        <v>213</v>
      </c>
      <c r="Q147" s="816"/>
      <c r="R147" s="816"/>
      <c r="S147" s="816"/>
      <c r="T147" s="816"/>
      <c r="U147" s="816"/>
      <c r="V147" s="816"/>
      <c r="W147" s="816"/>
      <c r="X147" s="817"/>
      <c r="Y147" s="808" t="s">
        <v>245</v>
      </c>
      <c r="Z147" s="809"/>
      <c r="AA147" s="809"/>
      <c r="AB147" s="809"/>
      <c r="AC147" s="809"/>
      <c r="AD147" s="809"/>
      <c r="AE147" s="809"/>
      <c r="AF147" s="809"/>
      <c r="AG147" s="809"/>
      <c r="AH147" s="809"/>
      <c r="AI147" s="809"/>
      <c r="AJ147" s="809"/>
      <c r="AK147" s="809"/>
      <c r="AL147" s="809"/>
      <c r="AM147" s="810"/>
    </row>
    <row r="148" spans="1:39" ht="60.75" customHeight="1">
      <c r="B148" s="812"/>
      <c r="C148" s="814"/>
      <c r="D148" s="287">
        <v>2012</v>
      </c>
      <c r="E148" s="287">
        <v>2013</v>
      </c>
      <c r="F148" s="287">
        <v>2014</v>
      </c>
      <c r="G148" s="287">
        <v>2015</v>
      </c>
      <c r="H148" s="287">
        <v>2016</v>
      </c>
      <c r="I148" s="287">
        <v>2017</v>
      </c>
      <c r="J148" s="287">
        <v>2018</v>
      </c>
      <c r="K148" s="287">
        <v>2019</v>
      </c>
      <c r="L148" s="287">
        <v>2020</v>
      </c>
      <c r="M148" s="287">
        <v>2021</v>
      </c>
      <c r="N148" s="819"/>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General Service &lt; 50 kW</v>
      </c>
      <c r="AA148" s="287" t="str">
        <f>'1.  LRAMVA Summary'!F50</f>
        <v>General Service &gt; 50 to 4999 kW</v>
      </c>
      <c r="AB148" s="287" t="str">
        <f>'1.  LRAMVA Summary'!G50</f>
        <v>Unmetered Scattered Load</v>
      </c>
      <c r="AC148" s="287" t="str">
        <f>'1.  LRAMVA Summary'!H50</f>
        <v>Street Lighting</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kWh</v>
      </c>
      <c r="AC149" s="293" t="str">
        <f>'1.  LRAMVA Summary'!H51</f>
        <v>kW</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v>2564.2454235358655</v>
      </c>
      <c r="E150" s="297">
        <v>2564.2454235358655</v>
      </c>
      <c r="F150" s="297">
        <v>2564.2454235358655</v>
      </c>
      <c r="G150" s="297">
        <v>2564.2454235358655</v>
      </c>
      <c r="H150" s="297">
        <v>1211.9835726334763</v>
      </c>
      <c r="I150" s="297">
        <v>0</v>
      </c>
      <c r="J150" s="297">
        <v>0</v>
      </c>
      <c r="K150" s="297">
        <v>0</v>
      </c>
      <c r="L150" s="297">
        <v>0</v>
      </c>
      <c r="M150" s="297">
        <v>0</v>
      </c>
      <c r="N150" s="293"/>
      <c r="O150" s="297">
        <v>0.34295998947295414</v>
      </c>
      <c r="P150" s="297">
        <v>0.34295998947295414</v>
      </c>
      <c r="Q150" s="297">
        <v>0.34295998947295414</v>
      </c>
      <c r="R150" s="297">
        <v>0.34295998947295414</v>
      </c>
      <c r="S150" s="297">
        <v>0.15935126483204087</v>
      </c>
      <c r="T150" s="297">
        <v>0</v>
      </c>
      <c r="U150" s="297">
        <v>0</v>
      </c>
      <c r="V150" s="297">
        <v>0</v>
      </c>
      <c r="W150" s="297">
        <v>0</v>
      </c>
      <c r="X150" s="297">
        <v>0</v>
      </c>
      <c r="Y150" s="412">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246</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9">AA150</f>
        <v>0</v>
      </c>
      <c r="AB151" s="413">
        <f t="shared" si="39"/>
        <v>0</v>
      </c>
      <c r="AC151" s="413">
        <f t="shared" si="39"/>
        <v>0</v>
      </c>
      <c r="AD151" s="413">
        <f t="shared" si="39"/>
        <v>0</v>
      </c>
      <c r="AE151" s="413">
        <f t="shared" si="39"/>
        <v>0</v>
      </c>
      <c r="AF151" s="413">
        <f t="shared" si="39"/>
        <v>0</v>
      </c>
      <c r="AG151" s="413">
        <f t="shared" si="39"/>
        <v>0</v>
      </c>
      <c r="AH151" s="413">
        <f t="shared" si="39"/>
        <v>0</v>
      </c>
      <c r="AI151" s="413">
        <f t="shared" si="39"/>
        <v>0</v>
      </c>
      <c r="AJ151" s="413">
        <f t="shared" si="39"/>
        <v>0</v>
      </c>
      <c r="AK151" s="413">
        <f t="shared" si="39"/>
        <v>0</v>
      </c>
      <c r="AL151" s="413">
        <f t="shared" si="39"/>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v>47.930150691819975</v>
      </c>
      <c r="E153" s="297">
        <v>47.930150691819975</v>
      </c>
      <c r="F153" s="297">
        <v>47.930150691819975</v>
      </c>
      <c r="G153" s="297">
        <v>46.990604613322972</v>
      </c>
      <c r="H153" s="297">
        <v>0</v>
      </c>
      <c r="I153" s="297">
        <v>0</v>
      </c>
      <c r="J153" s="297">
        <v>0</v>
      </c>
      <c r="K153" s="297">
        <v>0</v>
      </c>
      <c r="L153" s="297">
        <v>0</v>
      </c>
      <c r="M153" s="297">
        <v>0</v>
      </c>
      <c r="N153" s="293"/>
      <c r="O153" s="297">
        <v>2.7404532201801245E-2</v>
      </c>
      <c r="P153" s="297">
        <v>2.7404532201801245E-2</v>
      </c>
      <c r="Q153" s="297">
        <v>2.7404532201801245E-2</v>
      </c>
      <c r="R153" s="297">
        <v>2.6353884805324732E-2</v>
      </c>
      <c r="S153" s="297">
        <v>0</v>
      </c>
      <c r="T153" s="297">
        <v>0</v>
      </c>
      <c r="U153" s="297">
        <v>0</v>
      </c>
      <c r="V153" s="297">
        <v>0</v>
      </c>
      <c r="W153" s="297">
        <v>0</v>
      </c>
      <c r="X153" s="297">
        <v>0</v>
      </c>
      <c r="Y153" s="412">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246</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40">AA153</f>
        <v>0</v>
      </c>
      <c r="AB154" s="413">
        <f t="shared" si="40"/>
        <v>0</v>
      </c>
      <c r="AC154" s="413">
        <f t="shared" si="40"/>
        <v>0</v>
      </c>
      <c r="AD154" s="413">
        <f t="shared" si="40"/>
        <v>0</v>
      </c>
      <c r="AE154" s="413">
        <f t="shared" si="40"/>
        <v>0</v>
      </c>
      <c r="AF154" s="413">
        <f t="shared" si="40"/>
        <v>0</v>
      </c>
      <c r="AG154" s="413">
        <f t="shared" si="40"/>
        <v>0</v>
      </c>
      <c r="AH154" s="413">
        <f t="shared" si="40"/>
        <v>0</v>
      </c>
      <c r="AI154" s="413">
        <f t="shared" si="40"/>
        <v>0</v>
      </c>
      <c r="AJ154" s="413">
        <f t="shared" si="40"/>
        <v>0</v>
      </c>
      <c r="AK154" s="413">
        <f t="shared" si="40"/>
        <v>0</v>
      </c>
      <c r="AL154" s="413">
        <f t="shared" si="40"/>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v>11390.729430328516</v>
      </c>
      <c r="E156" s="297">
        <v>11390.729430328516</v>
      </c>
      <c r="F156" s="297">
        <v>11390.729430328516</v>
      </c>
      <c r="G156" s="297">
        <v>11390.729430328516</v>
      </c>
      <c r="H156" s="297">
        <v>11390.729430328516</v>
      </c>
      <c r="I156" s="297">
        <v>11390.729430328516</v>
      </c>
      <c r="J156" s="297">
        <v>11390.729430328516</v>
      </c>
      <c r="K156" s="297">
        <v>11390.729430328516</v>
      </c>
      <c r="L156" s="297">
        <v>11390.729430328516</v>
      </c>
      <c r="M156" s="297">
        <v>11390.729430328516</v>
      </c>
      <c r="N156" s="293"/>
      <c r="O156" s="297">
        <v>6.0263276417829443</v>
      </c>
      <c r="P156" s="297">
        <v>6.0263276417829443</v>
      </c>
      <c r="Q156" s="297">
        <v>6.0263276417829443</v>
      </c>
      <c r="R156" s="297">
        <v>6.0263276417829443</v>
      </c>
      <c r="S156" s="297">
        <v>6.0263276417829443</v>
      </c>
      <c r="T156" s="297">
        <v>6.0263276417829443</v>
      </c>
      <c r="U156" s="297">
        <v>6.0263276417829443</v>
      </c>
      <c r="V156" s="297">
        <v>6.0263276417829443</v>
      </c>
      <c r="W156" s="297">
        <v>6.0263276417829443</v>
      </c>
      <c r="X156" s="297">
        <v>6.0263276417829443</v>
      </c>
      <c r="Y156" s="412">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246</v>
      </c>
      <c r="C157" s="293" t="s">
        <v>164</v>
      </c>
      <c r="D157" s="297"/>
      <c r="E157" s="297"/>
      <c r="F157" s="297"/>
      <c r="G157" s="297"/>
      <c r="H157" s="297"/>
      <c r="I157" s="297"/>
      <c r="J157" s="297"/>
      <c r="K157" s="297"/>
      <c r="L157" s="297"/>
      <c r="M157" s="297"/>
      <c r="N157" s="470"/>
      <c r="O157" s="297"/>
      <c r="P157" s="297"/>
      <c r="Q157" s="297"/>
      <c r="R157" s="297"/>
      <c r="S157" s="297"/>
      <c r="T157" s="297"/>
      <c r="U157" s="297"/>
      <c r="V157" s="297"/>
      <c r="W157" s="297"/>
      <c r="X157" s="297"/>
      <c r="Y157" s="413">
        <f>Y156</f>
        <v>1</v>
      </c>
      <c r="Z157" s="413">
        <f>Z156</f>
        <v>0</v>
      </c>
      <c r="AA157" s="413">
        <f t="shared" ref="AA157:AL157" si="41">AA156</f>
        <v>0</v>
      </c>
      <c r="AB157" s="413">
        <f t="shared" si="41"/>
        <v>0</v>
      </c>
      <c r="AC157" s="413">
        <f t="shared" si="41"/>
        <v>0</v>
      </c>
      <c r="AD157" s="413">
        <f t="shared" si="41"/>
        <v>0</v>
      </c>
      <c r="AE157" s="413">
        <f t="shared" si="41"/>
        <v>0</v>
      </c>
      <c r="AF157" s="413">
        <f t="shared" si="41"/>
        <v>0</v>
      </c>
      <c r="AG157" s="413">
        <f t="shared" si="41"/>
        <v>0</v>
      </c>
      <c r="AH157" s="413">
        <f t="shared" si="41"/>
        <v>0</v>
      </c>
      <c r="AI157" s="413">
        <f t="shared" si="41"/>
        <v>0</v>
      </c>
      <c r="AJ157" s="413">
        <f t="shared" si="41"/>
        <v>0</v>
      </c>
      <c r="AK157" s="413">
        <f t="shared" si="41"/>
        <v>0</v>
      </c>
      <c r="AL157" s="413">
        <f t="shared" si="41"/>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v>691.01008924063183</v>
      </c>
      <c r="E159" s="297">
        <v>691.01008924063183</v>
      </c>
      <c r="F159" s="297">
        <v>691.01008924063183</v>
      </c>
      <c r="G159" s="297">
        <v>691.01008924063183</v>
      </c>
      <c r="H159" s="297">
        <v>680.62870646857573</v>
      </c>
      <c r="I159" s="297">
        <v>680.62870646857573</v>
      </c>
      <c r="J159" s="297">
        <v>320.50574413430132</v>
      </c>
      <c r="K159" s="297">
        <v>318.73686321660313</v>
      </c>
      <c r="L159" s="297">
        <v>318.73686321660313</v>
      </c>
      <c r="M159" s="297">
        <v>318.73686321660313</v>
      </c>
      <c r="N159" s="293"/>
      <c r="O159" s="297">
        <v>0.11387445968373809</v>
      </c>
      <c r="P159" s="297">
        <v>0.11387445968373809</v>
      </c>
      <c r="Q159" s="297">
        <v>0.11387445968373809</v>
      </c>
      <c r="R159" s="297">
        <v>0.11387445968373809</v>
      </c>
      <c r="S159" s="297">
        <v>0.11339377103524359</v>
      </c>
      <c r="T159" s="297">
        <v>0.11339377103524359</v>
      </c>
      <c r="U159" s="297">
        <v>9.6719015479340656E-2</v>
      </c>
      <c r="V159" s="297">
        <v>9.6517088433941328E-2</v>
      </c>
      <c r="W159" s="297">
        <v>9.6517088433941328E-2</v>
      </c>
      <c r="X159" s="297">
        <v>9.6517088433941328E-2</v>
      </c>
      <c r="Y159" s="412">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246</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1</v>
      </c>
      <c r="Z160" s="413">
        <f>Z159</f>
        <v>0</v>
      </c>
      <c r="AA160" s="413">
        <f t="shared" ref="AA160:AL160" si="42">AA159</f>
        <v>0</v>
      </c>
      <c r="AB160" s="413">
        <f t="shared" si="42"/>
        <v>0</v>
      </c>
      <c r="AC160" s="413">
        <f t="shared" si="42"/>
        <v>0</v>
      </c>
      <c r="AD160" s="413">
        <f t="shared" si="42"/>
        <v>0</v>
      </c>
      <c r="AE160" s="413">
        <f t="shared" si="42"/>
        <v>0</v>
      </c>
      <c r="AF160" s="413">
        <f t="shared" si="42"/>
        <v>0</v>
      </c>
      <c r="AG160" s="413">
        <f t="shared" si="42"/>
        <v>0</v>
      </c>
      <c r="AH160" s="413">
        <f t="shared" si="42"/>
        <v>0</v>
      </c>
      <c r="AI160" s="413">
        <f t="shared" si="42"/>
        <v>0</v>
      </c>
      <c r="AJ160" s="413">
        <f t="shared" si="42"/>
        <v>0</v>
      </c>
      <c r="AK160" s="413">
        <f t="shared" si="42"/>
        <v>0</v>
      </c>
      <c r="AL160" s="413">
        <f t="shared" si="42"/>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v>13235.862245236767</v>
      </c>
      <c r="E162" s="297">
        <v>13235.862245236767</v>
      </c>
      <c r="F162" s="297">
        <v>13235.862245236767</v>
      </c>
      <c r="G162" s="297">
        <v>13235.862245236767</v>
      </c>
      <c r="H162" s="297">
        <v>11898.198151764789</v>
      </c>
      <c r="I162" s="297">
        <v>9674.9345665234832</v>
      </c>
      <c r="J162" s="297">
        <v>6599.297669413686</v>
      </c>
      <c r="K162" s="297">
        <v>6585.5798173988842</v>
      </c>
      <c r="L162" s="297">
        <v>6585.5798173988842</v>
      </c>
      <c r="M162" s="297">
        <v>3344.973404845839</v>
      </c>
      <c r="N162" s="293"/>
      <c r="O162" s="297">
        <v>0.73142761253694166</v>
      </c>
      <c r="P162" s="297">
        <v>0.73142761253694166</v>
      </c>
      <c r="Q162" s="297">
        <v>0.73142761253694166</v>
      </c>
      <c r="R162" s="297">
        <v>0.73142761253694166</v>
      </c>
      <c r="S162" s="297">
        <v>0.66948981876235447</v>
      </c>
      <c r="T162" s="297">
        <v>0.56654615590914326</v>
      </c>
      <c r="U162" s="297">
        <v>0.42413509412736938</v>
      </c>
      <c r="V162" s="297">
        <v>0.422569129285497</v>
      </c>
      <c r="W162" s="297">
        <v>0.422569129285497</v>
      </c>
      <c r="X162" s="297">
        <v>0.27251949226164124</v>
      </c>
      <c r="Y162" s="412">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246</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1</v>
      </c>
      <c r="Z163" s="413">
        <f>Z162</f>
        <v>0</v>
      </c>
      <c r="AA163" s="413">
        <f t="shared" ref="AA163:AL163" si="43">AA162</f>
        <v>0</v>
      </c>
      <c r="AB163" s="413">
        <f t="shared" si="43"/>
        <v>0</v>
      </c>
      <c r="AC163" s="413">
        <f t="shared" si="43"/>
        <v>0</v>
      </c>
      <c r="AD163" s="413">
        <f t="shared" si="43"/>
        <v>0</v>
      </c>
      <c r="AE163" s="413">
        <f t="shared" si="43"/>
        <v>0</v>
      </c>
      <c r="AF163" s="413">
        <f t="shared" si="43"/>
        <v>0</v>
      </c>
      <c r="AG163" s="413">
        <f t="shared" si="43"/>
        <v>0</v>
      </c>
      <c r="AH163" s="413">
        <f t="shared" si="43"/>
        <v>0</v>
      </c>
      <c r="AI163" s="413">
        <f t="shared" si="43"/>
        <v>0</v>
      </c>
      <c r="AJ163" s="413">
        <f t="shared" si="43"/>
        <v>0</v>
      </c>
      <c r="AK163" s="413">
        <f t="shared" si="43"/>
        <v>0</v>
      </c>
      <c r="AL163" s="413">
        <f t="shared" si="43"/>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246</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4">AA165</f>
        <v>0</v>
      </c>
      <c r="AB166" s="413">
        <f t="shared" si="44"/>
        <v>0</v>
      </c>
      <c r="AC166" s="413">
        <f t="shared" si="44"/>
        <v>0</v>
      </c>
      <c r="AD166" s="413">
        <f t="shared" si="44"/>
        <v>0</v>
      </c>
      <c r="AE166" s="413">
        <f t="shared" si="44"/>
        <v>0</v>
      </c>
      <c r="AF166" s="413">
        <f t="shared" si="44"/>
        <v>0</v>
      </c>
      <c r="AG166" s="413">
        <f t="shared" si="44"/>
        <v>0</v>
      </c>
      <c r="AH166" s="413">
        <f t="shared" si="44"/>
        <v>0</v>
      </c>
      <c r="AI166" s="413">
        <f t="shared" si="44"/>
        <v>0</v>
      </c>
      <c r="AJ166" s="413">
        <f t="shared" si="44"/>
        <v>0</v>
      </c>
      <c r="AK166" s="413">
        <f t="shared" si="44"/>
        <v>0</v>
      </c>
      <c r="AL166" s="413">
        <f t="shared" si="44"/>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v>123</v>
      </c>
      <c r="E168" s="297"/>
      <c r="F168" s="297"/>
      <c r="G168" s="297"/>
      <c r="H168" s="297"/>
      <c r="I168" s="297"/>
      <c r="J168" s="297"/>
      <c r="K168" s="297"/>
      <c r="L168" s="297"/>
      <c r="M168" s="297"/>
      <c r="N168" s="293"/>
      <c r="O168" s="297">
        <v>38</v>
      </c>
      <c r="P168" s="297"/>
      <c r="Q168" s="297"/>
      <c r="R168" s="297"/>
      <c r="S168" s="297"/>
      <c r="T168" s="297"/>
      <c r="U168" s="297"/>
      <c r="V168" s="297"/>
      <c r="W168" s="297"/>
      <c r="X168" s="297"/>
      <c r="Y168" s="412">
        <v>1</v>
      </c>
      <c r="Z168" s="412"/>
      <c r="AA168" s="412"/>
      <c r="AB168" s="412"/>
      <c r="AC168" s="412"/>
      <c r="AD168" s="412"/>
      <c r="AE168" s="412"/>
      <c r="AF168" s="412"/>
      <c r="AG168" s="412"/>
      <c r="AH168" s="412"/>
      <c r="AI168" s="412"/>
      <c r="AJ168" s="412"/>
      <c r="AK168" s="412"/>
      <c r="AL168" s="412"/>
      <c r="AM168" s="298">
        <f>SUM(Y168:AL168)</f>
        <v>1</v>
      </c>
    </row>
    <row r="169" spans="1:39" ht="15" outlineLevel="1">
      <c r="B169" s="296" t="s">
        <v>246</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1</v>
      </c>
      <c r="Z169" s="413">
        <f>Z168</f>
        <v>0</v>
      </c>
      <c r="AA169" s="413">
        <f t="shared" ref="AA169:AL169" si="45">AA168</f>
        <v>0</v>
      </c>
      <c r="AB169" s="413">
        <f t="shared" si="45"/>
        <v>0</v>
      </c>
      <c r="AC169" s="413">
        <f t="shared" si="45"/>
        <v>0</v>
      </c>
      <c r="AD169" s="413">
        <f t="shared" si="45"/>
        <v>0</v>
      </c>
      <c r="AE169" s="413">
        <f t="shared" si="45"/>
        <v>0</v>
      </c>
      <c r="AF169" s="413">
        <f t="shared" si="45"/>
        <v>0</v>
      </c>
      <c r="AG169" s="413">
        <f t="shared" si="45"/>
        <v>0</v>
      </c>
      <c r="AH169" s="413">
        <f t="shared" si="45"/>
        <v>0</v>
      </c>
      <c r="AI169" s="413">
        <f t="shared" si="45"/>
        <v>0</v>
      </c>
      <c r="AJ169" s="413">
        <f t="shared" si="45"/>
        <v>0</v>
      </c>
      <c r="AK169" s="413">
        <f t="shared" si="45"/>
        <v>0</v>
      </c>
      <c r="AL169" s="413">
        <f t="shared" si="45"/>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488</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246</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6">AA171</f>
        <v>0</v>
      </c>
      <c r="AB172" s="413">
        <f t="shared" si="46"/>
        <v>0</v>
      </c>
      <c r="AC172" s="413">
        <f t="shared" si="46"/>
        <v>0</v>
      </c>
      <c r="AD172" s="413">
        <f t="shared" si="46"/>
        <v>0</v>
      </c>
      <c r="AE172" s="413">
        <f t="shared" si="46"/>
        <v>0</v>
      </c>
      <c r="AF172" s="413">
        <f t="shared" si="46"/>
        <v>0</v>
      </c>
      <c r="AG172" s="413">
        <f t="shared" si="46"/>
        <v>0</v>
      </c>
      <c r="AH172" s="413">
        <f t="shared" si="46"/>
        <v>0</v>
      </c>
      <c r="AI172" s="413">
        <f t="shared" si="46"/>
        <v>0</v>
      </c>
      <c r="AJ172" s="413">
        <f t="shared" si="46"/>
        <v>0</v>
      </c>
      <c r="AK172" s="413">
        <f t="shared" si="46"/>
        <v>0</v>
      </c>
      <c r="AL172" s="413">
        <f t="shared" si="46"/>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246</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7">AA174</f>
        <v>0</v>
      </c>
      <c r="AB175" s="413">
        <f t="shared" si="47"/>
        <v>0</v>
      </c>
      <c r="AC175" s="413">
        <f t="shared" si="47"/>
        <v>0</v>
      </c>
      <c r="AD175" s="413">
        <f t="shared" si="47"/>
        <v>0</v>
      </c>
      <c r="AE175" s="413">
        <f t="shared" si="47"/>
        <v>0</v>
      </c>
      <c r="AF175" s="413">
        <f t="shared" si="47"/>
        <v>0</v>
      </c>
      <c r="AG175" s="413">
        <f t="shared" si="47"/>
        <v>0</v>
      </c>
      <c r="AH175" s="413">
        <f t="shared" si="47"/>
        <v>0</v>
      </c>
      <c r="AI175" s="413">
        <f t="shared" si="47"/>
        <v>0</v>
      </c>
      <c r="AJ175" s="413">
        <f t="shared" si="47"/>
        <v>0</v>
      </c>
      <c r="AK175" s="413">
        <f t="shared" si="47"/>
        <v>0</v>
      </c>
      <c r="AL175" s="413">
        <f t="shared" si="47"/>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c r="E178" s="297"/>
      <c r="F178" s="297"/>
      <c r="G178" s="297"/>
      <c r="H178" s="297"/>
      <c r="I178" s="297"/>
      <c r="J178" s="297"/>
      <c r="K178" s="297"/>
      <c r="L178" s="297"/>
      <c r="M178" s="297"/>
      <c r="N178" s="297">
        <v>12</v>
      </c>
      <c r="O178" s="297"/>
      <c r="P178" s="297"/>
      <c r="Q178" s="297"/>
      <c r="R178" s="297"/>
      <c r="S178" s="297"/>
      <c r="T178" s="297"/>
      <c r="U178" s="297"/>
      <c r="V178" s="297"/>
      <c r="W178" s="297"/>
      <c r="X178" s="297"/>
      <c r="Y178" s="469"/>
      <c r="Z178" s="471"/>
      <c r="AA178" s="471"/>
      <c r="AB178" s="417"/>
      <c r="AC178" s="417"/>
      <c r="AD178" s="417"/>
      <c r="AE178" s="417"/>
      <c r="AF178" s="417"/>
      <c r="AG178" s="417"/>
      <c r="AH178" s="417"/>
      <c r="AI178" s="417"/>
      <c r="AJ178" s="417"/>
      <c r="AK178" s="417"/>
      <c r="AL178" s="417"/>
      <c r="AM178" s="298">
        <f>SUM(Y178:AL178)</f>
        <v>0</v>
      </c>
    </row>
    <row r="179" spans="1:39" ht="15" outlineLevel="1">
      <c r="B179" s="296" t="s">
        <v>246</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v>
      </c>
      <c r="AA179" s="413">
        <f t="shared" ref="AA179:AL179" si="48">AA178</f>
        <v>0</v>
      </c>
      <c r="AB179" s="413">
        <f t="shared" si="48"/>
        <v>0</v>
      </c>
      <c r="AC179" s="413">
        <f t="shared" si="48"/>
        <v>0</v>
      </c>
      <c r="AD179" s="413">
        <f t="shared" si="48"/>
        <v>0</v>
      </c>
      <c r="AE179" s="413">
        <f t="shared" si="48"/>
        <v>0</v>
      </c>
      <c r="AF179" s="413">
        <f t="shared" si="48"/>
        <v>0</v>
      </c>
      <c r="AG179" s="413">
        <f t="shared" si="48"/>
        <v>0</v>
      </c>
      <c r="AH179" s="413">
        <f t="shared" si="48"/>
        <v>0</v>
      </c>
      <c r="AI179" s="413">
        <f t="shared" si="48"/>
        <v>0</v>
      </c>
      <c r="AJ179" s="413">
        <f t="shared" si="48"/>
        <v>0</v>
      </c>
      <c r="AK179" s="413">
        <f t="shared" si="48"/>
        <v>0</v>
      </c>
      <c r="AL179" s="413">
        <f t="shared" si="48"/>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v>198527.81848016678</v>
      </c>
      <c r="E181" s="297">
        <v>198527.81848016661</v>
      </c>
      <c r="F181" s="297">
        <v>194183.32720616626</v>
      </c>
      <c r="G181" s="297">
        <v>102385.67114584765</v>
      </c>
      <c r="H181" s="297">
        <v>101208.59483727305</v>
      </c>
      <c r="I181" s="297">
        <v>24418.527610364341</v>
      </c>
      <c r="J181" s="297">
        <v>24418.527610364341</v>
      </c>
      <c r="K181" s="297">
        <v>24418.527610364341</v>
      </c>
      <c r="L181" s="297">
        <v>24418.527610364341</v>
      </c>
      <c r="M181" s="297">
        <v>24418.527610364341</v>
      </c>
      <c r="N181" s="297">
        <v>12</v>
      </c>
      <c r="O181" s="297">
        <v>48.480015621591413</v>
      </c>
      <c r="P181" s="297">
        <v>48.480015621591413</v>
      </c>
      <c r="Q181" s="297">
        <v>47.434736679947591</v>
      </c>
      <c r="R181" s="297">
        <v>25.724059517073449</v>
      </c>
      <c r="S181" s="297">
        <v>25.440856490421272</v>
      </c>
      <c r="T181" s="297">
        <v>5.0658482105687739</v>
      </c>
      <c r="U181" s="297">
        <v>5.0658482105687739</v>
      </c>
      <c r="V181" s="297">
        <v>5.0658482105687739</v>
      </c>
      <c r="W181" s="297">
        <v>5.0658482105687739</v>
      </c>
      <c r="X181" s="297">
        <v>5.0658482105687739</v>
      </c>
      <c r="Y181" s="417"/>
      <c r="Z181" s="412">
        <v>1</v>
      </c>
      <c r="AA181" s="417"/>
      <c r="AB181" s="417"/>
      <c r="AC181" s="417"/>
      <c r="AD181" s="417"/>
      <c r="AE181" s="417"/>
      <c r="AF181" s="417"/>
      <c r="AG181" s="417"/>
      <c r="AH181" s="417"/>
      <c r="AI181" s="417"/>
      <c r="AJ181" s="417"/>
      <c r="AK181" s="417"/>
      <c r="AL181" s="417"/>
      <c r="AM181" s="298">
        <f>SUM(Y181:AL181)</f>
        <v>1</v>
      </c>
    </row>
    <row r="182" spans="1:39" ht="15" outlineLevel="1">
      <c r="B182" s="296" t="s">
        <v>246</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9">AA181</f>
        <v>0</v>
      </c>
      <c r="AB182" s="413">
        <f t="shared" si="49"/>
        <v>0</v>
      </c>
      <c r="AC182" s="413">
        <f t="shared" si="49"/>
        <v>0</v>
      </c>
      <c r="AD182" s="413">
        <f t="shared" si="49"/>
        <v>0</v>
      </c>
      <c r="AE182" s="413">
        <f t="shared" si="49"/>
        <v>0</v>
      </c>
      <c r="AF182" s="413">
        <f t="shared" si="49"/>
        <v>0</v>
      </c>
      <c r="AG182" s="413">
        <f t="shared" si="49"/>
        <v>0</v>
      </c>
      <c r="AH182" s="413">
        <f t="shared" si="49"/>
        <v>0</v>
      </c>
      <c r="AI182" s="413">
        <f t="shared" si="49"/>
        <v>0</v>
      </c>
      <c r="AJ182" s="413">
        <f t="shared" si="49"/>
        <v>0</v>
      </c>
      <c r="AK182" s="413">
        <f t="shared" si="49"/>
        <v>0</v>
      </c>
      <c r="AL182" s="413">
        <f t="shared" si="49"/>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246</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50">AA184</f>
        <v>0</v>
      </c>
      <c r="AB185" s="413">
        <f t="shared" si="50"/>
        <v>0</v>
      </c>
      <c r="AC185" s="413">
        <f t="shared" si="50"/>
        <v>0</v>
      </c>
      <c r="AD185" s="413">
        <f t="shared" si="50"/>
        <v>0</v>
      </c>
      <c r="AE185" s="413">
        <f t="shared" si="50"/>
        <v>0</v>
      </c>
      <c r="AF185" s="413">
        <f t="shared" si="50"/>
        <v>0</v>
      </c>
      <c r="AG185" s="413">
        <f t="shared" si="50"/>
        <v>0</v>
      </c>
      <c r="AH185" s="413">
        <f t="shared" si="50"/>
        <v>0</v>
      </c>
      <c r="AI185" s="413">
        <f t="shared" si="50"/>
        <v>0</v>
      </c>
      <c r="AJ185" s="413">
        <f t="shared" si="50"/>
        <v>0</v>
      </c>
      <c r="AK185" s="413">
        <f t="shared" si="50"/>
        <v>0</v>
      </c>
      <c r="AL185" s="413">
        <f t="shared" si="50"/>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246</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51">AA187</f>
        <v>0</v>
      </c>
      <c r="AB188" s="413">
        <f t="shared" si="51"/>
        <v>0</v>
      </c>
      <c r="AC188" s="413">
        <f t="shared" si="51"/>
        <v>0</v>
      </c>
      <c r="AD188" s="413">
        <f t="shared" si="51"/>
        <v>0</v>
      </c>
      <c r="AE188" s="413">
        <f t="shared" si="51"/>
        <v>0</v>
      </c>
      <c r="AF188" s="413">
        <f t="shared" si="51"/>
        <v>0</v>
      </c>
      <c r="AG188" s="413">
        <f t="shared" si="51"/>
        <v>0</v>
      </c>
      <c r="AH188" s="413">
        <f t="shared" si="51"/>
        <v>0</v>
      </c>
      <c r="AI188" s="413">
        <f t="shared" si="51"/>
        <v>0</v>
      </c>
      <c r="AJ188" s="413">
        <f t="shared" si="51"/>
        <v>0</v>
      </c>
      <c r="AK188" s="413">
        <f t="shared" si="51"/>
        <v>0</v>
      </c>
      <c r="AL188" s="413">
        <f t="shared" si="51"/>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outlineLevel="1">
      <c r="B191" s="296" t="s">
        <v>246</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2">AA190</f>
        <v>0</v>
      </c>
      <c r="AB191" s="413">
        <f t="shared" si="52"/>
        <v>0</v>
      </c>
      <c r="AC191" s="413">
        <f t="shared" si="52"/>
        <v>0</v>
      </c>
      <c r="AD191" s="413">
        <f t="shared" si="52"/>
        <v>0</v>
      </c>
      <c r="AE191" s="413">
        <f t="shared" si="52"/>
        <v>0</v>
      </c>
      <c r="AF191" s="413">
        <f t="shared" si="52"/>
        <v>0</v>
      </c>
      <c r="AG191" s="413">
        <f t="shared" si="52"/>
        <v>0</v>
      </c>
      <c r="AH191" s="413">
        <f t="shared" si="52"/>
        <v>0</v>
      </c>
      <c r="AI191" s="413">
        <f t="shared" si="52"/>
        <v>0</v>
      </c>
      <c r="AJ191" s="413">
        <f t="shared" si="52"/>
        <v>0</v>
      </c>
      <c r="AK191" s="413">
        <f t="shared" si="52"/>
        <v>0</v>
      </c>
      <c r="AL191" s="413">
        <f t="shared" si="52"/>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489</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246</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3">AA193</f>
        <v>0</v>
      </c>
      <c r="AB194" s="413">
        <f t="shared" si="53"/>
        <v>0</v>
      </c>
      <c r="AC194" s="413">
        <f t="shared" si="53"/>
        <v>0</v>
      </c>
      <c r="AD194" s="413">
        <f t="shared" si="53"/>
        <v>0</v>
      </c>
      <c r="AE194" s="413">
        <f t="shared" si="53"/>
        <v>0</v>
      </c>
      <c r="AF194" s="413">
        <f t="shared" si="53"/>
        <v>0</v>
      </c>
      <c r="AG194" s="413">
        <f t="shared" si="53"/>
        <v>0</v>
      </c>
      <c r="AH194" s="413">
        <f t="shared" si="53"/>
        <v>0</v>
      </c>
      <c r="AI194" s="413">
        <f t="shared" si="53"/>
        <v>0</v>
      </c>
      <c r="AJ194" s="413">
        <f t="shared" si="53"/>
        <v>0</v>
      </c>
      <c r="AK194" s="413">
        <f t="shared" si="53"/>
        <v>0</v>
      </c>
      <c r="AL194" s="413">
        <f t="shared" si="53"/>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490</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246</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4">AA196</f>
        <v>0</v>
      </c>
      <c r="AB197" s="413">
        <f t="shared" si="54"/>
        <v>0</v>
      </c>
      <c r="AC197" s="413">
        <f t="shared" si="54"/>
        <v>0</v>
      </c>
      <c r="AD197" s="413">
        <f t="shared" si="54"/>
        <v>0</v>
      </c>
      <c r="AE197" s="413">
        <f t="shared" si="54"/>
        <v>0</v>
      </c>
      <c r="AF197" s="413">
        <f t="shared" si="54"/>
        <v>0</v>
      </c>
      <c r="AG197" s="413">
        <f t="shared" si="54"/>
        <v>0</v>
      </c>
      <c r="AH197" s="413">
        <f t="shared" si="54"/>
        <v>0</v>
      </c>
      <c r="AI197" s="413">
        <f t="shared" si="54"/>
        <v>0</v>
      </c>
      <c r="AJ197" s="413">
        <f t="shared" si="54"/>
        <v>0</v>
      </c>
      <c r="AK197" s="413">
        <f t="shared" si="54"/>
        <v>0</v>
      </c>
      <c r="AL197" s="413">
        <f t="shared" si="54"/>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246</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5">AA199</f>
        <v>0</v>
      </c>
      <c r="AB200" s="413">
        <f t="shared" si="55"/>
        <v>0</v>
      </c>
      <c r="AC200" s="413">
        <f t="shared" si="55"/>
        <v>0</v>
      </c>
      <c r="AD200" s="413">
        <f t="shared" si="55"/>
        <v>0</v>
      </c>
      <c r="AE200" s="413">
        <f t="shared" si="55"/>
        <v>0</v>
      </c>
      <c r="AF200" s="413">
        <f t="shared" si="55"/>
        <v>0</v>
      </c>
      <c r="AG200" s="413">
        <f t="shared" si="55"/>
        <v>0</v>
      </c>
      <c r="AH200" s="413">
        <f t="shared" si="55"/>
        <v>0</v>
      </c>
      <c r="AI200" s="413">
        <f t="shared" si="55"/>
        <v>0</v>
      </c>
      <c r="AJ200" s="413">
        <f t="shared" si="55"/>
        <v>0</v>
      </c>
      <c r="AK200" s="413">
        <f t="shared" si="55"/>
        <v>0</v>
      </c>
      <c r="AL200" s="413">
        <f t="shared" si="55"/>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246</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6">AA203</f>
        <v>0</v>
      </c>
      <c r="AB204" s="413">
        <f t="shared" si="56"/>
        <v>0</v>
      </c>
      <c r="AC204" s="413">
        <f t="shared" si="56"/>
        <v>0</v>
      </c>
      <c r="AD204" s="413">
        <f t="shared" si="56"/>
        <v>0</v>
      </c>
      <c r="AE204" s="413">
        <f t="shared" si="56"/>
        <v>0</v>
      </c>
      <c r="AF204" s="413">
        <f t="shared" si="56"/>
        <v>0</v>
      </c>
      <c r="AG204" s="413">
        <f t="shared" si="56"/>
        <v>0</v>
      </c>
      <c r="AH204" s="413">
        <f t="shared" si="56"/>
        <v>0</v>
      </c>
      <c r="AI204" s="413">
        <f t="shared" si="56"/>
        <v>0</v>
      </c>
      <c r="AJ204" s="413">
        <f t="shared" si="56"/>
        <v>0</v>
      </c>
      <c r="AK204" s="413">
        <f t="shared" si="56"/>
        <v>0</v>
      </c>
      <c r="AL204" s="413">
        <f t="shared" si="56"/>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246</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7">AA206</f>
        <v>0</v>
      </c>
      <c r="AB207" s="413">
        <f t="shared" si="57"/>
        <v>0</v>
      </c>
      <c r="AC207" s="413">
        <f t="shared" si="57"/>
        <v>0</v>
      </c>
      <c r="AD207" s="413">
        <f t="shared" si="57"/>
        <v>0</v>
      </c>
      <c r="AE207" s="413">
        <f t="shared" si="57"/>
        <v>0</v>
      </c>
      <c r="AF207" s="413">
        <f t="shared" si="57"/>
        <v>0</v>
      </c>
      <c r="AG207" s="413">
        <f t="shared" si="57"/>
        <v>0</v>
      </c>
      <c r="AH207" s="413">
        <f t="shared" si="57"/>
        <v>0</v>
      </c>
      <c r="AI207" s="413">
        <f t="shared" si="57"/>
        <v>0</v>
      </c>
      <c r="AJ207" s="413">
        <f t="shared" si="57"/>
        <v>0</v>
      </c>
      <c r="AK207" s="413">
        <f t="shared" si="57"/>
        <v>0</v>
      </c>
      <c r="AL207" s="413">
        <f t="shared" si="57"/>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246</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8">AA209</f>
        <v>0</v>
      </c>
      <c r="AB210" s="413">
        <f t="shared" si="58"/>
        <v>0</v>
      </c>
      <c r="AC210" s="413">
        <f t="shared" si="58"/>
        <v>0</v>
      </c>
      <c r="AD210" s="413">
        <f t="shared" si="58"/>
        <v>0</v>
      </c>
      <c r="AE210" s="413">
        <f t="shared" si="58"/>
        <v>0</v>
      </c>
      <c r="AF210" s="413">
        <f t="shared" si="58"/>
        <v>0</v>
      </c>
      <c r="AG210" s="413">
        <f t="shared" si="58"/>
        <v>0</v>
      </c>
      <c r="AH210" s="413">
        <f t="shared" si="58"/>
        <v>0</v>
      </c>
      <c r="AI210" s="413">
        <f t="shared" si="58"/>
        <v>0</v>
      </c>
      <c r="AJ210" s="413">
        <f t="shared" si="58"/>
        <v>0</v>
      </c>
      <c r="AK210" s="413">
        <f t="shared" si="58"/>
        <v>0</v>
      </c>
      <c r="AL210" s="413">
        <f t="shared" si="58"/>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246</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9">AA212</f>
        <v>0</v>
      </c>
      <c r="AB213" s="413">
        <f t="shared" si="59"/>
        <v>0</v>
      </c>
      <c r="AC213" s="413">
        <f t="shared" si="59"/>
        <v>0</v>
      </c>
      <c r="AD213" s="413">
        <f t="shared" si="59"/>
        <v>0</v>
      </c>
      <c r="AE213" s="413">
        <f t="shared" si="59"/>
        <v>0</v>
      </c>
      <c r="AF213" s="413">
        <f t="shared" si="59"/>
        <v>0</v>
      </c>
      <c r="AG213" s="413">
        <f t="shared" si="59"/>
        <v>0</v>
      </c>
      <c r="AH213" s="413">
        <f t="shared" si="59"/>
        <v>0</v>
      </c>
      <c r="AI213" s="413">
        <f t="shared" si="59"/>
        <v>0</v>
      </c>
      <c r="AJ213" s="413">
        <f t="shared" si="59"/>
        <v>0</v>
      </c>
      <c r="AK213" s="413">
        <f t="shared" si="59"/>
        <v>0</v>
      </c>
      <c r="AL213" s="413">
        <f t="shared" si="59"/>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246</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60">AA215</f>
        <v>0</v>
      </c>
      <c r="AB216" s="413">
        <f t="shared" si="60"/>
        <v>0</v>
      </c>
      <c r="AC216" s="413">
        <f t="shared" si="60"/>
        <v>0</v>
      </c>
      <c r="AD216" s="413">
        <f t="shared" si="60"/>
        <v>0</v>
      </c>
      <c r="AE216" s="413">
        <f t="shared" si="60"/>
        <v>0</v>
      </c>
      <c r="AF216" s="413">
        <f t="shared" si="60"/>
        <v>0</v>
      </c>
      <c r="AG216" s="413">
        <f t="shared" si="60"/>
        <v>0</v>
      </c>
      <c r="AH216" s="413">
        <f t="shared" si="60"/>
        <v>0</v>
      </c>
      <c r="AI216" s="413">
        <f t="shared" si="60"/>
        <v>0</v>
      </c>
      <c r="AJ216" s="413">
        <f t="shared" si="60"/>
        <v>0</v>
      </c>
      <c r="AK216" s="413">
        <f t="shared" si="60"/>
        <v>0</v>
      </c>
      <c r="AL216" s="413">
        <f t="shared" si="60"/>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c r="E219" s="297"/>
      <c r="F219" s="297"/>
      <c r="G219" s="297"/>
      <c r="H219" s="297"/>
      <c r="I219" s="297"/>
      <c r="J219" s="297"/>
      <c r="K219" s="297"/>
      <c r="L219" s="297"/>
      <c r="M219" s="297"/>
      <c r="N219" s="293"/>
      <c r="O219" s="297"/>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outlineLevel="1">
      <c r="B220" s="296" t="s">
        <v>246</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61">AA219</f>
        <v>0</v>
      </c>
      <c r="AB220" s="413">
        <f t="shared" si="61"/>
        <v>0</v>
      </c>
      <c r="AC220" s="413">
        <f t="shared" si="61"/>
        <v>0</v>
      </c>
      <c r="AD220" s="413">
        <f t="shared" si="61"/>
        <v>0</v>
      </c>
      <c r="AE220" s="413">
        <f t="shared" si="61"/>
        <v>0</v>
      </c>
      <c r="AF220" s="413">
        <f t="shared" si="61"/>
        <v>0</v>
      </c>
      <c r="AG220" s="413">
        <f t="shared" si="61"/>
        <v>0</v>
      </c>
      <c r="AH220" s="413">
        <f t="shared" si="61"/>
        <v>0</v>
      </c>
      <c r="AI220" s="413">
        <f t="shared" si="61"/>
        <v>0</v>
      </c>
      <c r="AJ220" s="413">
        <f t="shared" si="61"/>
        <v>0</v>
      </c>
      <c r="AK220" s="413">
        <f t="shared" si="61"/>
        <v>0</v>
      </c>
      <c r="AL220" s="413">
        <f t="shared" si="61"/>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491</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246</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2">AA223</f>
        <v>0</v>
      </c>
      <c r="AB224" s="413">
        <f t="shared" si="62"/>
        <v>0</v>
      </c>
      <c r="AC224" s="413">
        <f t="shared" si="62"/>
        <v>0</v>
      </c>
      <c r="AD224" s="413">
        <f t="shared" si="62"/>
        <v>0</v>
      </c>
      <c r="AE224" s="413">
        <f t="shared" si="62"/>
        <v>0</v>
      </c>
      <c r="AF224" s="413">
        <f t="shared" si="62"/>
        <v>0</v>
      </c>
      <c r="AG224" s="413">
        <f t="shared" si="62"/>
        <v>0</v>
      </c>
      <c r="AH224" s="413">
        <f t="shared" si="62"/>
        <v>0</v>
      </c>
      <c r="AI224" s="413">
        <f t="shared" si="62"/>
        <v>0</v>
      </c>
      <c r="AJ224" s="413">
        <f t="shared" si="62"/>
        <v>0</v>
      </c>
      <c r="AK224" s="413">
        <f t="shared" si="62"/>
        <v>0</v>
      </c>
      <c r="AL224" s="413">
        <f t="shared" si="62"/>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246</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3">AA226</f>
        <v>0</v>
      </c>
      <c r="AB227" s="413">
        <f t="shared" si="63"/>
        <v>0</v>
      </c>
      <c r="AC227" s="413">
        <f t="shared" si="63"/>
        <v>0</v>
      </c>
      <c r="AD227" s="413">
        <f t="shared" si="63"/>
        <v>0</v>
      </c>
      <c r="AE227" s="413">
        <f t="shared" si="63"/>
        <v>0</v>
      </c>
      <c r="AF227" s="413">
        <f t="shared" si="63"/>
        <v>0</v>
      </c>
      <c r="AG227" s="413">
        <f t="shared" si="63"/>
        <v>0</v>
      </c>
      <c r="AH227" s="413">
        <f t="shared" si="63"/>
        <v>0</v>
      </c>
      <c r="AI227" s="413">
        <f t="shared" si="63"/>
        <v>0</v>
      </c>
      <c r="AJ227" s="413">
        <f t="shared" si="63"/>
        <v>0</v>
      </c>
      <c r="AK227" s="413">
        <f t="shared" si="63"/>
        <v>0</v>
      </c>
      <c r="AL227" s="413">
        <f t="shared" si="63"/>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outlineLevel="1">
      <c r="B231" s="296" t="s">
        <v>246</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4">AA230</f>
        <v>0</v>
      </c>
      <c r="AB231" s="413">
        <f t="shared" si="64"/>
        <v>0</v>
      </c>
      <c r="AC231" s="413">
        <f t="shared" si="64"/>
        <v>0</v>
      </c>
      <c r="AD231" s="413">
        <f t="shared" si="64"/>
        <v>0</v>
      </c>
      <c r="AE231" s="413">
        <f t="shared" si="64"/>
        <v>0</v>
      </c>
      <c r="AF231" s="413">
        <f t="shared" si="64"/>
        <v>0</v>
      </c>
      <c r="AG231" s="413">
        <f t="shared" si="64"/>
        <v>0</v>
      </c>
      <c r="AH231" s="413">
        <f t="shared" si="64"/>
        <v>0</v>
      </c>
      <c r="AI231" s="413">
        <f t="shared" si="64"/>
        <v>0</v>
      </c>
      <c r="AJ231" s="413">
        <f t="shared" si="64"/>
        <v>0</v>
      </c>
      <c r="AK231" s="413">
        <f t="shared" si="64"/>
        <v>0</v>
      </c>
      <c r="AL231" s="413">
        <f t="shared" si="64"/>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c r="E233" s="297"/>
      <c r="F233" s="297"/>
      <c r="G233" s="297"/>
      <c r="H233" s="297"/>
      <c r="I233" s="297"/>
      <c r="J233" s="297"/>
      <c r="K233" s="297"/>
      <c r="L233" s="297"/>
      <c r="M233" s="297"/>
      <c r="N233" s="297">
        <v>12</v>
      </c>
      <c r="O233" s="297"/>
      <c r="P233" s="297"/>
      <c r="Q233" s="297"/>
      <c r="R233" s="297"/>
      <c r="S233" s="297"/>
      <c r="T233" s="297"/>
      <c r="U233" s="297"/>
      <c r="V233" s="297"/>
      <c r="W233" s="297"/>
      <c r="X233" s="297"/>
      <c r="Y233" s="428"/>
      <c r="Z233" s="417"/>
      <c r="AA233" s="417"/>
      <c r="AB233" s="417"/>
      <c r="AC233" s="417"/>
      <c r="AD233" s="417"/>
      <c r="AE233" s="417"/>
      <c r="AF233" s="417"/>
      <c r="AG233" s="417"/>
      <c r="AH233" s="417"/>
      <c r="AI233" s="417"/>
      <c r="AJ233" s="417"/>
      <c r="AK233" s="417"/>
      <c r="AL233" s="417"/>
      <c r="AM233" s="298">
        <f>SUM(Y233:AL233)</f>
        <v>0</v>
      </c>
    </row>
    <row r="234" spans="1:39" ht="15" outlineLevel="1">
      <c r="B234" s="296" t="s">
        <v>246</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5">AA233</f>
        <v>0</v>
      </c>
      <c r="AB234" s="413">
        <f t="shared" si="65"/>
        <v>0</v>
      </c>
      <c r="AC234" s="413">
        <f t="shared" si="65"/>
        <v>0</v>
      </c>
      <c r="AD234" s="413">
        <f t="shared" si="65"/>
        <v>0</v>
      </c>
      <c r="AE234" s="413">
        <f t="shared" si="65"/>
        <v>0</v>
      </c>
      <c r="AF234" s="413">
        <f t="shared" si="65"/>
        <v>0</v>
      </c>
      <c r="AG234" s="413">
        <f t="shared" si="65"/>
        <v>0</v>
      </c>
      <c r="AH234" s="413">
        <f t="shared" si="65"/>
        <v>0</v>
      </c>
      <c r="AI234" s="413">
        <f t="shared" si="65"/>
        <v>0</v>
      </c>
      <c r="AJ234" s="413">
        <f t="shared" si="65"/>
        <v>0</v>
      </c>
      <c r="AK234" s="413">
        <f t="shared" si="65"/>
        <v>0</v>
      </c>
      <c r="AL234" s="413">
        <f t="shared" si="65"/>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246</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6">AA236</f>
        <v>0</v>
      </c>
      <c r="AB237" s="413">
        <f t="shared" si="66"/>
        <v>0</v>
      </c>
      <c r="AC237" s="413">
        <f t="shared" si="66"/>
        <v>0</v>
      </c>
      <c r="AD237" s="413">
        <f t="shared" si="66"/>
        <v>0</v>
      </c>
      <c r="AE237" s="413">
        <f t="shared" si="66"/>
        <v>0</v>
      </c>
      <c r="AF237" s="413">
        <f t="shared" si="66"/>
        <v>0</v>
      </c>
      <c r="AG237" s="413">
        <f t="shared" si="66"/>
        <v>0</v>
      </c>
      <c r="AH237" s="413">
        <f t="shared" si="66"/>
        <v>0</v>
      </c>
      <c r="AI237" s="413">
        <f t="shared" si="66"/>
        <v>0</v>
      </c>
      <c r="AJ237" s="413">
        <f t="shared" si="66"/>
        <v>0</v>
      </c>
      <c r="AK237" s="413">
        <f t="shared" si="66"/>
        <v>0</v>
      </c>
      <c r="AL237" s="413">
        <f t="shared" si="66"/>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246</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7">Z239</f>
        <v>0</v>
      </c>
      <c r="AA240" s="413">
        <f t="shared" si="67"/>
        <v>0</v>
      </c>
      <c r="AB240" s="413">
        <f t="shared" si="67"/>
        <v>0</v>
      </c>
      <c r="AC240" s="413">
        <f t="shared" si="67"/>
        <v>0</v>
      </c>
      <c r="AD240" s="413">
        <f t="shared" si="67"/>
        <v>0</v>
      </c>
      <c r="AE240" s="413">
        <f t="shared" si="67"/>
        <v>0</v>
      </c>
      <c r="AF240" s="413">
        <f t="shared" si="67"/>
        <v>0</v>
      </c>
      <c r="AG240" s="413">
        <f t="shared" si="67"/>
        <v>0</v>
      </c>
      <c r="AH240" s="413">
        <f t="shared" si="67"/>
        <v>0</v>
      </c>
      <c r="AI240" s="413">
        <f t="shared" si="67"/>
        <v>0</v>
      </c>
      <c r="AJ240" s="413">
        <f t="shared" si="67"/>
        <v>0</v>
      </c>
      <c r="AK240" s="413">
        <f t="shared" si="67"/>
        <v>0</v>
      </c>
      <c r="AL240" s="413">
        <f t="shared" si="67"/>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492</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246</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8">Z242</f>
        <v>0</v>
      </c>
      <c r="AA243" s="413">
        <f t="shared" si="68"/>
        <v>0</v>
      </c>
      <c r="AB243" s="413">
        <f t="shared" si="68"/>
        <v>0</v>
      </c>
      <c r="AC243" s="413">
        <f t="shared" si="68"/>
        <v>0</v>
      </c>
      <c r="AD243" s="413">
        <f t="shared" si="68"/>
        <v>0</v>
      </c>
      <c r="AE243" s="413">
        <f t="shared" si="68"/>
        <v>0</v>
      </c>
      <c r="AF243" s="413">
        <f t="shared" si="68"/>
        <v>0</v>
      </c>
      <c r="AG243" s="413">
        <f t="shared" si="68"/>
        <v>0</v>
      </c>
      <c r="AH243" s="413">
        <f t="shared" si="68"/>
        <v>0</v>
      </c>
      <c r="AI243" s="413">
        <f t="shared" si="68"/>
        <v>0</v>
      </c>
      <c r="AJ243" s="413">
        <f t="shared" si="68"/>
        <v>0</v>
      </c>
      <c r="AK243" s="413">
        <f t="shared" si="68"/>
        <v>0</v>
      </c>
      <c r="AL243" s="413">
        <f t="shared" si="68"/>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493</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494</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246</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9">Z246</f>
        <v>0</v>
      </c>
      <c r="AA247" s="413">
        <f t="shared" si="69"/>
        <v>0</v>
      </c>
      <c r="AB247" s="413">
        <f t="shared" si="69"/>
        <v>0</v>
      </c>
      <c r="AC247" s="413">
        <f t="shared" si="69"/>
        <v>0</v>
      </c>
      <c r="AD247" s="413">
        <f t="shared" si="69"/>
        <v>0</v>
      </c>
      <c r="AE247" s="413">
        <f t="shared" si="69"/>
        <v>0</v>
      </c>
      <c r="AF247" s="413">
        <f t="shared" si="69"/>
        <v>0</v>
      </c>
      <c r="AG247" s="413">
        <f t="shared" si="69"/>
        <v>0</v>
      </c>
      <c r="AH247" s="413">
        <f t="shared" si="69"/>
        <v>0</v>
      </c>
      <c r="AI247" s="413">
        <f t="shared" si="69"/>
        <v>0</v>
      </c>
      <c r="AJ247" s="413">
        <f t="shared" si="69"/>
        <v>0</v>
      </c>
      <c r="AK247" s="413">
        <f t="shared" si="69"/>
        <v>0</v>
      </c>
      <c r="AL247" s="413">
        <f t="shared" si="69"/>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495</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246</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70">Z249</f>
        <v>0</v>
      </c>
      <c r="AA250" s="413">
        <f t="shared" si="70"/>
        <v>0</v>
      </c>
      <c r="AB250" s="413">
        <f t="shared" si="70"/>
        <v>0</v>
      </c>
      <c r="AC250" s="413">
        <f t="shared" si="70"/>
        <v>0</v>
      </c>
      <c r="AD250" s="413">
        <f t="shared" si="70"/>
        <v>0</v>
      </c>
      <c r="AE250" s="413">
        <f t="shared" si="70"/>
        <v>0</v>
      </c>
      <c r="AF250" s="413">
        <f t="shared" si="70"/>
        <v>0</v>
      </c>
      <c r="AG250" s="413">
        <f t="shared" si="70"/>
        <v>0</v>
      </c>
      <c r="AH250" s="413">
        <f t="shared" si="70"/>
        <v>0</v>
      </c>
      <c r="AI250" s="413">
        <f t="shared" si="70"/>
        <v>0</v>
      </c>
      <c r="AJ250" s="413">
        <f t="shared" si="70"/>
        <v>0</v>
      </c>
      <c r="AK250" s="413">
        <f t="shared" si="70"/>
        <v>0</v>
      </c>
      <c r="AL250" s="413">
        <f t="shared" si="70"/>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496</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246</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71">Z252</f>
        <v>0</v>
      </c>
      <c r="AA253" s="413">
        <f t="shared" si="71"/>
        <v>0</v>
      </c>
      <c r="AB253" s="413">
        <f t="shared" si="71"/>
        <v>0</v>
      </c>
      <c r="AC253" s="413">
        <f t="shared" si="71"/>
        <v>0</v>
      </c>
      <c r="AD253" s="413">
        <f t="shared" si="71"/>
        <v>0</v>
      </c>
      <c r="AE253" s="413">
        <f t="shared" si="71"/>
        <v>0</v>
      </c>
      <c r="AF253" s="413">
        <f t="shared" si="71"/>
        <v>0</v>
      </c>
      <c r="AG253" s="413">
        <f t="shared" si="71"/>
        <v>0</v>
      </c>
      <c r="AH253" s="413">
        <f t="shared" si="71"/>
        <v>0</v>
      </c>
      <c r="AI253" s="413">
        <f t="shared" si="71"/>
        <v>0</v>
      </c>
      <c r="AJ253" s="413">
        <f t="shared" si="71"/>
        <v>0</v>
      </c>
      <c r="AK253" s="413">
        <f t="shared" si="71"/>
        <v>0</v>
      </c>
      <c r="AL253" s="413">
        <f t="shared" si="71"/>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247</v>
      </c>
      <c r="C255" s="331"/>
      <c r="D255" s="331">
        <f>SUM(D150:D253)</f>
        <v>226580.59581920039</v>
      </c>
      <c r="E255" s="331"/>
      <c r="F255" s="331"/>
      <c r="G255" s="331"/>
      <c r="H255" s="331"/>
      <c r="I255" s="331"/>
      <c r="J255" s="331"/>
      <c r="K255" s="331"/>
      <c r="L255" s="331"/>
      <c r="M255" s="331"/>
      <c r="N255" s="331"/>
      <c r="O255" s="331">
        <f>SUM(O150:O253)</f>
        <v>93.722009857269796</v>
      </c>
      <c r="P255" s="331"/>
      <c r="Q255" s="331"/>
      <c r="R255" s="331"/>
      <c r="S255" s="331"/>
      <c r="T255" s="331"/>
      <c r="U255" s="331"/>
      <c r="V255" s="331"/>
      <c r="W255" s="331"/>
      <c r="X255" s="331"/>
      <c r="Y255" s="331">
        <f>IF(Y149="kWh",SUMPRODUCT(D150:D253,Y150:Y253))</f>
        <v>28052.777339033601</v>
      </c>
      <c r="Z255" s="331">
        <f>IF(Z149="kWh",SUMPRODUCT(D150:D253,Z150:Z253))</f>
        <v>198527.81848016678</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248</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2">Y135*Y258</f>
        <v>0</v>
      </c>
      <c r="Z259" s="380">
        <f t="shared" si="72"/>
        <v>0</v>
      </c>
      <c r="AA259" s="380">
        <f t="shared" si="72"/>
        <v>0</v>
      </c>
      <c r="AB259" s="380">
        <f t="shared" si="72"/>
        <v>0</v>
      </c>
      <c r="AC259" s="380">
        <f t="shared" si="72"/>
        <v>0</v>
      </c>
      <c r="AD259" s="380">
        <f t="shared" si="72"/>
        <v>0</v>
      </c>
      <c r="AE259" s="380">
        <f t="shared" si="72"/>
        <v>0</v>
      </c>
      <c r="AF259" s="380">
        <f t="shared" si="72"/>
        <v>0</v>
      </c>
      <c r="AG259" s="380">
        <f t="shared" si="72"/>
        <v>0</v>
      </c>
      <c r="AH259" s="380">
        <f t="shared" si="72"/>
        <v>0</v>
      </c>
      <c r="AI259" s="380">
        <f t="shared" si="72"/>
        <v>0</v>
      </c>
      <c r="AJ259" s="380">
        <f t="shared" si="72"/>
        <v>0</v>
      </c>
      <c r="AK259" s="380">
        <f t="shared" si="72"/>
        <v>0</v>
      </c>
      <c r="AL259" s="380">
        <f t="shared" si="72"/>
        <v>0</v>
      </c>
      <c r="AM259" s="631">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3">Y255*Y258</f>
        <v>0</v>
      </c>
      <c r="Z260" s="380">
        <f t="shared" si="73"/>
        <v>0</v>
      </c>
      <c r="AA260" s="381">
        <f t="shared" si="73"/>
        <v>0</v>
      </c>
      <c r="AB260" s="381">
        <f t="shared" si="73"/>
        <v>0</v>
      </c>
      <c r="AC260" s="381">
        <f t="shared" si="73"/>
        <v>0</v>
      </c>
      <c r="AD260" s="381">
        <f t="shared" si="73"/>
        <v>0</v>
      </c>
      <c r="AE260" s="381">
        <f t="shared" si="73"/>
        <v>0</v>
      </c>
      <c r="AF260" s="381">
        <f t="shared" ref="AF260:AL260" si="74">AF255*AF258</f>
        <v>0</v>
      </c>
      <c r="AG260" s="381">
        <f t="shared" si="74"/>
        <v>0</v>
      </c>
      <c r="AH260" s="381">
        <f t="shared" si="74"/>
        <v>0</v>
      </c>
      <c r="AI260" s="381">
        <f t="shared" si="74"/>
        <v>0</v>
      </c>
      <c r="AJ260" s="381">
        <f t="shared" si="74"/>
        <v>0</v>
      </c>
      <c r="AK260" s="381">
        <f t="shared" si="74"/>
        <v>0</v>
      </c>
      <c r="AL260" s="381">
        <f t="shared" si="74"/>
        <v>0</v>
      </c>
      <c r="AM260" s="631">
        <f>SUM(Y260:AL260)</f>
        <v>0</v>
      </c>
    </row>
    <row r="261" spans="1:41" s="382" customFormat="1" ht="15.75">
      <c r="A261" s="513"/>
      <c r="B261" s="351" t="s">
        <v>256</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5">SUM(Z259:Z260)</f>
        <v>0</v>
      </c>
      <c r="AA261" s="348">
        <f t="shared" si="75"/>
        <v>0</v>
      </c>
      <c r="AB261" s="348">
        <f t="shared" si="75"/>
        <v>0</v>
      </c>
      <c r="AC261" s="348">
        <f t="shared" si="75"/>
        <v>0</v>
      </c>
      <c r="AD261" s="348">
        <f t="shared" si="75"/>
        <v>0</v>
      </c>
      <c r="AE261" s="348">
        <f t="shared" si="75"/>
        <v>0</v>
      </c>
      <c r="AF261" s="348">
        <f t="shared" ref="AF261:AL261" si="76">SUM(AF259:AF260)</f>
        <v>0</v>
      </c>
      <c r="AG261" s="348">
        <f t="shared" si="76"/>
        <v>0</v>
      </c>
      <c r="AH261" s="348">
        <f t="shared" si="76"/>
        <v>0</v>
      </c>
      <c r="AI261" s="348">
        <f t="shared" si="76"/>
        <v>0</v>
      </c>
      <c r="AJ261" s="348">
        <f t="shared" si="76"/>
        <v>0</v>
      </c>
      <c r="AK261" s="348">
        <f t="shared" si="76"/>
        <v>0</v>
      </c>
      <c r="AL261" s="348">
        <f t="shared" si="76"/>
        <v>0</v>
      </c>
      <c r="AM261" s="409">
        <f>SUM(AM259:AM260)</f>
        <v>0</v>
      </c>
    </row>
    <row r="262" spans="1:41" s="382" customFormat="1" ht="15.75">
      <c r="A262" s="513"/>
      <c r="B262" s="351" t="s">
        <v>249</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7">Y256*Y258</f>
        <v>0</v>
      </c>
      <c r="Z262" s="349">
        <f t="shared" si="77"/>
        <v>0</v>
      </c>
      <c r="AA262" s="349">
        <f t="shared" si="77"/>
        <v>0</v>
      </c>
      <c r="AB262" s="349">
        <f t="shared" si="77"/>
        <v>0</v>
      </c>
      <c r="AC262" s="349">
        <f t="shared" si="77"/>
        <v>0</v>
      </c>
      <c r="AD262" s="349">
        <f t="shared" si="77"/>
        <v>0</v>
      </c>
      <c r="AE262" s="349">
        <f t="shared" si="77"/>
        <v>0</v>
      </c>
      <c r="AF262" s="349">
        <f t="shared" ref="AF262:AL262" si="78">AF256*AF258</f>
        <v>0</v>
      </c>
      <c r="AG262" s="349">
        <f t="shared" si="78"/>
        <v>0</v>
      </c>
      <c r="AH262" s="349">
        <f t="shared" si="78"/>
        <v>0</v>
      </c>
      <c r="AI262" s="349">
        <f t="shared" si="78"/>
        <v>0</v>
      </c>
      <c r="AJ262" s="349">
        <f t="shared" si="78"/>
        <v>0</v>
      </c>
      <c r="AK262" s="349">
        <f t="shared" si="78"/>
        <v>0</v>
      </c>
      <c r="AL262" s="349">
        <f t="shared" si="78"/>
        <v>0</v>
      </c>
      <c r="AM262" s="409">
        <f>SUM(Y262:AL262)</f>
        <v>0</v>
      </c>
    </row>
    <row r="263" spans="1:41" s="382" customFormat="1" ht="15.75">
      <c r="A263" s="513"/>
      <c r="B263" s="351" t="s">
        <v>257</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27929.777339033601</v>
      </c>
      <c r="Z265" s="293">
        <f>SUMPRODUCT(E150:E253,Z150:Z253)</f>
        <v>198527.81848016661</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27929.777339033601</v>
      </c>
      <c r="Z266" s="293">
        <f>SUMPRODUCT(F150:F253,Z150:Z253)</f>
        <v>194183.32720616626</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27928.837792955106</v>
      </c>
      <c r="Z267" s="293">
        <f>SUMPRODUCT(G150:G253,Z150:Z253)</f>
        <v>102385.67114584765</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25181.539861195357</v>
      </c>
      <c r="Z268" s="293">
        <f>SUMPRODUCT(H150:H253,Z150:Z253)</f>
        <v>101208.59483727305</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21746.292703320574</v>
      </c>
      <c r="Z269" s="293">
        <f>SUMPRODUCT(I150:I253,Z150:Z253)</f>
        <v>24418.527610364341</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18310.532843876503</v>
      </c>
      <c r="Z270" s="293">
        <f>SUMPRODUCT(J150:J253,Z150:Z253)</f>
        <v>24418.527610364341</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18295.046110944004</v>
      </c>
      <c r="Z271" s="293">
        <f>SUMPRODUCT(K150:K253,Z150:Z253)</f>
        <v>24418.527610364341</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18295.046110944004</v>
      </c>
      <c r="Z272" s="328">
        <f>SUMPRODUCT(L150:L253,Z150:Z253)</f>
        <v>24418.527610364341</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596</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250</v>
      </c>
      <c r="C275" s="283"/>
      <c r="D275" s="594" t="s">
        <v>531</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11" t="s">
        <v>212</v>
      </c>
      <c r="C276" s="813" t="s">
        <v>33</v>
      </c>
      <c r="D276" s="286" t="s">
        <v>425</v>
      </c>
      <c r="E276" s="815" t="s">
        <v>210</v>
      </c>
      <c r="F276" s="816"/>
      <c r="G276" s="816"/>
      <c r="H276" s="816"/>
      <c r="I276" s="816"/>
      <c r="J276" s="816"/>
      <c r="K276" s="816"/>
      <c r="L276" s="816"/>
      <c r="M276" s="817"/>
      <c r="N276" s="818" t="s">
        <v>214</v>
      </c>
      <c r="O276" s="286" t="s">
        <v>426</v>
      </c>
      <c r="P276" s="815" t="s">
        <v>213</v>
      </c>
      <c r="Q276" s="816"/>
      <c r="R276" s="816"/>
      <c r="S276" s="816"/>
      <c r="T276" s="816"/>
      <c r="U276" s="816"/>
      <c r="V276" s="816"/>
      <c r="W276" s="816"/>
      <c r="X276" s="817"/>
      <c r="Y276" s="808" t="s">
        <v>245</v>
      </c>
      <c r="Z276" s="809"/>
      <c r="AA276" s="809"/>
      <c r="AB276" s="809"/>
      <c r="AC276" s="809"/>
      <c r="AD276" s="809"/>
      <c r="AE276" s="809"/>
      <c r="AF276" s="809"/>
      <c r="AG276" s="809"/>
      <c r="AH276" s="809"/>
      <c r="AI276" s="809"/>
      <c r="AJ276" s="809"/>
      <c r="AK276" s="809"/>
      <c r="AL276" s="809"/>
      <c r="AM276" s="810"/>
    </row>
    <row r="277" spans="1:39" ht="60.75" customHeight="1">
      <c r="B277" s="812"/>
      <c r="C277" s="814"/>
      <c r="D277" s="287">
        <v>2013</v>
      </c>
      <c r="E277" s="287">
        <v>2014</v>
      </c>
      <c r="F277" s="287">
        <v>2015</v>
      </c>
      <c r="G277" s="287">
        <v>2016</v>
      </c>
      <c r="H277" s="287">
        <v>2017</v>
      </c>
      <c r="I277" s="287">
        <v>2018</v>
      </c>
      <c r="J277" s="287">
        <v>2019</v>
      </c>
      <c r="K277" s="287">
        <v>2020</v>
      </c>
      <c r="L277" s="287">
        <v>2021</v>
      </c>
      <c r="M277" s="287">
        <v>2022</v>
      </c>
      <c r="N277" s="819"/>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General Service &lt; 50 kW</v>
      </c>
      <c r="AA277" s="287" t="str">
        <f>'1.  LRAMVA Summary'!F50</f>
        <v>General Service &gt; 50 to 4999 kW</v>
      </c>
      <c r="AB277" s="287" t="str">
        <f>'1.  LRAMVA Summary'!G50</f>
        <v>Unmetered Scattered Load</v>
      </c>
      <c r="AC277" s="287" t="str">
        <f>'1.  LRAMVA Summary'!H50</f>
        <v>Street Lighting</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kWh</v>
      </c>
      <c r="AC278" s="293" t="str">
        <f>'1.  LRAMVA Summary'!H51</f>
        <v>kW</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v>881.60066022900003</v>
      </c>
      <c r="E279" s="297">
        <v>881.60066022900003</v>
      </c>
      <c r="F279" s="297">
        <v>881.60066022900003</v>
      </c>
      <c r="G279" s="297">
        <v>881.60066022900003</v>
      </c>
      <c r="H279" s="297">
        <v>412.91932820900001</v>
      </c>
      <c r="I279" s="297">
        <v>0</v>
      </c>
      <c r="J279" s="297">
        <v>0</v>
      </c>
      <c r="K279" s="297">
        <v>0</v>
      </c>
      <c r="L279" s="297">
        <v>0</v>
      </c>
      <c r="M279" s="297">
        <v>0</v>
      </c>
      <c r="N279" s="293"/>
      <c r="O279" s="297">
        <v>0.125416165</v>
      </c>
      <c r="P279" s="297">
        <v>0.125416165</v>
      </c>
      <c r="Q279" s="297">
        <v>0.125416165</v>
      </c>
      <c r="R279" s="297">
        <v>0.125416165</v>
      </c>
      <c r="S279" s="297">
        <v>6.0686258E-2</v>
      </c>
      <c r="T279" s="297">
        <v>0</v>
      </c>
      <c r="U279" s="297">
        <v>0</v>
      </c>
      <c r="V279" s="297">
        <v>0</v>
      </c>
      <c r="W279" s="297">
        <v>0</v>
      </c>
      <c r="X279" s="297">
        <v>0</v>
      </c>
      <c r="Y279" s="412">
        <v>1</v>
      </c>
      <c r="Z279" s="412"/>
      <c r="AA279" s="412"/>
      <c r="AB279" s="412"/>
      <c r="AC279" s="412"/>
      <c r="AD279" s="412"/>
      <c r="AE279" s="412"/>
      <c r="AF279" s="412"/>
      <c r="AG279" s="412"/>
      <c r="AH279" s="412"/>
      <c r="AI279" s="412"/>
      <c r="AJ279" s="412"/>
      <c r="AK279" s="412"/>
      <c r="AL279" s="412"/>
      <c r="AM279" s="298">
        <f>SUM(Y279:AL279)</f>
        <v>1</v>
      </c>
    </row>
    <row r="280" spans="1:39" ht="15" outlineLevel="1">
      <c r="B280" s="296" t="s">
        <v>251</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9">AA279</f>
        <v>0</v>
      </c>
      <c r="AB280" s="413">
        <f t="shared" si="79"/>
        <v>0</v>
      </c>
      <c r="AC280" s="413">
        <f t="shared" si="79"/>
        <v>0</v>
      </c>
      <c r="AD280" s="413">
        <f t="shared" si="79"/>
        <v>0</v>
      </c>
      <c r="AE280" s="413">
        <f t="shared" si="79"/>
        <v>0</v>
      </c>
      <c r="AF280" s="413">
        <f t="shared" si="79"/>
        <v>0</v>
      </c>
      <c r="AG280" s="413">
        <f t="shared" si="79"/>
        <v>0</v>
      </c>
      <c r="AH280" s="413">
        <f t="shared" si="79"/>
        <v>0</v>
      </c>
      <c r="AI280" s="413">
        <f t="shared" si="79"/>
        <v>0</v>
      </c>
      <c r="AJ280" s="413">
        <f t="shared" si="79"/>
        <v>0</v>
      </c>
      <c r="AK280" s="413">
        <f t="shared" si="79"/>
        <v>0</v>
      </c>
      <c r="AL280" s="413">
        <f t="shared" si="79"/>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v>738.87975589999996</v>
      </c>
      <c r="E282" s="297">
        <v>738.87975589999996</v>
      </c>
      <c r="F282" s="297">
        <v>738.87975589999996</v>
      </c>
      <c r="G282" s="297">
        <v>738.87975589999996</v>
      </c>
      <c r="H282" s="297">
        <v>0</v>
      </c>
      <c r="I282" s="297">
        <v>0</v>
      </c>
      <c r="J282" s="297">
        <v>0</v>
      </c>
      <c r="K282" s="297">
        <v>0</v>
      </c>
      <c r="L282" s="297">
        <v>0</v>
      </c>
      <c r="M282" s="297">
        <v>0</v>
      </c>
      <c r="N282" s="293"/>
      <c r="O282" s="297">
        <v>0.41438819799999999</v>
      </c>
      <c r="P282" s="297">
        <v>0.41438819799999999</v>
      </c>
      <c r="Q282" s="297">
        <v>0.41438819799999999</v>
      </c>
      <c r="R282" s="297">
        <v>0.41438819799999999</v>
      </c>
      <c r="S282" s="297">
        <v>0</v>
      </c>
      <c r="T282" s="297">
        <v>0</v>
      </c>
      <c r="U282" s="297">
        <v>0</v>
      </c>
      <c r="V282" s="297">
        <v>0</v>
      </c>
      <c r="W282" s="297">
        <v>0</v>
      </c>
      <c r="X282" s="297">
        <v>0</v>
      </c>
      <c r="Y282" s="412">
        <v>1</v>
      </c>
      <c r="Z282" s="412"/>
      <c r="AA282" s="412"/>
      <c r="AB282" s="412"/>
      <c r="AC282" s="412"/>
      <c r="AD282" s="412"/>
      <c r="AE282" s="412"/>
      <c r="AF282" s="412"/>
      <c r="AG282" s="412"/>
      <c r="AH282" s="412"/>
      <c r="AI282" s="412"/>
      <c r="AJ282" s="412"/>
      <c r="AK282" s="412"/>
      <c r="AL282" s="412"/>
      <c r="AM282" s="298">
        <f>SUM(Y282:AL282)</f>
        <v>1</v>
      </c>
    </row>
    <row r="283" spans="1:39" ht="15" outlineLevel="1">
      <c r="B283" s="296" t="s">
        <v>251</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80">AA282</f>
        <v>0</v>
      </c>
      <c r="AB283" s="413">
        <f t="shared" si="80"/>
        <v>0</v>
      </c>
      <c r="AC283" s="413">
        <f t="shared" si="80"/>
        <v>0</v>
      </c>
      <c r="AD283" s="413">
        <f t="shared" si="80"/>
        <v>0</v>
      </c>
      <c r="AE283" s="413">
        <f t="shared" si="80"/>
        <v>0</v>
      </c>
      <c r="AF283" s="413">
        <f t="shared" si="80"/>
        <v>0</v>
      </c>
      <c r="AG283" s="413">
        <f t="shared" si="80"/>
        <v>0</v>
      </c>
      <c r="AH283" s="413">
        <f t="shared" si="80"/>
        <v>0</v>
      </c>
      <c r="AI283" s="413">
        <f t="shared" si="80"/>
        <v>0</v>
      </c>
      <c r="AJ283" s="413">
        <f t="shared" si="80"/>
        <v>0</v>
      </c>
      <c r="AK283" s="413">
        <f t="shared" si="80"/>
        <v>0</v>
      </c>
      <c r="AL283" s="413">
        <f t="shared" si="80"/>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v>12920.649589153001</v>
      </c>
      <c r="E285" s="297">
        <v>12920.649589153001</v>
      </c>
      <c r="F285" s="297">
        <v>12920.649589153001</v>
      </c>
      <c r="G285" s="297">
        <v>12920.649589153001</v>
      </c>
      <c r="H285" s="297">
        <v>12920.649589153001</v>
      </c>
      <c r="I285" s="297">
        <v>12920.649589153001</v>
      </c>
      <c r="J285" s="297">
        <v>12920.649589153001</v>
      </c>
      <c r="K285" s="297">
        <v>12920.649589153001</v>
      </c>
      <c r="L285" s="297">
        <v>12920.649589153001</v>
      </c>
      <c r="M285" s="297">
        <v>12920.649589153001</v>
      </c>
      <c r="N285" s="293"/>
      <c r="O285" s="297">
        <v>7.0568006609999996</v>
      </c>
      <c r="P285" s="297">
        <v>7.0568006609999996</v>
      </c>
      <c r="Q285" s="297">
        <v>7.0568006609999996</v>
      </c>
      <c r="R285" s="297">
        <v>7.0568006609999996</v>
      </c>
      <c r="S285" s="297">
        <v>7.0568006609999996</v>
      </c>
      <c r="T285" s="297">
        <v>7.0568006609999996</v>
      </c>
      <c r="U285" s="297">
        <v>7.0568006609999996</v>
      </c>
      <c r="V285" s="297">
        <v>7.0568006609999996</v>
      </c>
      <c r="W285" s="297">
        <v>7.0568006609999996</v>
      </c>
      <c r="X285" s="297">
        <v>7.0568006609999996</v>
      </c>
      <c r="Y285" s="412">
        <v>1</v>
      </c>
      <c r="Z285" s="412"/>
      <c r="AA285" s="412"/>
      <c r="AB285" s="412"/>
      <c r="AC285" s="412"/>
      <c r="AD285" s="412"/>
      <c r="AE285" s="412"/>
      <c r="AF285" s="412"/>
      <c r="AG285" s="412"/>
      <c r="AH285" s="412"/>
      <c r="AI285" s="412"/>
      <c r="AJ285" s="412"/>
      <c r="AK285" s="412"/>
      <c r="AL285" s="412"/>
      <c r="AM285" s="298">
        <f>SUM(Y285:AL285)</f>
        <v>1</v>
      </c>
    </row>
    <row r="286" spans="1:39" ht="15" outlineLevel="1">
      <c r="B286" s="296" t="s">
        <v>251</v>
      </c>
      <c r="C286" s="293" t="s">
        <v>164</v>
      </c>
      <c r="D286" s="297"/>
      <c r="E286" s="297"/>
      <c r="F286" s="297"/>
      <c r="G286" s="297"/>
      <c r="H286" s="297"/>
      <c r="I286" s="297"/>
      <c r="J286" s="297"/>
      <c r="K286" s="297"/>
      <c r="L286" s="297"/>
      <c r="M286" s="297"/>
      <c r="N286" s="470"/>
      <c r="O286" s="297"/>
      <c r="P286" s="297"/>
      <c r="Q286" s="297"/>
      <c r="R286" s="297"/>
      <c r="S286" s="297"/>
      <c r="T286" s="297"/>
      <c r="U286" s="297"/>
      <c r="V286" s="297"/>
      <c r="W286" s="297"/>
      <c r="X286" s="297"/>
      <c r="Y286" s="413">
        <f>Y285</f>
        <v>1</v>
      </c>
      <c r="Z286" s="413">
        <f>Z285</f>
        <v>0</v>
      </c>
      <c r="AA286" s="413">
        <f t="shared" ref="AA286:AL286" si="81">AA285</f>
        <v>0</v>
      </c>
      <c r="AB286" s="413">
        <f t="shared" si="81"/>
        <v>0</v>
      </c>
      <c r="AC286" s="413">
        <f t="shared" si="81"/>
        <v>0</v>
      </c>
      <c r="AD286" s="413">
        <f t="shared" si="81"/>
        <v>0</v>
      </c>
      <c r="AE286" s="413">
        <f t="shared" si="81"/>
        <v>0</v>
      </c>
      <c r="AF286" s="413">
        <f t="shared" si="81"/>
        <v>0</v>
      </c>
      <c r="AG286" s="413">
        <f t="shared" si="81"/>
        <v>0</v>
      </c>
      <c r="AH286" s="413">
        <f t="shared" si="81"/>
        <v>0</v>
      </c>
      <c r="AI286" s="413">
        <f t="shared" si="81"/>
        <v>0</v>
      </c>
      <c r="AJ286" s="413">
        <f t="shared" si="81"/>
        <v>0</v>
      </c>
      <c r="AK286" s="413">
        <f t="shared" si="81"/>
        <v>0</v>
      </c>
      <c r="AL286" s="413">
        <f t="shared" si="81"/>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v>3809.1858133380001</v>
      </c>
      <c r="E288" s="297">
        <v>3809.1858133380001</v>
      </c>
      <c r="F288" s="297">
        <v>3662.3954949889999</v>
      </c>
      <c r="G288" s="297">
        <v>3102.804759868</v>
      </c>
      <c r="H288" s="297">
        <v>3102.804759868</v>
      </c>
      <c r="I288" s="297">
        <v>3102.804759868</v>
      </c>
      <c r="J288" s="297">
        <v>3102.804759868</v>
      </c>
      <c r="K288" s="297">
        <v>3100.2188977579999</v>
      </c>
      <c r="L288" s="297">
        <v>2254.3802297329999</v>
      </c>
      <c r="M288" s="297">
        <v>2254.3802297329999</v>
      </c>
      <c r="N288" s="293"/>
      <c r="O288" s="297">
        <v>0.25530364</v>
      </c>
      <c r="P288" s="297">
        <v>0.25530364</v>
      </c>
      <c r="Q288" s="297">
        <v>0.24608853999999999</v>
      </c>
      <c r="R288" s="297">
        <v>0.21095894600000001</v>
      </c>
      <c r="S288" s="297">
        <v>0.21095894600000001</v>
      </c>
      <c r="T288" s="297">
        <v>0.21095894600000001</v>
      </c>
      <c r="U288" s="297">
        <v>0.21095894600000001</v>
      </c>
      <c r="V288" s="297">
        <v>0.21066375600000001</v>
      </c>
      <c r="W288" s="297">
        <v>0.157564289</v>
      </c>
      <c r="X288" s="297">
        <v>0.157564289</v>
      </c>
      <c r="Y288" s="412">
        <v>1</v>
      </c>
      <c r="Z288" s="412"/>
      <c r="AA288" s="412"/>
      <c r="AB288" s="412"/>
      <c r="AC288" s="412"/>
      <c r="AD288" s="412"/>
      <c r="AE288" s="412"/>
      <c r="AF288" s="412"/>
      <c r="AG288" s="412"/>
      <c r="AH288" s="412"/>
      <c r="AI288" s="412"/>
      <c r="AJ288" s="412"/>
      <c r="AK288" s="412"/>
      <c r="AL288" s="412"/>
      <c r="AM288" s="298">
        <f>SUM(Y288:AL288)</f>
        <v>1</v>
      </c>
    </row>
    <row r="289" spans="1:39" ht="15" outlineLevel="1">
      <c r="B289" s="296" t="s">
        <v>251</v>
      </c>
      <c r="C289" s="293" t="s">
        <v>164</v>
      </c>
      <c r="D289" s="297"/>
      <c r="E289" s="297"/>
      <c r="F289" s="297"/>
      <c r="G289" s="297"/>
      <c r="H289" s="297"/>
      <c r="I289" s="297"/>
      <c r="J289" s="297"/>
      <c r="K289" s="297"/>
      <c r="L289" s="297"/>
      <c r="M289" s="297"/>
      <c r="N289" s="470"/>
      <c r="O289" s="297"/>
      <c r="P289" s="297"/>
      <c r="Q289" s="297"/>
      <c r="R289" s="297"/>
      <c r="S289" s="297"/>
      <c r="T289" s="297"/>
      <c r="U289" s="297"/>
      <c r="V289" s="297"/>
      <c r="W289" s="297"/>
      <c r="X289" s="297"/>
      <c r="Y289" s="413">
        <f>Y288</f>
        <v>1</v>
      </c>
      <c r="Z289" s="413">
        <f>Z288</f>
        <v>0</v>
      </c>
      <c r="AA289" s="413">
        <f t="shared" ref="AA289:AL289" si="82">AA288</f>
        <v>0</v>
      </c>
      <c r="AB289" s="413">
        <f t="shared" si="82"/>
        <v>0</v>
      </c>
      <c r="AC289" s="413">
        <f t="shared" si="82"/>
        <v>0</v>
      </c>
      <c r="AD289" s="413">
        <f t="shared" si="82"/>
        <v>0</v>
      </c>
      <c r="AE289" s="413">
        <f t="shared" si="82"/>
        <v>0</v>
      </c>
      <c r="AF289" s="413">
        <f t="shared" si="82"/>
        <v>0</v>
      </c>
      <c r="AG289" s="413">
        <f t="shared" si="82"/>
        <v>0</v>
      </c>
      <c r="AH289" s="413">
        <f t="shared" si="82"/>
        <v>0</v>
      </c>
      <c r="AI289" s="413">
        <f t="shared" si="82"/>
        <v>0</v>
      </c>
      <c r="AJ289" s="413">
        <f t="shared" si="82"/>
        <v>0</v>
      </c>
      <c r="AK289" s="413">
        <f t="shared" si="82"/>
        <v>0</v>
      </c>
      <c r="AL289" s="413">
        <f t="shared" si="82"/>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v>8490.5075693489998</v>
      </c>
      <c r="E291" s="297">
        <v>8490.5075693489998</v>
      </c>
      <c r="F291" s="297">
        <v>7978.9340448610001</v>
      </c>
      <c r="G291" s="297">
        <v>6233.0634588169996</v>
      </c>
      <c r="H291" s="297">
        <v>6233.0634588169996</v>
      </c>
      <c r="I291" s="297">
        <v>6233.0634588169996</v>
      </c>
      <c r="J291" s="297">
        <v>6233.0634588169996</v>
      </c>
      <c r="K291" s="297">
        <v>6225.7181113730003</v>
      </c>
      <c r="L291" s="297">
        <v>5235.467222755</v>
      </c>
      <c r="M291" s="297">
        <v>5235.467222755</v>
      </c>
      <c r="N291" s="293"/>
      <c r="O291" s="297">
        <v>0.58498140399999998</v>
      </c>
      <c r="P291" s="297">
        <v>0.58498140399999998</v>
      </c>
      <c r="Q291" s="297">
        <v>0.55286619999999997</v>
      </c>
      <c r="R291" s="297">
        <v>0.44326515999999999</v>
      </c>
      <c r="S291" s="297">
        <v>0.44326515999999999</v>
      </c>
      <c r="T291" s="297">
        <v>0.44326515999999999</v>
      </c>
      <c r="U291" s="297">
        <v>0.44326515999999999</v>
      </c>
      <c r="V291" s="297">
        <v>0.44242664999999998</v>
      </c>
      <c r="W291" s="297">
        <v>0.38026137399999999</v>
      </c>
      <c r="X291" s="297">
        <v>0.38026137399999999</v>
      </c>
      <c r="Y291" s="412">
        <v>1</v>
      </c>
      <c r="Z291" s="412"/>
      <c r="AA291" s="412"/>
      <c r="AB291" s="412"/>
      <c r="AC291" s="412"/>
      <c r="AD291" s="412"/>
      <c r="AE291" s="412"/>
      <c r="AF291" s="412"/>
      <c r="AG291" s="412"/>
      <c r="AH291" s="412"/>
      <c r="AI291" s="412"/>
      <c r="AJ291" s="412"/>
      <c r="AK291" s="412"/>
      <c r="AL291" s="412"/>
      <c r="AM291" s="298">
        <f>SUM(Y291:AL291)</f>
        <v>1</v>
      </c>
    </row>
    <row r="292" spans="1:39" ht="15" outlineLevel="1">
      <c r="B292" s="296" t="s">
        <v>251</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3">AA291</f>
        <v>0</v>
      </c>
      <c r="AB292" s="413">
        <f t="shared" si="83"/>
        <v>0</v>
      </c>
      <c r="AC292" s="413">
        <f t="shared" si="83"/>
        <v>0</v>
      </c>
      <c r="AD292" s="413">
        <f t="shared" si="83"/>
        <v>0</v>
      </c>
      <c r="AE292" s="413">
        <f t="shared" si="83"/>
        <v>0</v>
      </c>
      <c r="AF292" s="413">
        <f t="shared" si="83"/>
        <v>0</v>
      </c>
      <c r="AG292" s="413">
        <f t="shared" si="83"/>
        <v>0</v>
      </c>
      <c r="AH292" s="413">
        <f t="shared" si="83"/>
        <v>0</v>
      </c>
      <c r="AI292" s="413">
        <f t="shared" si="83"/>
        <v>0</v>
      </c>
      <c r="AJ292" s="413">
        <f t="shared" si="83"/>
        <v>0</v>
      </c>
      <c r="AK292" s="413">
        <f t="shared" si="83"/>
        <v>0</v>
      </c>
      <c r="AL292" s="413">
        <f t="shared" si="83"/>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outlineLevel="1">
      <c r="B295" s="296" t="s">
        <v>251</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4">AA294</f>
        <v>0</v>
      </c>
      <c r="AB295" s="413">
        <f t="shared" si="84"/>
        <v>0</v>
      </c>
      <c r="AC295" s="413">
        <f t="shared" si="84"/>
        <v>0</v>
      </c>
      <c r="AD295" s="413">
        <f t="shared" si="84"/>
        <v>0</v>
      </c>
      <c r="AE295" s="413">
        <f t="shared" si="84"/>
        <v>0</v>
      </c>
      <c r="AF295" s="413">
        <f t="shared" si="84"/>
        <v>0</v>
      </c>
      <c r="AG295" s="413">
        <f t="shared" si="84"/>
        <v>0</v>
      </c>
      <c r="AH295" s="413">
        <f t="shared" si="84"/>
        <v>0</v>
      </c>
      <c r="AI295" s="413">
        <f t="shared" si="84"/>
        <v>0</v>
      </c>
      <c r="AJ295" s="413">
        <f t="shared" si="84"/>
        <v>0</v>
      </c>
      <c r="AK295" s="413">
        <f t="shared" si="84"/>
        <v>0</v>
      </c>
      <c r="AL295" s="413">
        <f t="shared" si="84"/>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t="15" outlineLevel="1">
      <c r="B298" s="296" t="s">
        <v>251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Z297</f>
        <v>0</v>
      </c>
      <c r="AA298" s="413">
        <f t="shared" ref="AA298:AL298" si="85">AA297</f>
        <v>0</v>
      </c>
      <c r="AB298" s="413">
        <f t="shared" si="85"/>
        <v>0</v>
      </c>
      <c r="AC298" s="413">
        <f t="shared" si="85"/>
        <v>0</v>
      </c>
      <c r="AD298" s="413">
        <f t="shared" si="85"/>
        <v>0</v>
      </c>
      <c r="AE298" s="413">
        <f t="shared" si="85"/>
        <v>0</v>
      </c>
      <c r="AF298" s="413">
        <f t="shared" si="85"/>
        <v>0</v>
      </c>
      <c r="AG298" s="413">
        <f t="shared" si="85"/>
        <v>0</v>
      </c>
      <c r="AH298" s="413">
        <f t="shared" si="85"/>
        <v>0</v>
      </c>
      <c r="AI298" s="413">
        <f t="shared" si="85"/>
        <v>0</v>
      </c>
      <c r="AJ298" s="413">
        <f t="shared" si="85"/>
        <v>0</v>
      </c>
      <c r="AK298" s="413">
        <f t="shared" si="85"/>
        <v>0</v>
      </c>
      <c r="AL298" s="413">
        <f t="shared" si="85"/>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488</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251</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6">AA300</f>
        <v>0</v>
      </c>
      <c r="AB301" s="413">
        <f t="shared" si="86"/>
        <v>0</v>
      </c>
      <c r="AC301" s="413">
        <f t="shared" si="86"/>
        <v>0</v>
      </c>
      <c r="AD301" s="413">
        <f t="shared" si="86"/>
        <v>0</v>
      </c>
      <c r="AE301" s="413">
        <f t="shared" si="86"/>
        <v>0</v>
      </c>
      <c r="AF301" s="413">
        <f t="shared" si="86"/>
        <v>0</v>
      </c>
      <c r="AG301" s="413">
        <f t="shared" si="86"/>
        <v>0</v>
      </c>
      <c r="AH301" s="413">
        <f t="shared" si="86"/>
        <v>0</v>
      </c>
      <c r="AI301" s="413">
        <f t="shared" si="86"/>
        <v>0</v>
      </c>
      <c r="AJ301" s="413">
        <f t="shared" si="86"/>
        <v>0</v>
      </c>
      <c r="AK301" s="413">
        <f t="shared" si="86"/>
        <v>0</v>
      </c>
      <c r="AL301" s="413">
        <f t="shared" si="86"/>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251</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7">AA303</f>
        <v>0</v>
      </c>
      <c r="AB304" s="413">
        <f t="shared" si="87"/>
        <v>0</v>
      </c>
      <c r="AC304" s="413">
        <f t="shared" si="87"/>
        <v>0</v>
      </c>
      <c r="AD304" s="413">
        <f t="shared" si="87"/>
        <v>0</v>
      </c>
      <c r="AE304" s="413">
        <f t="shared" si="87"/>
        <v>0</v>
      </c>
      <c r="AF304" s="413">
        <f t="shared" si="87"/>
        <v>0</v>
      </c>
      <c r="AG304" s="413">
        <f t="shared" si="87"/>
        <v>0</v>
      </c>
      <c r="AH304" s="413">
        <f t="shared" si="87"/>
        <v>0</v>
      </c>
      <c r="AI304" s="413">
        <f t="shared" si="87"/>
        <v>0</v>
      </c>
      <c r="AJ304" s="413">
        <f t="shared" si="87"/>
        <v>0</v>
      </c>
      <c r="AK304" s="413">
        <f t="shared" si="87"/>
        <v>0</v>
      </c>
      <c r="AL304" s="413">
        <f t="shared" si="87"/>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v>7735.7811415859996</v>
      </c>
      <c r="E307" s="297">
        <v>7735.7811415859996</v>
      </c>
      <c r="F307" s="297">
        <v>7735.7811415859996</v>
      </c>
      <c r="G307" s="297">
        <v>7735.7811415859996</v>
      </c>
      <c r="H307" s="297">
        <v>7735.7811415859996</v>
      </c>
      <c r="I307" s="297">
        <v>7271.2066737530004</v>
      </c>
      <c r="J307" s="297">
        <v>7271.2066737530004</v>
      </c>
      <c r="K307" s="297">
        <v>7271.2066737530004</v>
      </c>
      <c r="L307" s="297">
        <v>7271.2066737530004</v>
      </c>
      <c r="M307" s="297">
        <v>3884.572255693</v>
      </c>
      <c r="N307" s="297">
        <v>12</v>
      </c>
      <c r="O307" s="297">
        <v>2.1080571899999998</v>
      </c>
      <c r="P307" s="297">
        <v>2.1080571899999998</v>
      </c>
      <c r="Q307" s="297">
        <v>2.1080571899999998</v>
      </c>
      <c r="R307" s="297">
        <v>2.1080571899999998</v>
      </c>
      <c r="S307" s="297">
        <v>2.1080571899999998</v>
      </c>
      <c r="T307" s="297">
        <v>1.9814572349999997</v>
      </c>
      <c r="U307" s="297">
        <v>1.9814572349999997</v>
      </c>
      <c r="V307" s="297">
        <v>1.9814572349999997</v>
      </c>
      <c r="W307" s="297">
        <v>1.9814572349999997</v>
      </c>
      <c r="X307" s="297">
        <v>1.0585744770000001</v>
      </c>
      <c r="Y307" s="412"/>
      <c r="Z307" s="412">
        <v>1</v>
      </c>
      <c r="AA307" s="505"/>
      <c r="AB307" s="505"/>
      <c r="AC307" s="417"/>
      <c r="AD307" s="417"/>
      <c r="AE307" s="417"/>
      <c r="AF307" s="417"/>
      <c r="AG307" s="417"/>
      <c r="AH307" s="417"/>
      <c r="AI307" s="417"/>
      <c r="AJ307" s="417"/>
      <c r="AK307" s="417"/>
      <c r="AL307" s="417"/>
      <c r="AM307" s="298">
        <f>SUM(Y307:AL307)</f>
        <v>1</v>
      </c>
    </row>
    <row r="308" spans="1:39" ht="15" outlineLevel="1">
      <c r="B308" s="296" t="s">
        <v>251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1</v>
      </c>
      <c r="AA308" s="413">
        <f t="shared" ref="AA308:AL308" si="88">AA307</f>
        <v>0</v>
      </c>
      <c r="AB308" s="413">
        <f t="shared" si="88"/>
        <v>0</v>
      </c>
      <c r="AC308" s="413">
        <f t="shared" si="88"/>
        <v>0</v>
      </c>
      <c r="AD308" s="413">
        <f t="shared" si="88"/>
        <v>0</v>
      </c>
      <c r="AE308" s="413">
        <f t="shared" si="88"/>
        <v>0</v>
      </c>
      <c r="AF308" s="413">
        <f t="shared" si="88"/>
        <v>0</v>
      </c>
      <c r="AG308" s="413">
        <f t="shared" si="88"/>
        <v>0</v>
      </c>
      <c r="AH308" s="413">
        <f t="shared" si="88"/>
        <v>0</v>
      </c>
      <c r="AI308" s="413">
        <f t="shared" si="88"/>
        <v>0</v>
      </c>
      <c r="AJ308" s="413">
        <f t="shared" si="88"/>
        <v>0</v>
      </c>
      <c r="AK308" s="413">
        <f t="shared" si="88"/>
        <v>0</v>
      </c>
      <c r="AL308" s="413">
        <f t="shared" si="88"/>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v>155683.14178136399</v>
      </c>
      <c r="E310" s="297">
        <v>155683.14178136399</v>
      </c>
      <c r="F310" s="297">
        <v>148101.841642435</v>
      </c>
      <c r="G310" s="297">
        <v>91469.328297343993</v>
      </c>
      <c r="H310" s="297">
        <v>53891.811846381999</v>
      </c>
      <c r="I310" s="297">
        <v>53891.811846381999</v>
      </c>
      <c r="J310" s="297">
        <v>53891.811846381999</v>
      </c>
      <c r="K310" s="297">
        <v>53891.811846381999</v>
      </c>
      <c r="L310" s="297">
        <v>53891.811846381999</v>
      </c>
      <c r="M310" s="297">
        <v>53891.811846381999</v>
      </c>
      <c r="N310" s="297">
        <v>12</v>
      </c>
      <c r="O310" s="297">
        <v>40.315022605000003</v>
      </c>
      <c r="P310" s="297">
        <v>40.315022605000003</v>
      </c>
      <c r="Q310" s="297">
        <v>38.347629820000002</v>
      </c>
      <c r="R310" s="297">
        <v>23.877973163</v>
      </c>
      <c r="S310" s="297">
        <v>13.403663159000001</v>
      </c>
      <c r="T310" s="297">
        <v>13.403663159000001</v>
      </c>
      <c r="U310" s="297">
        <v>13.403663159000001</v>
      </c>
      <c r="V310" s="297">
        <v>13.403663159000001</v>
      </c>
      <c r="W310" s="297">
        <v>13.403663159000001</v>
      </c>
      <c r="X310" s="297">
        <v>13.403663159000001</v>
      </c>
      <c r="Y310" s="412"/>
      <c r="Z310" s="412">
        <v>1</v>
      </c>
      <c r="AA310" s="417"/>
      <c r="AB310" s="417"/>
      <c r="AC310" s="417"/>
      <c r="AD310" s="417"/>
      <c r="AE310" s="417"/>
      <c r="AF310" s="417"/>
      <c r="AG310" s="417"/>
      <c r="AH310" s="417"/>
      <c r="AI310" s="417"/>
      <c r="AJ310" s="417"/>
      <c r="AK310" s="417"/>
      <c r="AL310" s="417"/>
      <c r="AM310" s="298">
        <f>SUM(Y310:AL310)</f>
        <v>1</v>
      </c>
    </row>
    <row r="311" spans="1:39" ht="15" outlineLevel="1">
      <c r="B311" s="296" t="s">
        <v>251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9">AA310</f>
        <v>0</v>
      </c>
      <c r="AB311" s="413">
        <f t="shared" si="89"/>
        <v>0</v>
      </c>
      <c r="AC311" s="413">
        <f t="shared" si="89"/>
        <v>0</v>
      </c>
      <c r="AD311" s="413">
        <f t="shared" si="89"/>
        <v>0</v>
      </c>
      <c r="AE311" s="413">
        <f t="shared" si="89"/>
        <v>0</v>
      </c>
      <c r="AF311" s="413">
        <f t="shared" si="89"/>
        <v>0</v>
      </c>
      <c r="AG311" s="413">
        <f t="shared" si="89"/>
        <v>0</v>
      </c>
      <c r="AH311" s="413">
        <f t="shared" si="89"/>
        <v>0</v>
      </c>
      <c r="AI311" s="413">
        <f t="shared" si="89"/>
        <v>0</v>
      </c>
      <c r="AJ311" s="413">
        <f t="shared" si="89"/>
        <v>0</v>
      </c>
      <c r="AK311" s="413">
        <f t="shared" si="89"/>
        <v>0</v>
      </c>
      <c r="AL311" s="413">
        <f t="shared" si="89"/>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90">AA313</f>
        <v>0</v>
      </c>
      <c r="AB314" s="413">
        <f t="shared" si="90"/>
        <v>0</v>
      </c>
      <c r="AC314" s="413">
        <f t="shared" si="90"/>
        <v>0</v>
      </c>
      <c r="AD314" s="413">
        <f t="shared" si="90"/>
        <v>0</v>
      </c>
      <c r="AE314" s="413">
        <f t="shared" si="90"/>
        <v>0</v>
      </c>
      <c r="AF314" s="413">
        <f t="shared" si="90"/>
        <v>0</v>
      </c>
      <c r="AG314" s="413">
        <f t="shared" si="90"/>
        <v>0</v>
      </c>
      <c r="AH314" s="413">
        <f t="shared" si="90"/>
        <v>0</v>
      </c>
      <c r="AI314" s="413">
        <f t="shared" si="90"/>
        <v>0</v>
      </c>
      <c r="AJ314" s="413">
        <f t="shared" si="90"/>
        <v>0</v>
      </c>
      <c r="AK314" s="413">
        <f t="shared" si="90"/>
        <v>0</v>
      </c>
      <c r="AL314" s="413">
        <f t="shared" si="90"/>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91">AA316</f>
        <v>0</v>
      </c>
      <c r="AB317" s="413">
        <f t="shared" si="91"/>
        <v>0</v>
      </c>
      <c r="AC317" s="413">
        <f t="shared" si="91"/>
        <v>0</v>
      </c>
      <c r="AD317" s="413">
        <f t="shared" si="91"/>
        <v>0</v>
      </c>
      <c r="AE317" s="413">
        <f t="shared" si="91"/>
        <v>0</v>
      </c>
      <c r="AF317" s="413">
        <f t="shared" si="91"/>
        <v>0</v>
      </c>
      <c r="AG317" s="413">
        <f t="shared" si="91"/>
        <v>0</v>
      </c>
      <c r="AH317" s="413">
        <f t="shared" si="91"/>
        <v>0</v>
      </c>
      <c r="AI317" s="413">
        <f t="shared" si="91"/>
        <v>0</v>
      </c>
      <c r="AJ317" s="413">
        <f t="shared" si="91"/>
        <v>0</v>
      </c>
      <c r="AK317" s="413">
        <f t="shared" si="91"/>
        <v>0</v>
      </c>
      <c r="AL317" s="413">
        <f t="shared" si="91"/>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17"/>
      <c r="Z319" s="417"/>
      <c r="AA319" s="505"/>
      <c r="AB319" s="417"/>
      <c r="AC319" s="417"/>
      <c r="AD319" s="417"/>
      <c r="AE319" s="417"/>
      <c r="AF319" s="417"/>
      <c r="AG319" s="417"/>
      <c r="AH319" s="417"/>
      <c r="AI319" s="417"/>
      <c r="AJ319" s="417"/>
      <c r="AK319" s="417"/>
      <c r="AL319" s="417"/>
      <c r="AM319" s="298">
        <f>SUM(Y319:AL319)</f>
        <v>0</v>
      </c>
    </row>
    <row r="320" spans="1:39" ht="15" outlineLevel="1">
      <c r="B320" s="296" t="s">
        <v>251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2">AA319</f>
        <v>0</v>
      </c>
      <c r="AB320" s="413">
        <f t="shared" si="92"/>
        <v>0</v>
      </c>
      <c r="AC320" s="413">
        <f t="shared" si="92"/>
        <v>0</v>
      </c>
      <c r="AD320" s="413">
        <f t="shared" si="92"/>
        <v>0</v>
      </c>
      <c r="AE320" s="413">
        <f t="shared" si="92"/>
        <v>0</v>
      </c>
      <c r="AF320" s="413">
        <f t="shared" si="92"/>
        <v>0</v>
      </c>
      <c r="AG320" s="413">
        <f t="shared" si="92"/>
        <v>0</v>
      </c>
      <c r="AH320" s="413">
        <f t="shared" si="92"/>
        <v>0</v>
      </c>
      <c r="AI320" s="413">
        <f t="shared" si="92"/>
        <v>0</v>
      </c>
      <c r="AJ320" s="413">
        <f t="shared" si="92"/>
        <v>0</v>
      </c>
      <c r="AK320" s="413">
        <f t="shared" si="92"/>
        <v>0</v>
      </c>
      <c r="AL320" s="413">
        <f t="shared" si="92"/>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489</v>
      </c>
      <c r="C322" s="293" t="s">
        <v>25</v>
      </c>
      <c r="D322" s="297"/>
      <c r="E322" s="297"/>
      <c r="F322" s="297"/>
      <c r="G322" s="297"/>
      <c r="H322" s="297"/>
      <c r="I322" s="297"/>
      <c r="J322" s="297"/>
      <c r="K322" s="297"/>
      <c r="L322" s="297"/>
      <c r="M322" s="297"/>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251</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3">AA322</f>
        <v>0</v>
      </c>
      <c r="AB323" s="413">
        <f t="shared" si="93"/>
        <v>0</v>
      </c>
      <c r="AC323" s="413">
        <f t="shared" si="93"/>
        <v>0</v>
      </c>
      <c r="AD323" s="413">
        <f t="shared" si="93"/>
        <v>0</v>
      </c>
      <c r="AE323" s="413">
        <f t="shared" si="93"/>
        <v>0</v>
      </c>
      <c r="AF323" s="413">
        <f t="shared" si="93"/>
        <v>0</v>
      </c>
      <c r="AG323" s="413">
        <f t="shared" si="93"/>
        <v>0</v>
      </c>
      <c r="AH323" s="413">
        <f t="shared" si="93"/>
        <v>0</v>
      </c>
      <c r="AI323" s="413">
        <f t="shared" si="93"/>
        <v>0</v>
      </c>
      <c r="AJ323" s="413">
        <f t="shared" si="93"/>
        <v>0</v>
      </c>
      <c r="AK323" s="413">
        <f t="shared" si="93"/>
        <v>0</v>
      </c>
      <c r="AL323" s="413">
        <f t="shared" si="93"/>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490</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251</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4">AA325</f>
        <v>0</v>
      </c>
      <c r="AB326" s="413">
        <f t="shared" si="94"/>
        <v>0</v>
      </c>
      <c r="AC326" s="413">
        <f t="shared" si="94"/>
        <v>0</v>
      </c>
      <c r="AD326" s="413">
        <f t="shared" si="94"/>
        <v>0</v>
      </c>
      <c r="AE326" s="413">
        <f t="shared" si="94"/>
        <v>0</v>
      </c>
      <c r="AF326" s="413">
        <f t="shared" si="94"/>
        <v>0</v>
      </c>
      <c r="AG326" s="413">
        <f t="shared" si="94"/>
        <v>0</v>
      </c>
      <c r="AH326" s="413">
        <f t="shared" si="94"/>
        <v>0</v>
      </c>
      <c r="AI326" s="413">
        <f t="shared" si="94"/>
        <v>0</v>
      </c>
      <c r="AJ326" s="413">
        <f t="shared" si="94"/>
        <v>0</v>
      </c>
      <c r="AK326" s="413">
        <f t="shared" si="94"/>
        <v>0</v>
      </c>
      <c r="AL326" s="413">
        <f t="shared" si="94"/>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c r="E328" s="297"/>
      <c r="F328" s="297"/>
      <c r="G328" s="297"/>
      <c r="H328" s="297"/>
      <c r="I328" s="297"/>
      <c r="J328" s="297"/>
      <c r="K328" s="297"/>
      <c r="L328" s="297"/>
      <c r="M328" s="297"/>
      <c r="N328" s="293"/>
      <c r="O328" s="297"/>
      <c r="P328" s="297"/>
      <c r="Q328" s="297"/>
      <c r="R328" s="297"/>
      <c r="S328" s="297"/>
      <c r="T328" s="297"/>
      <c r="U328" s="297"/>
      <c r="V328" s="297"/>
      <c r="W328" s="297"/>
      <c r="X328" s="297"/>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251</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5">AA328</f>
        <v>0</v>
      </c>
      <c r="AB329" s="413">
        <f t="shared" si="95"/>
        <v>0</v>
      </c>
      <c r="AC329" s="413">
        <f t="shared" si="95"/>
        <v>0</v>
      </c>
      <c r="AD329" s="413">
        <f t="shared" si="95"/>
        <v>0</v>
      </c>
      <c r="AE329" s="413">
        <f t="shared" si="95"/>
        <v>0</v>
      </c>
      <c r="AF329" s="413">
        <f t="shared" si="95"/>
        <v>0</v>
      </c>
      <c r="AG329" s="413">
        <f t="shared" si="95"/>
        <v>0</v>
      </c>
      <c r="AH329" s="413">
        <f t="shared" si="95"/>
        <v>0</v>
      </c>
      <c r="AI329" s="413">
        <f t="shared" si="95"/>
        <v>0</v>
      </c>
      <c r="AJ329" s="413">
        <f t="shared" si="95"/>
        <v>0</v>
      </c>
      <c r="AK329" s="413">
        <f t="shared" si="95"/>
        <v>0</v>
      </c>
      <c r="AL329" s="413">
        <f t="shared" si="95"/>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251</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6">AA332</f>
        <v>0</v>
      </c>
      <c r="AB333" s="413">
        <f t="shared" si="96"/>
        <v>0</v>
      </c>
      <c r="AC333" s="413">
        <f t="shared" si="96"/>
        <v>0</v>
      </c>
      <c r="AD333" s="413">
        <f t="shared" si="96"/>
        <v>0</v>
      </c>
      <c r="AE333" s="413">
        <f t="shared" si="96"/>
        <v>0</v>
      </c>
      <c r="AF333" s="413">
        <f t="shared" si="96"/>
        <v>0</v>
      </c>
      <c r="AG333" s="413">
        <f t="shared" si="96"/>
        <v>0</v>
      </c>
      <c r="AH333" s="413">
        <f t="shared" si="96"/>
        <v>0</v>
      </c>
      <c r="AI333" s="413">
        <f t="shared" si="96"/>
        <v>0</v>
      </c>
      <c r="AJ333" s="413">
        <f t="shared" si="96"/>
        <v>0</v>
      </c>
      <c r="AK333" s="413">
        <f t="shared" si="96"/>
        <v>0</v>
      </c>
      <c r="AL333" s="413">
        <f t="shared" si="96"/>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251</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7">AA335</f>
        <v>0</v>
      </c>
      <c r="AB336" s="413">
        <f t="shared" si="97"/>
        <v>0</v>
      </c>
      <c r="AC336" s="413">
        <f t="shared" si="97"/>
        <v>0</v>
      </c>
      <c r="AD336" s="413">
        <f t="shared" si="97"/>
        <v>0</v>
      </c>
      <c r="AE336" s="413">
        <f t="shared" si="97"/>
        <v>0</v>
      </c>
      <c r="AF336" s="413">
        <f t="shared" si="97"/>
        <v>0</v>
      </c>
      <c r="AG336" s="413">
        <f t="shared" si="97"/>
        <v>0</v>
      </c>
      <c r="AH336" s="413">
        <f t="shared" si="97"/>
        <v>0</v>
      </c>
      <c r="AI336" s="413">
        <f t="shared" si="97"/>
        <v>0</v>
      </c>
      <c r="AJ336" s="413">
        <f t="shared" si="97"/>
        <v>0</v>
      </c>
      <c r="AK336" s="413">
        <f t="shared" si="97"/>
        <v>0</v>
      </c>
      <c r="AL336" s="413">
        <f t="shared" si="97"/>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1"/>
      <c r="AD338" s="417"/>
      <c r="AE338" s="417"/>
      <c r="AF338" s="417"/>
      <c r="AG338" s="417"/>
      <c r="AH338" s="417"/>
      <c r="AI338" s="417"/>
      <c r="AJ338" s="417"/>
      <c r="AK338" s="417"/>
      <c r="AL338" s="417"/>
      <c r="AM338" s="298">
        <f>SUM(Y338:AL338)</f>
        <v>0</v>
      </c>
    </row>
    <row r="339" spans="1:39" ht="15" outlineLevel="1">
      <c r="B339" s="296" t="s">
        <v>251</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8">AA338</f>
        <v>0</v>
      </c>
      <c r="AB339" s="413">
        <f t="shared" si="98"/>
        <v>0</v>
      </c>
      <c r="AC339" s="413">
        <f t="shared" si="98"/>
        <v>0</v>
      </c>
      <c r="AD339" s="413">
        <f t="shared" si="98"/>
        <v>0</v>
      </c>
      <c r="AE339" s="413">
        <f t="shared" si="98"/>
        <v>0</v>
      </c>
      <c r="AF339" s="413">
        <f t="shared" si="98"/>
        <v>0</v>
      </c>
      <c r="AG339" s="413">
        <f t="shared" si="98"/>
        <v>0</v>
      </c>
      <c r="AH339" s="413">
        <f t="shared" si="98"/>
        <v>0</v>
      </c>
      <c r="AI339" s="413">
        <f t="shared" si="98"/>
        <v>0</v>
      </c>
      <c r="AJ339" s="413">
        <f t="shared" si="98"/>
        <v>0</v>
      </c>
      <c r="AK339" s="413">
        <f t="shared" si="98"/>
        <v>0</v>
      </c>
      <c r="AL339" s="413">
        <f t="shared" si="98"/>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251</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9">AA341</f>
        <v>0</v>
      </c>
      <c r="AB342" s="413">
        <f t="shared" si="99"/>
        <v>0</v>
      </c>
      <c r="AC342" s="413">
        <f t="shared" si="99"/>
        <v>0</v>
      </c>
      <c r="AD342" s="413">
        <f t="shared" si="99"/>
        <v>0</v>
      </c>
      <c r="AE342" s="413">
        <f t="shared" si="99"/>
        <v>0</v>
      </c>
      <c r="AF342" s="413">
        <f t="shared" si="99"/>
        <v>0</v>
      </c>
      <c r="AG342" s="413">
        <f t="shared" si="99"/>
        <v>0</v>
      </c>
      <c r="AH342" s="413">
        <f t="shared" si="99"/>
        <v>0</v>
      </c>
      <c r="AI342" s="413">
        <f t="shared" si="99"/>
        <v>0</v>
      </c>
      <c r="AJ342" s="413">
        <f t="shared" si="99"/>
        <v>0</v>
      </c>
      <c r="AK342" s="413">
        <f t="shared" si="99"/>
        <v>0</v>
      </c>
      <c r="AL342" s="413">
        <f t="shared" si="99"/>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c r="E344" s="297"/>
      <c r="F344" s="297"/>
      <c r="G344" s="297"/>
      <c r="H344" s="297"/>
      <c r="I344" s="297"/>
      <c r="J344" s="297"/>
      <c r="K344" s="297"/>
      <c r="L344" s="297"/>
      <c r="M344" s="297"/>
      <c r="N344" s="293"/>
      <c r="O344" s="297"/>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251</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100">AA344</f>
        <v>0</v>
      </c>
      <c r="AB345" s="413">
        <f t="shared" si="100"/>
        <v>0</v>
      </c>
      <c r="AC345" s="413">
        <f t="shared" si="100"/>
        <v>0</v>
      </c>
      <c r="AD345" s="413">
        <f t="shared" si="100"/>
        <v>0</v>
      </c>
      <c r="AE345" s="413">
        <f t="shared" si="100"/>
        <v>0</v>
      </c>
      <c r="AF345" s="413">
        <f t="shared" si="100"/>
        <v>0</v>
      </c>
      <c r="AG345" s="413">
        <f t="shared" si="100"/>
        <v>0</v>
      </c>
      <c r="AH345" s="413">
        <f t="shared" si="100"/>
        <v>0</v>
      </c>
      <c r="AI345" s="413">
        <f t="shared" si="100"/>
        <v>0</v>
      </c>
      <c r="AJ345" s="413">
        <f t="shared" si="100"/>
        <v>0</v>
      </c>
      <c r="AK345" s="413">
        <f t="shared" si="100"/>
        <v>0</v>
      </c>
      <c r="AL345" s="413">
        <f t="shared" si="100"/>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v>30092.843353271001</v>
      </c>
      <c r="E348" s="297">
        <v>29595.999267578001</v>
      </c>
      <c r="F348" s="297">
        <v>29550.831680298001</v>
      </c>
      <c r="G348" s="297">
        <v>27275.393304825</v>
      </c>
      <c r="H348" s="297">
        <v>26318.344991684</v>
      </c>
      <c r="I348" s="297">
        <v>25361.296487807998</v>
      </c>
      <c r="J348" s="297">
        <v>24479.372125626</v>
      </c>
      <c r="K348" s="297">
        <v>24416.526277542001</v>
      </c>
      <c r="L348" s="297">
        <v>14757.255195618</v>
      </c>
      <c r="M348" s="297">
        <v>14456.690551758</v>
      </c>
      <c r="N348" s="293"/>
      <c r="O348" s="297">
        <v>2.955184155</v>
      </c>
      <c r="P348" s="297">
        <v>2.9293749519999999</v>
      </c>
      <c r="Q348" s="297">
        <v>2.9270286589999999</v>
      </c>
      <c r="R348" s="297">
        <v>2.8088280879999998</v>
      </c>
      <c r="S348" s="297">
        <v>2.7591129670000001</v>
      </c>
      <c r="T348" s="297">
        <v>2.7093978480000001</v>
      </c>
      <c r="U348" s="297">
        <v>2.6635851549999998</v>
      </c>
      <c r="V348" s="297">
        <v>2.6635851549999998</v>
      </c>
      <c r="W348" s="297">
        <v>2.1618218979999999</v>
      </c>
      <c r="X348" s="297">
        <v>1.8399970349999999</v>
      </c>
      <c r="Y348" s="412">
        <v>1</v>
      </c>
      <c r="Z348" s="412"/>
      <c r="AA348" s="412"/>
      <c r="AB348" s="412"/>
      <c r="AC348" s="412"/>
      <c r="AD348" s="412"/>
      <c r="AE348" s="412"/>
      <c r="AF348" s="412"/>
      <c r="AG348" s="412"/>
      <c r="AH348" s="412"/>
      <c r="AI348" s="412"/>
      <c r="AJ348" s="412"/>
      <c r="AK348" s="412"/>
      <c r="AL348" s="412"/>
      <c r="AM348" s="298">
        <f>SUM(Y348:AL348)</f>
        <v>1</v>
      </c>
    </row>
    <row r="349" spans="1:39" ht="15" outlineLevel="1">
      <c r="B349" s="296" t="s">
        <v>251</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1</v>
      </c>
      <c r="Z349" s="413">
        <f>Z348</f>
        <v>0</v>
      </c>
      <c r="AA349" s="413">
        <f t="shared" ref="AA349:AL349" si="101">AA348</f>
        <v>0</v>
      </c>
      <c r="AB349" s="413">
        <f t="shared" si="101"/>
        <v>0</v>
      </c>
      <c r="AC349" s="413">
        <f t="shared" si="101"/>
        <v>0</v>
      </c>
      <c r="AD349" s="413">
        <f t="shared" si="101"/>
        <v>0</v>
      </c>
      <c r="AE349" s="413">
        <f t="shared" si="101"/>
        <v>0</v>
      </c>
      <c r="AF349" s="413">
        <f t="shared" si="101"/>
        <v>0</v>
      </c>
      <c r="AG349" s="413">
        <f t="shared" si="101"/>
        <v>0</v>
      </c>
      <c r="AH349" s="413">
        <f t="shared" si="101"/>
        <v>0</v>
      </c>
      <c r="AI349" s="413">
        <f t="shared" si="101"/>
        <v>0</v>
      </c>
      <c r="AJ349" s="413">
        <f t="shared" si="101"/>
        <v>0</v>
      </c>
      <c r="AK349" s="413">
        <f t="shared" si="101"/>
        <v>0</v>
      </c>
      <c r="AL349" s="413">
        <f t="shared" si="101"/>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491</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251</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2">AA352</f>
        <v>0</v>
      </c>
      <c r="AB353" s="413">
        <f t="shared" si="102"/>
        <v>0</v>
      </c>
      <c r="AC353" s="413">
        <f t="shared" si="102"/>
        <v>0</v>
      </c>
      <c r="AD353" s="413">
        <f t="shared" si="102"/>
        <v>0</v>
      </c>
      <c r="AE353" s="413">
        <f t="shared" si="102"/>
        <v>0</v>
      </c>
      <c r="AF353" s="413">
        <f t="shared" si="102"/>
        <v>0</v>
      </c>
      <c r="AG353" s="413">
        <f t="shared" si="102"/>
        <v>0</v>
      </c>
      <c r="AH353" s="413">
        <f t="shared" si="102"/>
        <v>0</v>
      </c>
      <c r="AI353" s="413">
        <f t="shared" si="102"/>
        <v>0</v>
      </c>
      <c r="AJ353" s="413">
        <f t="shared" si="102"/>
        <v>0</v>
      </c>
      <c r="AK353" s="413">
        <f t="shared" si="102"/>
        <v>0</v>
      </c>
      <c r="AL353" s="413">
        <f t="shared" si="102"/>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251</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3">AA355</f>
        <v>0</v>
      </c>
      <c r="AB356" s="413">
        <f t="shared" si="103"/>
        <v>0</v>
      </c>
      <c r="AC356" s="413">
        <f t="shared" si="103"/>
        <v>0</v>
      </c>
      <c r="AD356" s="413">
        <f t="shared" si="103"/>
        <v>0</v>
      </c>
      <c r="AE356" s="413">
        <f t="shared" si="103"/>
        <v>0</v>
      </c>
      <c r="AF356" s="413">
        <f t="shared" si="103"/>
        <v>0</v>
      </c>
      <c r="AG356" s="413">
        <f t="shared" si="103"/>
        <v>0</v>
      </c>
      <c r="AH356" s="413">
        <f t="shared" si="103"/>
        <v>0</v>
      </c>
      <c r="AI356" s="413">
        <f t="shared" si="103"/>
        <v>0</v>
      </c>
      <c r="AJ356" s="413">
        <f t="shared" si="103"/>
        <v>0</v>
      </c>
      <c r="AK356" s="413">
        <f t="shared" si="103"/>
        <v>0</v>
      </c>
      <c r="AL356" s="413">
        <f t="shared" si="103"/>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251</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4">AA359</f>
        <v>0</v>
      </c>
      <c r="AB360" s="413">
        <f t="shared" si="104"/>
        <v>0</v>
      </c>
      <c r="AC360" s="413">
        <f t="shared" si="104"/>
        <v>0</v>
      </c>
      <c r="AD360" s="413">
        <f t="shared" si="104"/>
        <v>0</v>
      </c>
      <c r="AE360" s="413">
        <f t="shared" si="104"/>
        <v>0</v>
      </c>
      <c r="AF360" s="413">
        <f t="shared" si="104"/>
        <v>0</v>
      </c>
      <c r="AG360" s="413">
        <f t="shared" si="104"/>
        <v>0</v>
      </c>
      <c r="AH360" s="413">
        <f t="shared" si="104"/>
        <v>0</v>
      </c>
      <c r="AI360" s="413">
        <f t="shared" si="104"/>
        <v>0</v>
      </c>
      <c r="AJ360" s="413">
        <f t="shared" si="104"/>
        <v>0</v>
      </c>
      <c r="AK360" s="413">
        <f t="shared" si="104"/>
        <v>0</v>
      </c>
      <c r="AL360" s="413">
        <f t="shared" si="104"/>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251</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5">AA362</f>
        <v>0</v>
      </c>
      <c r="AB363" s="413">
        <f t="shared" si="105"/>
        <v>0</v>
      </c>
      <c r="AC363" s="413">
        <f t="shared" si="105"/>
        <v>0</v>
      </c>
      <c r="AD363" s="413">
        <f t="shared" si="105"/>
        <v>0</v>
      </c>
      <c r="AE363" s="413">
        <f t="shared" si="105"/>
        <v>0</v>
      </c>
      <c r="AF363" s="413">
        <f t="shared" si="105"/>
        <v>0</v>
      </c>
      <c r="AG363" s="413">
        <f t="shared" si="105"/>
        <v>0</v>
      </c>
      <c r="AH363" s="413">
        <f t="shared" si="105"/>
        <v>0</v>
      </c>
      <c r="AI363" s="413">
        <f t="shared" si="105"/>
        <v>0</v>
      </c>
      <c r="AJ363" s="413">
        <f t="shared" si="105"/>
        <v>0</v>
      </c>
      <c r="AK363" s="413">
        <f t="shared" si="105"/>
        <v>0</v>
      </c>
      <c r="AL363" s="413">
        <f t="shared" si="105"/>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251</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6">AA365</f>
        <v>0</v>
      </c>
      <c r="AB366" s="413">
        <f t="shared" si="106"/>
        <v>0</v>
      </c>
      <c r="AC366" s="413">
        <f t="shared" si="106"/>
        <v>0</v>
      </c>
      <c r="AD366" s="413">
        <f t="shared" si="106"/>
        <v>0</v>
      </c>
      <c r="AE366" s="413">
        <f t="shared" si="106"/>
        <v>0</v>
      </c>
      <c r="AF366" s="413">
        <f t="shared" si="106"/>
        <v>0</v>
      </c>
      <c r="AG366" s="413">
        <f t="shared" si="106"/>
        <v>0</v>
      </c>
      <c r="AH366" s="413">
        <f t="shared" si="106"/>
        <v>0</v>
      </c>
      <c r="AI366" s="413">
        <f t="shared" si="106"/>
        <v>0</v>
      </c>
      <c r="AJ366" s="413">
        <f t="shared" si="106"/>
        <v>0</v>
      </c>
      <c r="AK366" s="413">
        <f t="shared" si="106"/>
        <v>0</v>
      </c>
      <c r="AL366" s="413">
        <f t="shared" si="106"/>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251</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7">Z368</f>
        <v>0</v>
      </c>
      <c r="AA369" s="413">
        <f t="shared" si="107"/>
        <v>0</v>
      </c>
      <c r="AB369" s="413">
        <f t="shared" si="107"/>
        <v>0</v>
      </c>
      <c r="AC369" s="413">
        <f t="shared" si="107"/>
        <v>0</v>
      </c>
      <c r="AD369" s="413">
        <f t="shared" si="107"/>
        <v>0</v>
      </c>
      <c r="AE369" s="413">
        <f t="shared" si="107"/>
        <v>0</v>
      </c>
      <c r="AF369" s="413">
        <f t="shared" si="107"/>
        <v>0</v>
      </c>
      <c r="AG369" s="413">
        <f t="shared" si="107"/>
        <v>0</v>
      </c>
      <c r="AH369" s="413">
        <f t="shared" si="107"/>
        <v>0</v>
      </c>
      <c r="AI369" s="413">
        <f t="shared" si="107"/>
        <v>0</v>
      </c>
      <c r="AJ369" s="413">
        <f t="shared" si="107"/>
        <v>0</v>
      </c>
      <c r="AK369" s="413">
        <f t="shared" si="107"/>
        <v>0</v>
      </c>
      <c r="AL369" s="413">
        <f t="shared" si="107"/>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492</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251</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8">Z371</f>
        <v>0</v>
      </c>
      <c r="AA372" s="413">
        <f t="shared" si="108"/>
        <v>0</v>
      </c>
      <c r="AB372" s="413">
        <f t="shared" si="108"/>
        <v>0</v>
      </c>
      <c r="AC372" s="413">
        <f t="shared" si="108"/>
        <v>0</v>
      </c>
      <c r="AD372" s="413">
        <f t="shared" si="108"/>
        <v>0</v>
      </c>
      <c r="AE372" s="413">
        <f t="shared" si="108"/>
        <v>0</v>
      </c>
      <c r="AF372" s="413">
        <f t="shared" si="108"/>
        <v>0</v>
      </c>
      <c r="AG372" s="413">
        <f t="shared" si="108"/>
        <v>0</v>
      </c>
      <c r="AH372" s="413">
        <f t="shared" si="108"/>
        <v>0</v>
      </c>
      <c r="AI372" s="413">
        <f t="shared" si="108"/>
        <v>0</v>
      </c>
      <c r="AJ372" s="413">
        <f t="shared" si="108"/>
        <v>0</v>
      </c>
      <c r="AK372" s="413">
        <f t="shared" si="108"/>
        <v>0</v>
      </c>
      <c r="AL372" s="413">
        <f t="shared" si="108"/>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493</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494</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9">Z375</f>
        <v>0</v>
      </c>
      <c r="AA376" s="413">
        <f t="shared" si="109"/>
        <v>0</v>
      </c>
      <c r="AB376" s="413">
        <f t="shared" si="109"/>
        <v>0</v>
      </c>
      <c r="AC376" s="413">
        <f t="shared" si="109"/>
        <v>0</v>
      </c>
      <c r="AD376" s="413">
        <f t="shared" si="109"/>
        <v>0</v>
      </c>
      <c r="AE376" s="413">
        <f t="shared" si="109"/>
        <v>0</v>
      </c>
      <c r="AF376" s="413">
        <f t="shared" si="109"/>
        <v>0</v>
      </c>
      <c r="AG376" s="413">
        <f t="shared" si="109"/>
        <v>0</v>
      </c>
      <c r="AH376" s="413">
        <f t="shared" si="109"/>
        <v>0</v>
      </c>
      <c r="AI376" s="413">
        <f t="shared" si="109"/>
        <v>0</v>
      </c>
      <c r="AJ376" s="413">
        <f t="shared" si="109"/>
        <v>0</v>
      </c>
      <c r="AK376" s="413">
        <f t="shared" si="109"/>
        <v>0</v>
      </c>
      <c r="AL376" s="413">
        <f t="shared" si="109"/>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495</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251</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10">Z378</f>
        <v>0</v>
      </c>
      <c r="AA379" s="413">
        <f t="shared" si="110"/>
        <v>0</v>
      </c>
      <c r="AB379" s="413">
        <f t="shared" si="110"/>
        <v>0</v>
      </c>
      <c r="AC379" s="413">
        <f t="shared" si="110"/>
        <v>0</v>
      </c>
      <c r="AD379" s="413">
        <f t="shared" si="110"/>
        <v>0</v>
      </c>
      <c r="AE379" s="413">
        <f t="shared" si="110"/>
        <v>0</v>
      </c>
      <c r="AF379" s="413">
        <f t="shared" si="110"/>
        <v>0</v>
      </c>
      <c r="AG379" s="413">
        <f t="shared" si="110"/>
        <v>0</v>
      </c>
      <c r="AH379" s="413">
        <f t="shared" si="110"/>
        <v>0</v>
      </c>
      <c r="AI379" s="413">
        <f t="shared" si="110"/>
        <v>0</v>
      </c>
      <c r="AJ379" s="413">
        <f t="shared" si="110"/>
        <v>0</v>
      </c>
      <c r="AK379" s="413">
        <f t="shared" si="110"/>
        <v>0</v>
      </c>
      <c r="AL379" s="413">
        <f t="shared" si="110"/>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496</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251</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11">Z381</f>
        <v>0</v>
      </c>
      <c r="AA382" s="413">
        <f t="shared" si="111"/>
        <v>0</v>
      </c>
      <c r="AB382" s="413">
        <f t="shared" si="111"/>
        <v>0</v>
      </c>
      <c r="AC382" s="413">
        <f t="shared" si="111"/>
        <v>0</v>
      </c>
      <c r="AD382" s="413">
        <f t="shared" si="111"/>
        <v>0</v>
      </c>
      <c r="AE382" s="413">
        <f t="shared" si="111"/>
        <v>0</v>
      </c>
      <c r="AF382" s="413">
        <f t="shared" si="111"/>
        <v>0</v>
      </c>
      <c r="AG382" s="413">
        <f t="shared" si="111"/>
        <v>0</v>
      </c>
      <c r="AH382" s="413">
        <f t="shared" si="111"/>
        <v>0</v>
      </c>
      <c r="AI382" s="413">
        <f t="shared" si="111"/>
        <v>0</v>
      </c>
      <c r="AJ382" s="413">
        <f t="shared" si="111"/>
        <v>0</v>
      </c>
      <c r="AK382" s="413">
        <f t="shared" si="111"/>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252</v>
      </c>
      <c r="C384" s="331"/>
      <c r="D384" s="331">
        <f>SUM(D279:D382)</f>
        <v>220352.58966418999</v>
      </c>
      <c r="E384" s="331"/>
      <c r="F384" s="331"/>
      <c r="G384" s="331"/>
      <c r="H384" s="331"/>
      <c r="I384" s="331"/>
      <c r="J384" s="331"/>
      <c r="K384" s="331"/>
      <c r="L384" s="331"/>
      <c r="M384" s="331"/>
      <c r="N384" s="331"/>
      <c r="O384" s="331">
        <f>SUM(O279:O382)</f>
        <v>53.815154018000001</v>
      </c>
      <c r="P384" s="331"/>
      <c r="Q384" s="331"/>
      <c r="R384" s="331"/>
      <c r="S384" s="331"/>
      <c r="T384" s="331"/>
      <c r="U384" s="331"/>
      <c r="V384" s="331"/>
      <c r="W384" s="331"/>
      <c r="X384" s="331"/>
      <c r="Y384" s="331">
        <f>IF(Y278="kWh",SUMPRODUCT(D279:D382,Y279:Y382))</f>
        <v>56933.666741239998</v>
      </c>
      <c r="Z384" s="331">
        <f>IF(Z278="kWh",SUMPRODUCT(D279:D382,Z279:Z382))</f>
        <v>163418.92292294998</v>
      </c>
      <c r="AA384" s="331">
        <f>IF(AA278="kW",SUMPRODUCT(N279:N382,O279:O382,AA279:AA382),SUMPRODUCT(D279:D382,AA279:AA382))</f>
        <v>0</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253</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2">Y136*Y387</f>
        <v>0</v>
      </c>
      <c r="Z388" s="380">
        <f t="shared" si="112"/>
        <v>0</v>
      </c>
      <c r="AA388" s="380">
        <f t="shared" si="112"/>
        <v>0</v>
      </c>
      <c r="AB388" s="380">
        <f t="shared" si="112"/>
        <v>0</v>
      </c>
      <c r="AC388" s="380">
        <f t="shared" si="112"/>
        <v>0</v>
      </c>
      <c r="AD388" s="380">
        <f t="shared" si="112"/>
        <v>0</v>
      </c>
      <c r="AE388" s="380">
        <f t="shared" si="112"/>
        <v>0</v>
      </c>
      <c r="AF388" s="380">
        <f t="shared" si="112"/>
        <v>0</v>
      </c>
      <c r="AG388" s="380">
        <f t="shared" si="112"/>
        <v>0</v>
      </c>
      <c r="AH388" s="380">
        <f t="shared" si="112"/>
        <v>0</v>
      </c>
      <c r="AI388" s="380">
        <f t="shared" si="112"/>
        <v>0</v>
      </c>
      <c r="AJ388" s="380">
        <f t="shared" si="112"/>
        <v>0</v>
      </c>
      <c r="AK388" s="380">
        <f t="shared" si="112"/>
        <v>0</v>
      </c>
      <c r="AL388" s="380">
        <f t="shared" si="112"/>
        <v>0</v>
      </c>
      <c r="AM388" s="631">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3">Y265*Y387</f>
        <v>0</v>
      </c>
      <c r="Z389" s="380">
        <f t="shared" si="113"/>
        <v>0</v>
      </c>
      <c r="AA389" s="380">
        <f t="shared" si="113"/>
        <v>0</v>
      </c>
      <c r="AB389" s="380">
        <f t="shared" si="113"/>
        <v>0</v>
      </c>
      <c r="AC389" s="380">
        <f t="shared" si="113"/>
        <v>0</v>
      </c>
      <c r="AD389" s="380">
        <f t="shared" si="113"/>
        <v>0</v>
      </c>
      <c r="AE389" s="380">
        <f t="shared" si="113"/>
        <v>0</v>
      </c>
      <c r="AF389" s="380">
        <f t="shared" si="113"/>
        <v>0</v>
      </c>
      <c r="AG389" s="380">
        <f t="shared" si="113"/>
        <v>0</v>
      </c>
      <c r="AH389" s="380">
        <f t="shared" si="113"/>
        <v>0</v>
      </c>
      <c r="AI389" s="380">
        <f t="shared" si="113"/>
        <v>0</v>
      </c>
      <c r="AJ389" s="380">
        <f t="shared" si="113"/>
        <v>0</v>
      </c>
      <c r="AK389" s="380">
        <f t="shared" si="113"/>
        <v>0</v>
      </c>
      <c r="AL389" s="380">
        <f t="shared" si="113"/>
        <v>0</v>
      </c>
      <c r="AM389" s="631">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4">Z384*Z387</f>
        <v>0</v>
      </c>
      <c r="AA390" s="380">
        <f t="shared" si="114"/>
        <v>0</v>
      </c>
      <c r="AB390" s="380">
        <f t="shared" si="114"/>
        <v>0</v>
      </c>
      <c r="AC390" s="380">
        <f t="shared" si="114"/>
        <v>0</v>
      </c>
      <c r="AD390" s="380">
        <f t="shared" si="114"/>
        <v>0</v>
      </c>
      <c r="AE390" s="380">
        <f t="shared" si="114"/>
        <v>0</v>
      </c>
      <c r="AF390" s="380">
        <f t="shared" ref="AF390:AL390" si="115">AF384*AF387</f>
        <v>0</v>
      </c>
      <c r="AG390" s="380">
        <f t="shared" si="115"/>
        <v>0</v>
      </c>
      <c r="AH390" s="380">
        <f t="shared" si="115"/>
        <v>0</v>
      </c>
      <c r="AI390" s="380">
        <f t="shared" si="115"/>
        <v>0</v>
      </c>
      <c r="AJ390" s="380">
        <f t="shared" si="115"/>
        <v>0</v>
      </c>
      <c r="AK390" s="380">
        <f t="shared" si="115"/>
        <v>0</v>
      </c>
      <c r="AL390" s="380">
        <f t="shared" si="115"/>
        <v>0</v>
      </c>
      <c r="AM390" s="631">
        <f>SUM(Y390:AL390)</f>
        <v>0</v>
      </c>
    </row>
    <row r="391" spans="1:41" s="382" customFormat="1" ht="15.75">
      <c r="A391" s="513"/>
      <c r="B391" s="351" t="s">
        <v>259</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16">SUM(AA388:AA390)</f>
        <v>0</v>
      </c>
      <c r="AB391" s="348">
        <f t="shared" si="116"/>
        <v>0</v>
      </c>
      <c r="AC391" s="348">
        <f t="shared" si="116"/>
        <v>0</v>
      </c>
      <c r="AD391" s="348">
        <f t="shared" si="116"/>
        <v>0</v>
      </c>
      <c r="AE391" s="348">
        <f t="shared" si="116"/>
        <v>0</v>
      </c>
      <c r="AF391" s="348">
        <f t="shared" ref="AF391:AL391" si="117">SUM(AF388:AF390)</f>
        <v>0</v>
      </c>
      <c r="AG391" s="348">
        <f t="shared" si="117"/>
        <v>0</v>
      </c>
      <c r="AH391" s="348">
        <f t="shared" si="117"/>
        <v>0</v>
      </c>
      <c r="AI391" s="348">
        <f t="shared" si="117"/>
        <v>0</v>
      </c>
      <c r="AJ391" s="348">
        <f t="shared" si="117"/>
        <v>0</v>
      </c>
      <c r="AK391" s="348">
        <f t="shared" si="117"/>
        <v>0</v>
      </c>
      <c r="AL391" s="348">
        <f t="shared" si="117"/>
        <v>0</v>
      </c>
      <c r="AM391" s="409">
        <f>SUM(AM388:AM390)</f>
        <v>0</v>
      </c>
    </row>
    <row r="392" spans="1:41" s="382" customFormat="1" ht="15.75">
      <c r="A392" s="513"/>
      <c r="B392" s="351" t="s">
        <v>254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8">Y385*Y387</f>
        <v>0</v>
      </c>
      <c r="Z392" s="349">
        <f t="shared" si="118"/>
        <v>0</v>
      </c>
      <c r="AA392" s="349">
        <f t="shared" si="118"/>
        <v>0</v>
      </c>
      <c r="AB392" s="349">
        <f t="shared" si="118"/>
        <v>0</v>
      </c>
      <c r="AC392" s="349">
        <f t="shared" si="118"/>
        <v>0</v>
      </c>
      <c r="AD392" s="349">
        <f t="shared" si="118"/>
        <v>0</v>
      </c>
      <c r="AE392" s="349">
        <f t="shared" si="118"/>
        <v>0</v>
      </c>
      <c r="AF392" s="349">
        <f t="shared" ref="AF392:AL392" si="119">AF385*AF387</f>
        <v>0</v>
      </c>
      <c r="AG392" s="349">
        <f t="shared" si="119"/>
        <v>0</v>
      </c>
      <c r="AH392" s="349">
        <f t="shared" si="119"/>
        <v>0</v>
      </c>
      <c r="AI392" s="349">
        <f t="shared" si="119"/>
        <v>0</v>
      </c>
      <c r="AJ392" s="349">
        <f t="shared" si="119"/>
        <v>0</v>
      </c>
      <c r="AK392" s="349">
        <f t="shared" si="119"/>
        <v>0</v>
      </c>
      <c r="AL392" s="349">
        <f t="shared" si="119"/>
        <v>0</v>
      </c>
      <c r="AM392" s="409">
        <f>SUM(Y392:AL392)</f>
        <v>0</v>
      </c>
    </row>
    <row r="393" spans="1:41" ht="15.75" customHeight="1">
      <c r="A393" s="513"/>
      <c r="B393" s="351" t="s">
        <v>266</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56436.822655547003</v>
      </c>
      <c r="Z395" s="293">
        <f>SUMPRODUCT(E279:E382,Z279:Z382)</f>
        <v>163418.92292294998</v>
      </c>
      <c r="AA395" s="293">
        <f>IF(AA278="kW",SUMPRODUCT(N279:N382,P279:P382,AA279:AA382),SUMPRODUCT(E279:E382,AA279:AA382))</f>
        <v>0</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55733.291225430003</v>
      </c>
      <c r="Z396" s="293">
        <f>SUMPRODUCT(F279:F382,Z279:Z382)</f>
        <v>155837.62278402099</v>
      </c>
      <c r="AA396" s="293">
        <f>IF(AA278="kW",SUMPRODUCT(N279:N382,Q279:Q382,AA279:AA382),SUMPRODUCT(F279:F382,AA279:AA382))</f>
        <v>0</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51152.391528791995</v>
      </c>
      <c r="Z397" s="293">
        <f>SUMPRODUCT(G279:G382,Z279:Z382)</f>
        <v>99205.109438929998</v>
      </c>
      <c r="AA397" s="293">
        <f>IF(AA278="kW",SUMPRODUCT(N279:N382,R279:R382,AA279:AA382),SUMPRODUCT(G279:G382,AA279:AA382))</f>
        <v>0</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48987.782127730999</v>
      </c>
      <c r="Z398" s="293">
        <f>SUMPRODUCT(H279:H382,Z279:Z382)</f>
        <v>61627.592987967997</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47617.814295646</v>
      </c>
      <c r="Z399" s="293">
        <f>SUMPRODUCT(I279:I382,Z279:Z382)</f>
        <v>61163.018520134996</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46735.889933464001</v>
      </c>
      <c r="Z400" s="293">
        <f>SUMPRODUCT(J279:J382,Z279:Z382)</f>
        <v>61163.018520134996</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46663.112875826002</v>
      </c>
      <c r="Z401" s="328">
        <f>SUMPRODUCT(K279:K382,Z279:Z382)</f>
        <v>61163.018520134996</v>
      </c>
      <c r="AA401" s="328">
        <f>IF(AA278="kW",SUMPRODUCT(N279:N382,V279:V382,AA279:AA382),SUMPRODUCT(K279:K382,AA279:AA382))</f>
        <v>0</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596</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260</v>
      </c>
      <c r="C404" s="283"/>
      <c r="D404" s="592" t="s">
        <v>526</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11" t="s">
        <v>212</v>
      </c>
      <c r="C405" s="813" t="s">
        <v>33</v>
      </c>
      <c r="D405" s="286" t="s">
        <v>425</v>
      </c>
      <c r="E405" s="815" t="s">
        <v>210</v>
      </c>
      <c r="F405" s="816"/>
      <c r="G405" s="816"/>
      <c r="H405" s="816"/>
      <c r="I405" s="816"/>
      <c r="J405" s="816"/>
      <c r="K405" s="816"/>
      <c r="L405" s="816"/>
      <c r="M405" s="817"/>
      <c r="N405" s="818" t="s">
        <v>214</v>
      </c>
      <c r="O405" s="286" t="s">
        <v>426</v>
      </c>
      <c r="P405" s="815" t="s">
        <v>213</v>
      </c>
      <c r="Q405" s="816"/>
      <c r="R405" s="816"/>
      <c r="S405" s="816"/>
      <c r="T405" s="816"/>
      <c r="U405" s="816"/>
      <c r="V405" s="816"/>
      <c r="W405" s="816"/>
      <c r="X405" s="817"/>
      <c r="Y405" s="808" t="s">
        <v>245</v>
      </c>
      <c r="Z405" s="809"/>
      <c r="AA405" s="809"/>
      <c r="AB405" s="809"/>
      <c r="AC405" s="809"/>
      <c r="AD405" s="809"/>
      <c r="AE405" s="809"/>
      <c r="AF405" s="809"/>
      <c r="AG405" s="809"/>
      <c r="AH405" s="809"/>
      <c r="AI405" s="809"/>
      <c r="AJ405" s="809"/>
      <c r="AK405" s="809"/>
      <c r="AL405" s="809"/>
      <c r="AM405" s="810"/>
    </row>
    <row r="406" spans="1:40" ht="45.75" customHeight="1">
      <c r="B406" s="812"/>
      <c r="C406" s="814"/>
      <c r="D406" s="287">
        <v>2014</v>
      </c>
      <c r="E406" s="287">
        <v>2015</v>
      </c>
      <c r="F406" s="287">
        <v>2016</v>
      </c>
      <c r="G406" s="287">
        <v>2017</v>
      </c>
      <c r="H406" s="287">
        <v>2018</v>
      </c>
      <c r="I406" s="287">
        <v>2019</v>
      </c>
      <c r="J406" s="287">
        <v>2020</v>
      </c>
      <c r="K406" s="287">
        <v>2021</v>
      </c>
      <c r="L406" s="287">
        <v>2022</v>
      </c>
      <c r="M406" s="287">
        <v>2023</v>
      </c>
      <c r="N406" s="819"/>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General Service &lt; 50 kW</v>
      </c>
      <c r="AA406" s="287" t="str">
        <f>'1.  LRAMVA Summary'!F50</f>
        <v>General Service &gt; 50 to 4999 kW</v>
      </c>
      <c r="AB406" s="287" t="str">
        <f>'1.  LRAMVA Summary'!G50</f>
        <v>Unmetered Scattered Load</v>
      </c>
      <c r="AC406" s="287" t="str">
        <f>'1.  LRAMVA Summary'!H50</f>
        <v>Street Lighting</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kWh</v>
      </c>
      <c r="AC407" s="293" t="str">
        <f>'1.  LRAMVA Summary'!H51</f>
        <v>kW</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v>3.0141626933723265</v>
      </c>
      <c r="E408" s="297">
        <v>3.0141626933723265</v>
      </c>
      <c r="F408" s="297">
        <v>3.0141626933723265</v>
      </c>
      <c r="G408" s="297">
        <v>3.0141626933723265</v>
      </c>
      <c r="H408" s="297">
        <v>2.0174051628075444</v>
      </c>
      <c r="I408" s="297">
        <v>0</v>
      </c>
      <c r="J408" s="297">
        <v>0</v>
      </c>
      <c r="K408" s="297">
        <v>0</v>
      </c>
      <c r="L408" s="297">
        <v>0</v>
      </c>
      <c r="M408" s="297">
        <v>0</v>
      </c>
      <c r="N408" s="293"/>
      <c r="O408" s="297">
        <v>0</v>
      </c>
      <c r="P408" s="297"/>
      <c r="Q408" s="297"/>
      <c r="R408" s="297"/>
      <c r="S408" s="297"/>
      <c r="T408" s="297"/>
      <c r="U408" s="297"/>
      <c r="V408" s="297"/>
      <c r="W408" s="297"/>
      <c r="X408" s="297"/>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261</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20">AA408</f>
        <v>0</v>
      </c>
      <c r="AB409" s="413">
        <f t="shared" si="120"/>
        <v>0</v>
      </c>
      <c r="AC409" s="413">
        <f t="shared" si="120"/>
        <v>0</v>
      </c>
      <c r="AD409" s="413">
        <f t="shared" si="120"/>
        <v>0</v>
      </c>
      <c r="AE409" s="413">
        <f t="shared" si="120"/>
        <v>0</v>
      </c>
      <c r="AF409" s="413">
        <f t="shared" si="120"/>
        <v>0</v>
      </c>
      <c r="AG409" s="413">
        <f t="shared" si="120"/>
        <v>0</v>
      </c>
      <c r="AH409" s="413">
        <f t="shared" si="120"/>
        <v>0</v>
      </c>
      <c r="AI409" s="413">
        <f t="shared" si="120"/>
        <v>0</v>
      </c>
      <c r="AJ409" s="413">
        <f t="shared" si="120"/>
        <v>0</v>
      </c>
      <c r="AK409" s="413">
        <f t="shared" si="120"/>
        <v>0</v>
      </c>
      <c r="AL409" s="413">
        <f t="shared" si="120"/>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v>369.43987800000002</v>
      </c>
      <c r="E411" s="297">
        <v>369.43987800000002</v>
      </c>
      <c r="F411" s="297">
        <v>369.43987800000002</v>
      </c>
      <c r="G411" s="297">
        <v>369.43987800000002</v>
      </c>
      <c r="H411" s="297">
        <v>0</v>
      </c>
      <c r="I411" s="297">
        <v>0</v>
      </c>
      <c r="J411" s="297">
        <v>0</v>
      </c>
      <c r="K411" s="297">
        <v>0</v>
      </c>
      <c r="L411" s="297">
        <v>0</v>
      </c>
      <c r="M411" s="297">
        <v>0</v>
      </c>
      <c r="N411" s="293"/>
      <c r="O411" s="297">
        <v>0.20719409899999999</v>
      </c>
      <c r="P411" s="297">
        <v>0.20719409899999999</v>
      </c>
      <c r="Q411" s="297">
        <v>0.20719409899999999</v>
      </c>
      <c r="R411" s="297">
        <v>0.20719409899999999</v>
      </c>
      <c r="S411" s="297">
        <v>0</v>
      </c>
      <c r="T411" s="297">
        <v>0</v>
      </c>
      <c r="U411" s="297">
        <v>0</v>
      </c>
      <c r="V411" s="297">
        <v>0</v>
      </c>
      <c r="W411" s="297">
        <v>0</v>
      </c>
      <c r="X411" s="297">
        <v>0</v>
      </c>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261</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21">AA411</f>
        <v>0</v>
      </c>
      <c r="AB412" s="413">
        <f t="shared" si="121"/>
        <v>0</v>
      </c>
      <c r="AC412" s="413">
        <f t="shared" si="121"/>
        <v>0</v>
      </c>
      <c r="AD412" s="413">
        <f t="shared" si="121"/>
        <v>0</v>
      </c>
      <c r="AE412" s="413">
        <f t="shared" si="121"/>
        <v>0</v>
      </c>
      <c r="AF412" s="413">
        <f t="shared" si="121"/>
        <v>0</v>
      </c>
      <c r="AG412" s="413">
        <f t="shared" si="121"/>
        <v>0</v>
      </c>
      <c r="AH412" s="413">
        <f t="shared" si="121"/>
        <v>0</v>
      </c>
      <c r="AI412" s="413">
        <f t="shared" si="121"/>
        <v>0</v>
      </c>
      <c r="AJ412" s="413">
        <f t="shared" si="121"/>
        <v>0</v>
      </c>
      <c r="AK412" s="413">
        <f t="shared" si="121"/>
        <v>0</v>
      </c>
      <c r="AL412" s="413">
        <f t="shared" si="121"/>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v>19178.393869799998</v>
      </c>
      <c r="E414" s="297">
        <v>19178.393869799998</v>
      </c>
      <c r="F414" s="297">
        <v>19178.393869799998</v>
      </c>
      <c r="G414" s="297">
        <v>19178.393869799998</v>
      </c>
      <c r="H414" s="297">
        <v>19178.393869799998</v>
      </c>
      <c r="I414" s="297">
        <v>19178.393869799998</v>
      </c>
      <c r="J414" s="297">
        <v>19178.393869799998</v>
      </c>
      <c r="K414" s="297">
        <v>19178.393869799998</v>
      </c>
      <c r="L414" s="297">
        <v>19178.393869799998</v>
      </c>
      <c r="M414" s="297">
        <v>19178.393869799998</v>
      </c>
      <c r="N414" s="293"/>
      <c r="O414" s="297">
        <v>10.245645399999999</v>
      </c>
      <c r="P414" s="297">
        <v>10.245645399999999</v>
      </c>
      <c r="Q414" s="297">
        <v>10.245645399999999</v>
      </c>
      <c r="R414" s="297">
        <v>10.245645399999999</v>
      </c>
      <c r="S414" s="297">
        <v>10.245645399999999</v>
      </c>
      <c r="T414" s="297">
        <v>10.245645399999999</v>
      </c>
      <c r="U414" s="297">
        <v>10.245645399999999</v>
      </c>
      <c r="V414" s="297">
        <v>10.245645399999999</v>
      </c>
      <c r="W414" s="297">
        <v>10.245645399999999</v>
      </c>
      <c r="X414" s="297">
        <v>10.245645399999999</v>
      </c>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261</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2">AA414</f>
        <v>0</v>
      </c>
      <c r="AB415" s="413">
        <f t="shared" si="122"/>
        <v>0</v>
      </c>
      <c r="AC415" s="413">
        <f t="shared" si="122"/>
        <v>0</v>
      </c>
      <c r="AD415" s="413">
        <f t="shared" si="122"/>
        <v>0</v>
      </c>
      <c r="AE415" s="413">
        <f t="shared" si="122"/>
        <v>0</v>
      </c>
      <c r="AF415" s="413">
        <f t="shared" si="122"/>
        <v>0</v>
      </c>
      <c r="AG415" s="413">
        <f t="shared" si="122"/>
        <v>0</v>
      </c>
      <c r="AH415" s="413">
        <f t="shared" si="122"/>
        <v>0</v>
      </c>
      <c r="AI415" s="413">
        <f t="shared" si="122"/>
        <v>0</v>
      </c>
      <c r="AJ415" s="413">
        <f t="shared" si="122"/>
        <v>0</v>
      </c>
      <c r="AK415" s="413">
        <f t="shared" si="122"/>
        <v>0</v>
      </c>
      <c r="AL415" s="413">
        <f t="shared" si="122"/>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v>13927.58711</v>
      </c>
      <c r="E417" s="297">
        <v>12968.650089999999</v>
      </c>
      <c r="F417" s="297">
        <v>12504.99028</v>
      </c>
      <c r="G417" s="297">
        <v>12504.99028</v>
      </c>
      <c r="H417" s="297">
        <v>12504.99028</v>
      </c>
      <c r="I417" s="297">
        <v>12504.99028</v>
      </c>
      <c r="J417" s="297">
        <v>12504.99028</v>
      </c>
      <c r="K417" s="297">
        <v>12478.699629999999</v>
      </c>
      <c r="L417" s="297">
        <v>12478.699629999999</v>
      </c>
      <c r="M417" s="297">
        <v>10678.04111</v>
      </c>
      <c r="N417" s="293"/>
      <c r="O417" s="297">
        <v>1.04109896</v>
      </c>
      <c r="P417" s="297">
        <v>0.98096226099999995</v>
      </c>
      <c r="Q417" s="297">
        <v>0.95191772799999996</v>
      </c>
      <c r="R417" s="297">
        <v>0.95191772799999996</v>
      </c>
      <c r="S417" s="297">
        <v>0.95191772799999996</v>
      </c>
      <c r="T417" s="297">
        <v>0.95191772799999996</v>
      </c>
      <c r="U417" s="297">
        <v>0.95191772799999996</v>
      </c>
      <c r="V417" s="297">
        <v>0.94914482200000005</v>
      </c>
      <c r="W417" s="297">
        <v>0.94914482200000005</v>
      </c>
      <c r="X417" s="297">
        <v>0.836104344</v>
      </c>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261</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3">AA417</f>
        <v>0</v>
      </c>
      <c r="AB418" s="413">
        <f t="shared" si="123"/>
        <v>0</v>
      </c>
      <c r="AC418" s="413">
        <f t="shared" si="123"/>
        <v>0</v>
      </c>
      <c r="AD418" s="413">
        <f t="shared" si="123"/>
        <v>0</v>
      </c>
      <c r="AE418" s="413">
        <f t="shared" si="123"/>
        <v>0</v>
      </c>
      <c r="AF418" s="413">
        <f t="shared" si="123"/>
        <v>0</v>
      </c>
      <c r="AG418" s="413">
        <f t="shared" si="123"/>
        <v>0</v>
      </c>
      <c r="AH418" s="413">
        <f t="shared" si="123"/>
        <v>0</v>
      </c>
      <c r="AI418" s="413">
        <f t="shared" si="123"/>
        <v>0</v>
      </c>
      <c r="AJ418" s="413">
        <f t="shared" si="123"/>
        <v>0</v>
      </c>
      <c r="AK418" s="413">
        <f t="shared" si="123"/>
        <v>0</v>
      </c>
      <c r="AL418" s="413">
        <f t="shared" si="123"/>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v>60740.195090000001</v>
      </c>
      <c r="E420" s="297">
        <v>52691.477619999998</v>
      </c>
      <c r="F420" s="297">
        <v>48496.931729999997</v>
      </c>
      <c r="G420" s="297">
        <v>48496.931729999997</v>
      </c>
      <c r="H420" s="297">
        <v>48496.931729999997</v>
      </c>
      <c r="I420" s="297">
        <v>48496.931729999997</v>
      </c>
      <c r="J420" s="297">
        <v>48496.931729999997</v>
      </c>
      <c r="K420" s="297">
        <v>48475.923600000002</v>
      </c>
      <c r="L420" s="297">
        <v>48475.923600000002</v>
      </c>
      <c r="M420" s="297">
        <v>45085.302109999997</v>
      </c>
      <c r="N420" s="293"/>
      <c r="O420" s="297">
        <v>3.975159975</v>
      </c>
      <c r="P420" s="297">
        <v>3.4698832309999998</v>
      </c>
      <c r="Q420" s="297">
        <v>3.20656097</v>
      </c>
      <c r="R420" s="297">
        <v>3.20656097</v>
      </c>
      <c r="S420" s="297">
        <v>3.20656097</v>
      </c>
      <c r="T420" s="297">
        <v>3.20656097</v>
      </c>
      <c r="U420" s="297">
        <v>3.20656097</v>
      </c>
      <c r="V420" s="297">
        <v>3.204162781</v>
      </c>
      <c r="W420" s="297">
        <v>3.204162781</v>
      </c>
      <c r="X420" s="297">
        <v>2.9913087219999999</v>
      </c>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261</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4">AA420</f>
        <v>0</v>
      </c>
      <c r="AB421" s="413">
        <f t="shared" si="124"/>
        <v>0</v>
      </c>
      <c r="AC421" s="413">
        <f t="shared" si="124"/>
        <v>0</v>
      </c>
      <c r="AD421" s="413">
        <f t="shared" si="124"/>
        <v>0</v>
      </c>
      <c r="AE421" s="413">
        <f t="shared" si="124"/>
        <v>0</v>
      </c>
      <c r="AF421" s="413">
        <f t="shared" si="124"/>
        <v>0</v>
      </c>
      <c r="AG421" s="413">
        <f t="shared" si="124"/>
        <v>0</v>
      </c>
      <c r="AH421" s="413">
        <f t="shared" si="124"/>
        <v>0</v>
      </c>
      <c r="AI421" s="413">
        <f t="shared" si="124"/>
        <v>0</v>
      </c>
      <c r="AJ421" s="413">
        <f t="shared" si="124"/>
        <v>0</v>
      </c>
      <c r="AK421" s="413">
        <f t="shared" si="124"/>
        <v>0</v>
      </c>
      <c r="AL421" s="413">
        <f t="shared" si="124"/>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261</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5">AA423</f>
        <v>0</v>
      </c>
      <c r="AB424" s="413">
        <f t="shared" si="125"/>
        <v>0</v>
      </c>
      <c r="AC424" s="413">
        <f t="shared" si="125"/>
        <v>0</v>
      </c>
      <c r="AD424" s="413">
        <f t="shared" si="125"/>
        <v>0</v>
      </c>
      <c r="AE424" s="413">
        <f t="shared" si="125"/>
        <v>0</v>
      </c>
      <c r="AF424" s="413">
        <f t="shared" si="125"/>
        <v>0</v>
      </c>
      <c r="AG424" s="413">
        <f t="shared" si="125"/>
        <v>0</v>
      </c>
      <c r="AH424" s="413">
        <f t="shared" si="125"/>
        <v>0</v>
      </c>
      <c r="AI424" s="413">
        <f t="shared" si="125"/>
        <v>0</v>
      </c>
      <c r="AJ424" s="413">
        <f t="shared" si="125"/>
        <v>0</v>
      </c>
      <c r="AK424" s="413">
        <f t="shared" si="125"/>
        <v>0</v>
      </c>
      <c r="AL424" s="413">
        <f t="shared" si="125"/>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c r="E426" s="297"/>
      <c r="F426" s="297"/>
      <c r="G426" s="297"/>
      <c r="H426" s="297"/>
      <c r="I426" s="297"/>
      <c r="J426" s="297"/>
      <c r="K426" s="297"/>
      <c r="L426" s="297"/>
      <c r="M426" s="297"/>
      <c r="N426" s="293"/>
      <c r="O426" s="297"/>
      <c r="P426" s="297"/>
      <c r="Q426" s="297"/>
      <c r="R426" s="297"/>
      <c r="S426" s="297"/>
      <c r="T426" s="297"/>
      <c r="U426" s="297"/>
      <c r="V426" s="297"/>
      <c r="W426" s="297"/>
      <c r="X426" s="297"/>
      <c r="Y426" s="412"/>
      <c r="Z426" s="412"/>
      <c r="AA426" s="412"/>
      <c r="AB426" s="412"/>
      <c r="AC426" s="412"/>
      <c r="AD426" s="412"/>
      <c r="AE426" s="412"/>
      <c r="AF426" s="412"/>
      <c r="AG426" s="412"/>
      <c r="AH426" s="412"/>
      <c r="AI426" s="412"/>
      <c r="AJ426" s="412"/>
      <c r="AK426" s="412"/>
      <c r="AL426" s="412"/>
      <c r="AM426" s="298">
        <f>SUM(Y426:AL426)</f>
        <v>0</v>
      </c>
    </row>
    <row r="427" spans="1:39" ht="15" outlineLevel="1">
      <c r="B427" s="296" t="s">
        <v>261</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26">AA426</f>
        <v>0</v>
      </c>
      <c r="AB427" s="413">
        <f t="shared" si="126"/>
        <v>0</v>
      </c>
      <c r="AC427" s="413">
        <f t="shared" si="126"/>
        <v>0</v>
      </c>
      <c r="AD427" s="413">
        <f t="shared" si="126"/>
        <v>0</v>
      </c>
      <c r="AE427" s="413">
        <f t="shared" si="126"/>
        <v>0</v>
      </c>
      <c r="AF427" s="413">
        <f t="shared" si="126"/>
        <v>0</v>
      </c>
      <c r="AG427" s="413">
        <f t="shared" si="126"/>
        <v>0</v>
      </c>
      <c r="AH427" s="413">
        <f t="shared" si="126"/>
        <v>0</v>
      </c>
      <c r="AI427" s="413">
        <f t="shared" si="126"/>
        <v>0</v>
      </c>
      <c r="AJ427" s="413">
        <f t="shared" si="126"/>
        <v>0</v>
      </c>
      <c r="AK427" s="413">
        <f t="shared" si="126"/>
        <v>0</v>
      </c>
      <c r="AL427" s="413">
        <f t="shared" si="126"/>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488</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261</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7">AA429</f>
        <v>0</v>
      </c>
      <c r="AB430" s="413">
        <f t="shared" si="127"/>
        <v>0</v>
      </c>
      <c r="AC430" s="413">
        <f t="shared" si="127"/>
        <v>0</v>
      </c>
      <c r="AD430" s="413">
        <f t="shared" si="127"/>
        <v>0</v>
      </c>
      <c r="AE430" s="413">
        <f t="shared" si="127"/>
        <v>0</v>
      </c>
      <c r="AF430" s="413">
        <f t="shared" si="127"/>
        <v>0</v>
      </c>
      <c r="AG430" s="413">
        <f t="shared" si="127"/>
        <v>0</v>
      </c>
      <c r="AH430" s="413">
        <f t="shared" si="127"/>
        <v>0</v>
      </c>
      <c r="AI430" s="413">
        <f t="shared" si="127"/>
        <v>0</v>
      </c>
      <c r="AJ430" s="413">
        <f t="shared" si="127"/>
        <v>0</v>
      </c>
      <c r="AK430" s="413">
        <f t="shared" si="127"/>
        <v>0</v>
      </c>
      <c r="AL430" s="413">
        <f t="shared" si="127"/>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c r="E432" s="297"/>
      <c r="F432" s="297"/>
      <c r="G432" s="297"/>
      <c r="H432" s="297"/>
      <c r="I432" s="297"/>
      <c r="J432" s="297"/>
      <c r="K432" s="297"/>
      <c r="L432" s="297"/>
      <c r="M432" s="297"/>
      <c r="N432" s="293"/>
      <c r="O432" s="297"/>
      <c r="P432" s="297"/>
      <c r="Q432" s="297"/>
      <c r="R432" s="297"/>
      <c r="S432" s="297"/>
      <c r="T432" s="297"/>
      <c r="U432" s="297"/>
      <c r="V432" s="297"/>
      <c r="W432" s="297"/>
      <c r="X432" s="297"/>
      <c r="Y432" s="412"/>
      <c r="Z432" s="412"/>
      <c r="AA432" s="412"/>
      <c r="AB432" s="412"/>
      <c r="AC432" s="412"/>
      <c r="AD432" s="412"/>
      <c r="AE432" s="412"/>
      <c r="AF432" s="412"/>
      <c r="AG432" s="412"/>
      <c r="AH432" s="412"/>
      <c r="AI432" s="412"/>
      <c r="AJ432" s="412"/>
      <c r="AK432" s="412"/>
      <c r="AL432" s="412"/>
      <c r="AM432" s="298">
        <f>SUM(Y432:AL432)</f>
        <v>0</v>
      </c>
    </row>
    <row r="433" spans="1:39" ht="15" outlineLevel="1">
      <c r="B433" s="296" t="s">
        <v>261</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8">AA432</f>
        <v>0</v>
      </c>
      <c r="AB433" s="413">
        <f t="shared" si="128"/>
        <v>0</v>
      </c>
      <c r="AC433" s="413">
        <f t="shared" si="128"/>
        <v>0</v>
      </c>
      <c r="AD433" s="413">
        <f t="shared" si="128"/>
        <v>0</v>
      </c>
      <c r="AE433" s="413">
        <f t="shared" si="128"/>
        <v>0</v>
      </c>
      <c r="AF433" s="413">
        <f t="shared" si="128"/>
        <v>0</v>
      </c>
      <c r="AG433" s="413">
        <f t="shared" si="128"/>
        <v>0</v>
      </c>
      <c r="AH433" s="413">
        <f t="shared" si="128"/>
        <v>0</v>
      </c>
      <c r="AI433" s="413">
        <f t="shared" si="128"/>
        <v>0</v>
      </c>
      <c r="AJ433" s="413">
        <f t="shared" si="128"/>
        <v>0</v>
      </c>
      <c r="AK433" s="413">
        <f t="shared" si="128"/>
        <v>0</v>
      </c>
      <c r="AL433" s="413">
        <f t="shared" si="128"/>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17"/>
      <c r="Z436" s="471"/>
      <c r="AA436" s="471"/>
      <c r="AB436" s="471"/>
      <c r="AC436" s="417"/>
      <c r="AD436" s="417"/>
      <c r="AE436" s="417"/>
      <c r="AF436" s="417"/>
      <c r="AG436" s="417"/>
      <c r="AH436" s="417"/>
      <c r="AI436" s="417"/>
      <c r="AJ436" s="417"/>
      <c r="AK436" s="417"/>
      <c r="AL436" s="417"/>
      <c r="AM436" s="298">
        <f>SUM(Y436:AL436)</f>
        <v>0</v>
      </c>
    </row>
    <row r="437" spans="1:39" ht="15" outlineLevel="1">
      <c r="B437" s="296" t="s">
        <v>261</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v>
      </c>
      <c r="AA437" s="413">
        <f t="shared" ref="AA437:AL437" si="129">AA436</f>
        <v>0</v>
      </c>
      <c r="AB437" s="413">
        <f t="shared" si="129"/>
        <v>0</v>
      </c>
      <c r="AC437" s="413">
        <f t="shared" si="129"/>
        <v>0</v>
      </c>
      <c r="AD437" s="413">
        <f t="shared" si="129"/>
        <v>0</v>
      </c>
      <c r="AE437" s="413">
        <f t="shared" si="129"/>
        <v>0</v>
      </c>
      <c r="AF437" s="413">
        <f t="shared" si="129"/>
        <v>0</v>
      </c>
      <c r="AG437" s="413">
        <f t="shared" si="129"/>
        <v>0</v>
      </c>
      <c r="AH437" s="413">
        <f t="shared" si="129"/>
        <v>0</v>
      </c>
      <c r="AI437" s="413">
        <f t="shared" si="129"/>
        <v>0</v>
      </c>
      <c r="AJ437" s="413">
        <f t="shared" si="129"/>
        <v>0</v>
      </c>
      <c r="AK437" s="413">
        <f t="shared" si="129"/>
        <v>0</v>
      </c>
      <c r="AL437" s="413">
        <f t="shared" si="129"/>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v>50136.340839999997</v>
      </c>
      <c r="E439" s="297">
        <v>49600.313029999998</v>
      </c>
      <c r="F439" s="297">
        <v>33576.197039999999</v>
      </c>
      <c r="G439" s="297">
        <v>21679.51917</v>
      </c>
      <c r="H439" s="297">
        <v>21679.51917</v>
      </c>
      <c r="I439" s="297">
        <v>21679.51917</v>
      </c>
      <c r="J439" s="297">
        <v>21679.51917</v>
      </c>
      <c r="K439" s="297">
        <v>21679.51917</v>
      </c>
      <c r="L439" s="297">
        <v>21679.51917</v>
      </c>
      <c r="M439" s="297">
        <v>21679.51917</v>
      </c>
      <c r="N439" s="297">
        <v>12</v>
      </c>
      <c r="O439" s="297">
        <v>13.81620659</v>
      </c>
      <c r="P439" s="297">
        <v>13.67935426</v>
      </c>
      <c r="Q439" s="297">
        <v>9.3896349790000002</v>
      </c>
      <c r="R439" s="297">
        <v>5.9159517250000002</v>
      </c>
      <c r="S439" s="297">
        <v>5.9159517250000002</v>
      </c>
      <c r="T439" s="297">
        <v>5.9159517250000002</v>
      </c>
      <c r="U439" s="297">
        <v>5.9159517250000002</v>
      </c>
      <c r="V439" s="297">
        <v>5.9159517250000002</v>
      </c>
      <c r="W439" s="297">
        <v>5.9159517250000002</v>
      </c>
      <c r="X439" s="297">
        <v>5.9159517250000002</v>
      </c>
      <c r="Y439" s="417"/>
      <c r="Z439" s="471">
        <v>1</v>
      </c>
      <c r="AA439" s="417"/>
      <c r="AB439" s="417"/>
      <c r="AC439" s="417"/>
      <c r="AD439" s="417"/>
      <c r="AE439" s="417"/>
      <c r="AF439" s="417"/>
      <c r="AG439" s="417"/>
      <c r="AH439" s="417"/>
      <c r="AI439" s="417"/>
      <c r="AJ439" s="417"/>
      <c r="AK439" s="417"/>
      <c r="AL439" s="417"/>
      <c r="AM439" s="298">
        <f>SUM(Y439:AL439)</f>
        <v>1</v>
      </c>
    </row>
    <row r="440" spans="1:39" ht="15" outlineLevel="1">
      <c r="B440" s="296" t="s">
        <v>261</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30">AA439</f>
        <v>0</v>
      </c>
      <c r="AB440" s="413">
        <f t="shared" si="130"/>
        <v>0</v>
      </c>
      <c r="AC440" s="413">
        <f t="shared" si="130"/>
        <v>0</v>
      </c>
      <c r="AD440" s="413">
        <f t="shared" si="130"/>
        <v>0</v>
      </c>
      <c r="AE440" s="413">
        <f t="shared" si="130"/>
        <v>0</v>
      </c>
      <c r="AF440" s="413">
        <f t="shared" si="130"/>
        <v>0</v>
      </c>
      <c r="AG440" s="413">
        <f t="shared" si="130"/>
        <v>0</v>
      </c>
      <c r="AH440" s="413">
        <f t="shared" si="130"/>
        <v>0</v>
      </c>
      <c r="AI440" s="413">
        <f t="shared" si="130"/>
        <v>0</v>
      </c>
      <c r="AJ440" s="413">
        <f t="shared" si="130"/>
        <v>0</v>
      </c>
      <c r="AK440" s="413">
        <f t="shared" si="130"/>
        <v>0</v>
      </c>
      <c r="AL440" s="413">
        <f t="shared" si="130"/>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261</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31">AB442</f>
        <v>0</v>
      </c>
      <c r="AC443" s="413">
        <f t="shared" si="131"/>
        <v>0</v>
      </c>
      <c r="AD443" s="413">
        <f t="shared" si="131"/>
        <v>0</v>
      </c>
      <c r="AE443" s="413">
        <f t="shared" si="131"/>
        <v>0</v>
      </c>
      <c r="AF443" s="413">
        <f t="shared" si="131"/>
        <v>0</v>
      </c>
      <c r="AG443" s="413">
        <f t="shared" si="131"/>
        <v>0</v>
      </c>
      <c r="AH443" s="413">
        <f t="shared" si="131"/>
        <v>0</v>
      </c>
      <c r="AI443" s="413">
        <f t="shared" si="131"/>
        <v>0</v>
      </c>
      <c r="AJ443" s="413">
        <f t="shared" si="131"/>
        <v>0</v>
      </c>
      <c r="AK443" s="413">
        <f t="shared" si="131"/>
        <v>0</v>
      </c>
      <c r="AL443" s="413">
        <f t="shared" si="131"/>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outlineLevel="1">
      <c r="B446" s="296" t="s">
        <v>261</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2">AB445</f>
        <v>0</v>
      </c>
      <c r="AC446" s="413">
        <f t="shared" si="132"/>
        <v>0</v>
      </c>
      <c r="AD446" s="413">
        <f t="shared" si="132"/>
        <v>0</v>
      </c>
      <c r="AE446" s="413">
        <f t="shared" si="132"/>
        <v>0</v>
      </c>
      <c r="AF446" s="413">
        <f t="shared" si="132"/>
        <v>0</v>
      </c>
      <c r="AG446" s="413">
        <f t="shared" si="132"/>
        <v>0</v>
      </c>
      <c r="AH446" s="413">
        <f t="shared" si="132"/>
        <v>0</v>
      </c>
      <c r="AI446" s="413">
        <f t="shared" si="132"/>
        <v>0</v>
      </c>
      <c r="AJ446" s="413">
        <f t="shared" si="132"/>
        <v>0</v>
      </c>
      <c r="AK446" s="413">
        <f t="shared" si="132"/>
        <v>0</v>
      </c>
      <c r="AL446" s="413">
        <f t="shared" si="132"/>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c r="E448" s="297"/>
      <c r="F448" s="297"/>
      <c r="G448" s="297"/>
      <c r="H448" s="297"/>
      <c r="I448" s="297"/>
      <c r="J448" s="297"/>
      <c r="K448" s="297"/>
      <c r="L448" s="297"/>
      <c r="M448" s="297"/>
      <c r="N448" s="297">
        <v>12</v>
      </c>
      <c r="O448" s="297"/>
      <c r="P448" s="297"/>
      <c r="Q448" s="297"/>
      <c r="R448" s="297"/>
      <c r="S448" s="297"/>
      <c r="T448" s="297"/>
      <c r="U448" s="297"/>
      <c r="V448" s="297"/>
      <c r="W448" s="297"/>
      <c r="X448" s="297"/>
      <c r="Y448" s="417"/>
      <c r="Z448" s="417"/>
      <c r="AA448" s="471"/>
      <c r="AB448" s="417"/>
      <c r="AC448" s="417"/>
      <c r="AD448" s="417"/>
      <c r="AE448" s="417"/>
      <c r="AF448" s="417"/>
      <c r="AG448" s="417"/>
      <c r="AH448" s="417"/>
      <c r="AI448" s="417"/>
      <c r="AJ448" s="417"/>
      <c r="AK448" s="417"/>
      <c r="AL448" s="417"/>
      <c r="AM448" s="298">
        <f>SUM(Y448:AL448)</f>
        <v>0</v>
      </c>
    </row>
    <row r="449" spans="1:39" ht="15" outlineLevel="1">
      <c r="B449" s="296" t="s">
        <v>261</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3">AA448</f>
        <v>0</v>
      </c>
      <c r="AB449" s="413">
        <f t="shared" si="133"/>
        <v>0</v>
      </c>
      <c r="AC449" s="413">
        <f t="shared" si="133"/>
        <v>0</v>
      </c>
      <c r="AD449" s="413">
        <f t="shared" si="133"/>
        <v>0</v>
      </c>
      <c r="AE449" s="413">
        <f t="shared" si="133"/>
        <v>0</v>
      </c>
      <c r="AF449" s="413">
        <f t="shared" si="133"/>
        <v>0</v>
      </c>
      <c r="AG449" s="413">
        <f t="shared" si="133"/>
        <v>0</v>
      </c>
      <c r="AH449" s="413">
        <f t="shared" si="133"/>
        <v>0</v>
      </c>
      <c r="AI449" s="413">
        <f t="shared" si="133"/>
        <v>0</v>
      </c>
      <c r="AJ449" s="413">
        <f t="shared" si="133"/>
        <v>0</v>
      </c>
      <c r="AK449" s="413">
        <f t="shared" si="133"/>
        <v>0</v>
      </c>
      <c r="AL449" s="413">
        <f t="shared" si="133"/>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489</v>
      </c>
      <c r="C451" s="293" t="s">
        <v>25</v>
      </c>
      <c r="D451" s="297">
        <v>3</v>
      </c>
      <c r="E451" s="297"/>
      <c r="F451" s="297"/>
      <c r="G451" s="297"/>
      <c r="H451" s="297"/>
      <c r="I451" s="297"/>
      <c r="J451" s="297"/>
      <c r="K451" s="297"/>
      <c r="L451" s="297"/>
      <c r="M451" s="297"/>
      <c r="N451" s="293"/>
      <c r="O451" s="297">
        <v>2.5070000000000001</v>
      </c>
      <c r="P451" s="297"/>
      <c r="Q451" s="297"/>
      <c r="R451" s="297"/>
      <c r="S451" s="297"/>
      <c r="T451" s="297"/>
      <c r="U451" s="297"/>
      <c r="V451" s="297"/>
      <c r="W451" s="297"/>
      <c r="X451" s="297"/>
      <c r="Y451" s="417"/>
      <c r="Z451" s="417">
        <v>1</v>
      </c>
      <c r="AA451" s="417"/>
      <c r="AB451" s="417"/>
      <c r="AC451" s="417"/>
      <c r="AD451" s="417"/>
      <c r="AE451" s="417"/>
      <c r="AF451" s="417"/>
      <c r="AG451" s="417"/>
      <c r="AH451" s="417"/>
      <c r="AI451" s="417"/>
      <c r="AJ451" s="417"/>
      <c r="AK451" s="417"/>
      <c r="AL451" s="417"/>
      <c r="AM451" s="298">
        <f>SUM(Y451:AL451)</f>
        <v>1</v>
      </c>
    </row>
    <row r="452" spans="1:39" s="285" customFormat="1" ht="15" outlineLevel="1">
      <c r="A452" s="511"/>
      <c r="B452" s="316" t="s">
        <v>261</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1</v>
      </c>
      <c r="AA452" s="413">
        <f t="shared" ref="AA452:AL452" si="134">AA451</f>
        <v>0</v>
      </c>
      <c r="AB452" s="413">
        <f t="shared" si="134"/>
        <v>0</v>
      </c>
      <c r="AC452" s="413">
        <f t="shared" si="134"/>
        <v>0</v>
      </c>
      <c r="AD452" s="413">
        <f t="shared" si="134"/>
        <v>0</v>
      </c>
      <c r="AE452" s="413">
        <f t="shared" si="134"/>
        <v>0</v>
      </c>
      <c r="AF452" s="413">
        <f t="shared" si="134"/>
        <v>0</v>
      </c>
      <c r="AG452" s="413">
        <f t="shared" si="134"/>
        <v>0</v>
      </c>
      <c r="AH452" s="413">
        <f t="shared" si="134"/>
        <v>0</v>
      </c>
      <c r="AI452" s="413">
        <f t="shared" si="134"/>
        <v>0</v>
      </c>
      <c r="AJ452" s="413">
        <f t="shared" si="134"/>
        <v>0</v>
      </c>
      <c r="AK452" s="413">
        <f t="shared" si="134"/>
        <v>0</v>
      </c>
      <c r="AL452" s="413">
        <f t="shared" si="134"/>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490</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261</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5">AA454</f>
        <v>0</v>
      </c>
      <c r="AB455" s="413">
        <f t="shared" si="135"/>
        <v>0</v>
      </c>
      <c r="AC455" s="413">
        <f t="shared" si="135"/>
        <v>0</v>
      </c>
      <c r="AD455" s="413">
        <f t="shared" si="135"/>
        <v>0</v>
      </c>
      <c r="AE455" s="413">
        <f t="shared" si="135"/>
        <v>0</v>
      </c>
      <c r="AF455" s="413">
        <f t="shared" si="135"/>
        <v>0</v>
      </c>
      <c r="AG455" s="413">
        <f t="shared" si="135"/>
        <v>0</v>
      </c>
      <c r="AH455" s="413">
        <f t="shared" si="135"/>
        <v>0</v>
      </c>
      <c r="AI455" s="413">
        <f t="shared" si="135"/>
        <v>0</v>
      </c>
      <c r="AJ455" s="413">
        <f t="shared" si="135"/>
        <v>0</v>
      </c>
      <c r="AK455" s="413">
        <f t="shared" si="135"/>
        <v>0</v>
      </c>
      <c r="AL455" s="413">
        <f t="shared" si="135"/>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c r="E457" s="297"/>
      <c r="F457" s="297"/>
      <c r="G457" s="297"/>
      <c r="H457" s="297"/>
      <c r="I457" s="297"/>
      <c r="J457" s="297"/>
      <c r="K457" s="297"/>
      <c r="L457" s="297"/>
      <c r="M457" s="297"/>
      <c r="N457" s="293"/>
      <c r="O457" s="297"/>
      <c r="P457" s="297"/>
      <c r="Q457" s="297"/>
      <c r="R457" s="297"/>
      <c r="S457" s="297"/>
      <c r="T457" s="297"/>
      <c r="U457" s="297"/>
      <c r="V457" s="297"/>
      <c r="W457" s="297"/>
      <c r="X457" s="297"/>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261</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6">AA457</f>
        <v>0</v>
      </c>
      <c r="AB458" s="413">
        <f t="shared" si="136"/>
        <v>0</v>
      </c>
      <c r="AC458" s="413">
        <f t="shared" si="136"/>
        <v>0</v>
      </c>
      <c r="AD458" s="413">
        <f t="shared" si="136"/>
        <v>0</v>
      </c>
      <c r="AE458" s="413">
        <f t="shared" si="136"/>
        <v>0</v>
      </c>
      <c r="AF458" s="413">
        <f t="shared" si="136"/>
        <v>0</v>
      </c>
      <c r="AG458" s="413">
        <f t="shared" si="136"/>
        <v>0</v>
      </c>
      <c r="AH458" s="413">
        <f t="shared" si="136"/>
        <v>0</v>
      </c>
      <c r="AI458" s="413">
        <f t="shared" si="136"/>
        <v>0</v>
      </c>
      <c r="AJ458" s="413">
        <f t="shared" si="136"/>
        <v>0</v>
      </c>
      <c r="AK458" s="413">
        <f t="shared" si="136"/>
        <v>0</v>
      </c>
      <c r="AL458" s="413">
        <f t="shared" si="136"/>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261</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7">AA461</f>
        <v>0</v>
      </c>
      <c r="AB462" s="413">
        <f t="shared" si="137"/>
        <v>0</v>
      </c>
      <c r="AC462" s="413">
        <f t="shared" si="137"/>
        <v>0</v>
      </c>
      <c r="AD462" s="413">
        <f t="shared" si="137"/>
        <v>0</v>
      </c>
      <c r="AE462" s="413">
        <f t="shared" si="137"/>
        <v>0</v>
      </c>
      <c r="AF462" s="413">
        <f t="shared" si="137"/>
        <v>0</v>
      </c>
      <c r="AG462" s="413">
        <f t="shared" si="137"/>
        <v>0</v>
      </c>
      <c r="AH462" s="413">
        <f t="shared" si="137"/>
        <v>0</v>
      </c>
      <c r="AI462" s="413">
        <f t="shared" si="137"/>
        <v>0</v>
      </c>
      <c r="AJ462" s="413">
        <f t="shared" si="137"/>
        <v>0</v>
      </c>
      <c r="AK462" s="413">
        <f t="shared" si="137"/>
        <v>0</v>
      </c>
      <c r="AL462" s="413">
        <f t="shared" si="137"/>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261</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8">AA464</f>
        <v>0</v>
      </c>
      <c r="AB465" s="413">
        <f t="shared" si="138"/>
        <v>0</v>
      </c>
      <c r="AC465" s="413">
        <f t="shared" si="138"/>
        <v>0</v>
      </c>
      <c r="AD465" s="413">
        <f t="shared" si="138"/>
        <v>0</v>
      </c>
      <c r="AE465" s="413">
        <f t="shared" si="138"/>
        <v>0</v>
      </c>
      <c r="AF465" s="413">
        <f t="shared" si="138"/>
        <v>0</v>
      </c>
      <c r="AG465" s="413">
        <f t="shared" si="138"/>
        <v>0</v>
      </c>
      <c r="AH465" s="413">
        <f t="shared" si="138"/>
        <v>0</v>
      </c>
      <c r="AI465" s="413">
        <f t="shared" si="138"/>
        <v>0</v>
      </c>
      <c r="AJ465" s="413">
        <f t="shared" si="138"/>
        <v>0</v>
      </c>
      <c r="AK465" s="413">
        <f t="shared" si="138"/>
        <v>0</v>
      </c>
      <c r="AL465" s="413">
        <f t="shared" si="138"/>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outlineLevel="1">
      <c r="B468" s="296" t="s">
        <v>261</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9">AA467</f>
        <v>0</v>
      </c>
      <c r="AB468" s="413">
        <f t="shared" si="139"/>
        <v>0</v>
      </c>
      <c r="AC468" s="413">
        <f t="shared" si="139"/>
        <v>0</v>
      </c>
      <c r="AD468" s="413">
        <f t="shared" si="139"/>
        <v>0</v>
      </c>
      <c r="AE468" s="413">
        <f t="shared" si="139"/>
        <v>0</v>
      </c>
      <c r="AF468" s="413">
        <f t="shared" si="139"/>
        <v>0</v>
      </c>
      <c r="AG468" s="413">
        <f t="shared" si="139"/>
        <v>0</v>
      </c>
      <c r="AH468" s="413">
        <f t="shared" si="139"/>
        <v>0</v>
      </c>
      <c r="AI468" s="413">
        <f t="shared" si="139"/>
        <v>0</v>
      </c>
      <c r="AJ468" s="413">
        <f t="shared" si="139"/>
        <v>0</v>
      </c>
      <c r="AK468" s="413">
        <f t="shared" si="139"/>
        <v>0</v>
      </c>
      <c r="AL468" s="413">
        <f t="shared" si="139"/>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261</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40">AA470</f>
        <v>0</v>
      </c>
      <c r="AB471" s="413">
        <f t="shared" si="140"/>
        <v>0</v>
      </c>
      <c r="AC471" s="413">
        <f t="shared" si="140"/>
        <v>0</v>
      </c>
      <c r="AD471" s="413">
        <f t="shared" si="140"/>
        <v>0</v>
      </c>
      <c r="AE471" s="413">
        <f t="shared" si="140"/>
        <v>0</v>
      </c>
      <c r="AF471" s="413">
        <f t="shared" si="140"/>
        <v>0</v>
      </c>
      <c r="AG471" s="413">
        <f t="shared" si="140"/>
        <v>0</v>
      </c>
      <c r="AH471" s="413">
        <f t="shared" si="140"/>
        <v>0</v>
      </c>
      <c r="AI471" s="413">
        <f t="shared" si="140"/>
        <v>0</v>
      </c>
      <c r="AJ471" s="413">
        <f t="shared" si="140"/>
        <v>0</v>
      </c>
      <c r="AK471" s="413">
        <f t="shared" si="140"/>
        <v>0</v>
      </c>
      <c r="AL471" s="413">
        <f t="shared" si="140"/>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261</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41">AA473</f>
        <v>0</v>
      </c>
      <c r="AB474" s="413">
        <f t="shared" si="141"/>
        <v>0</v>
      </c>
      <c r="AC474" s="413">
        <f t="shared" si="141"/>
        <v>0</v>
      </c>
      <c r="AD474" s="413">
        <f t="shared" si="141"/>
        <v>0</v>
      </c>
      <c r="AE474" s="413">
        <f t="shared" si="141"/>
        <v>0</v>
      </c>
      <c r="AF474" s="413">
        <f t="shared" si="141"/>
        <v>0</v>
      </c>
      <c r="AG474" s="413">
        <f t="shared" si="141"/>
        <v>0</v>
      </c>
      <c r="AH474" s="413">
        <f t="shared" si="141"/>
        <v>0</v>
      </c>
      <c r="AI474" s="413">
        <f t="shared" si="141"/>
        <v>0</v>
      </c>
      <c r="AJ474" s="413">
        <f t="shared" si="141"/>
        <v>0</v>
      </c>
      <c r="AK474" s="413">
        <f t="shared" si="141"/>
        <v>0</v>
      </c>
      <c r="AL474" s="413">
        <f t="shared" si="141"/>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72"/>
      <c r="Z477" s="412"/>
      <c r="AA477" s="412"/>
      <c r="AB477" s="412"/>
      <c r="AC477" s="412"/>
      <c r="AD477" s="412"/>
      <c r="AE477" s="412"/>
      <c r="AF477" s="412"/>
      <c r="AG477" s="412"/>
      <c r="AH477" s="412"/>
      <c r="AI477" s="412"/>
      <c r="AJ477" s="412"/>
      <c r="AK477" s="412"/>
      <c r="AL477" s="412"/>
      <c r="AM477" s="298">
        <f>SUM(Y477:AL477)</f>
        <v>0</v>
      </c>
    </row>
    <row r="478" spans="1:39" ht="15" outlineLevel="1">
      <c r="B478" s="296" t="s">
        <v>261</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0</v>
      </c>
      <c r="Z478" s="413">
        <f>Z477</f>
        <v>0</v>
      </c>
      <c r="AA478" s="413">
        <f t="shared" ref="AA478:AL478" si="142">AA477</f>
        <v>0</v>
      </c>
      <c r="AB478" s="413">
        <f t="shared" si="142"/>
        <v>0</v>
      </c>
      <c r="AC478" s="413">
        <f t="shared" si="142"/>
        <v>0</v>
      </c>
      <c r="AD478" s="413">
        <f t="shared" si="142"/>
        <v>0</v>
      </c>
      <c r="AE478" s="413">
        <f t="shared" si="142"/>
        <v>0</v>
      </c>
      <c r="AF478" s="413">
        <f t="shared" si="142"/>
        <v>0</v>
      </c>
      <c r="AG478" s="413">
        <f t="shared" si="142"/>
        <v>0</v>
      </c>
      <c r="AH478" s="413">
        <f t="shared" si="142"/>
        <v>0</v>
      </c>
      <c r="AI478" s="413">
        <f t="shared" si="142"/>
        <v>0</v>
      </c>
      <c r="AJ478" s="413">
        <f t="shared" si="142"/>
        <v>0</v>
      </c>
      <c r="AK478" s="413">
        <f t="shared" si="142"/>
        <v>0</v>
      </c>
      <c r="AL478" s="413">
        <f t="shared" si="142"/>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491</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261</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3">AA481</f>
        <v>0</v>
      </c>
      <c r="AB482" s="413">
        <f t="shared" si="143"/>
        <v>0</v>
      </c>
      <c r="AC482" s="413">
        <f t="shared" si="143"/>
        <v>0</v>
      </c>
      <c r="AD482" s="413">
        <f t="shared" si="143"/>
        <v>0</v>
      </c>
      <c r="AE482" s="413">
        <f t="shared" si="143"/>
        <v>0</v>
      </c>
      <c r="AF482" s="413">
        <f t="shared" si="143"/>
        <v>0</v>
      </c>
      <c r="AG482" s="413">
        <f t="shared" si="143"/>
        <v>0</v>
      </c>
      <c r="AH482" s="413">
        <f t="shared" si="143"/>
        <v>0</v>
      </c>
      <c r="AI482" s="413">
        <f t="shared" si="143"/>
        <v>0</v>
      </c>
      <c r="AJ482" s="413">
        <f t="shared" si="143"/>
        <v>0</v>
      </c>
      <c r="AK482" s="413">
        <f t="shared" si="143"/>
        <v>0</v>
      </c>
      <c r="AL482" s="413">
        <f t="shared" si="143"/>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261</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4">AA484</f>
        <v>0</v>
      </c>
      <c r="AB485" s="413">
        <f t="shared" si="144"/>
        <v>0</v>
      </c>
      <c r="AC485" s="413">
        <f t="shared" si="144"/>
        <v>0</v>
      </c>
      <c r="AD485" s="413">
        <f t="shared" si="144"/>
        <v>0</v>
      </c>
      <c r="AE485" s="413">
        <f t="shared" si="144"/>
        <v>0</v>
      </c>
      <c r="AF485" s="413">
        <f t="shared" si="144"/>
        <v>0</v>
      </c>
      <c r="AG485" s="413">
        <f t="shared" si="144"/>
        <v>0</v>
      </c>
      <c r="AH485" s="413">
        <f t="shared" si="144"/>
        <v>0</v>
      </c>
      <c r="AI485" s="413">
        <f t="shared" si="144"/>
        <v>0</v>
      </c>
      <c r="AJ485" s="413">
        <f t="shared" si="144"/>
        <v>0</v>
      </c>
      <c r="AK485" s="413">
        <f t="shared" si="144"/>
        <v>0</v>
      </c>
      <c r="AL485" s="413">
        <f t="shared" si="144"/>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261</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5">AA488</f>
        <v>0</v>
      </c>
      <c r="AB489" s="413">
        <f t="shared" si="145"/>
        <v>0</v>
      </c>
      <c r="AC489" s="413">
        <f t="shared" si="145"/>
        <v>0</v>
      </c>
      <c r="AD489" s="413">
        <f t="shared" si="145"/>
        <v>0</v>
      </c>
      <c r="AE489" s="413">
        <f t="shared" si="145"/>
        <v>0</v>
      </c>
      <c r="AF489" s="413">
        <f t="shared" si="145"/>
        <v>0</v>
      </c>
      <c r="AG489" s="413">
        <f t="shared" si="145"/>
        <v>0</v>
      </c>
      <c r="AH489" s="413">
        <f t="shared" si="145"/>
        <v>0</v>
      </c>
      <c r="AI489" s="413">
        <f t="shared" si="145"/>
        <v>0</v>
      </c>
      <c r="AJ489" s="413">
        <f t="shared" si="145"/>
        <v>0</v>
      </c>
      <c r="AK489" s="413">
        <f t="shared" si="145"/>
        <v>0</v>
      </c>
      <c r="AL489" s="413">
        <f t="shared" si="145"/>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261</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6">AA491</f>
        <v>0</v>
      </c>
      <c r="AB492" s="413">
        <f t="shared" si="146"/>
        <v>0</v>
      </c>
      <c r="AC492" s="413">
        <f t="shared" si="146"/>
        <v>0</v>
      </c>
      <c r="AD492" s="413">
        <f t="shared" si="146"/>
        <v>0</v>
      </c>
      <c r="AE492" s="413">
        <f t="shared" si="146"/>
        <v>0</v>
      </c>
      <c r="AF492" s="413">
        <f t="shared" si="146"/>
        <v>0</v>
      </c>
      <c r="AG492" s="413">
        <f t="shared" si="146"/>
        <v>0</v>
      </c>
      <c r="AH492" s="413">
        <f t="shared" si="146"/>
        <v>0</v>
      </c>
      <c r="AI492" s="413">
        <f t="shared" si="146"/>
        <v>0</v>
      </c>
      <c r="AJ492" s="413">
        <f t="shared" si="146"/>
        <v>0</v>
      </c>
      <c r="AK492" s="413">
        <f t="shared" si="146"/>
        <v>0</v>
      </c>
      <c r="AL492" s="413">
        <f t="shared" si="146"/>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261</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7">AA494</f>
        <v>0</v>
      </c>
      <c r="AB495" s="413">
        <f t="shared" si="147"/>
        <v>0</v>
      </c>
      <c r="AC495" s="413">
        <f t="shared" si="147"/>
        <v>0</v>
      </c>
      <c r="AD495" s="413">
        <f t="shared" si="147"/>
        <v>0</v>
      </c>
      <c r="AE495" s="413">
        <f t="shared" si="147"/>
        <v>0</v>
      </c>
      <c r="AF495" s="413">
        <f t="shared" si="147"/>
        <v>0</v>
      </c>
      <c r="AG495" s="413">
        <f t="shared" si="147"/>
        <v>0</v>
      </c>
      <c r="AH495" s="413">
        <f t="shared" si="147"/>
        <v>0</v>
      </c>
      <c r="AI495" s="413">
        <f t="shared" si="147"/>
        <v>0</v>
      </c>
      <c r="AJ495" s="413">
        <f t="shared" si="147"/>
        <v>0</v>
      </c>
      <c r="AK495" s="413">
        <f t="shared" si="147"/>
        <v>0</v>
      </c>
      <c r="AL495" s="413">
        <f t="shared" si="147"/>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261</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8">Z497</f>
        <v>0</v>
      </c>
      <c r="AA498" s="413">
        <f t="shared" si="148"/>
        <v>0</v>
      </c>
      <c r="AB498" s="413">
        <f t="shared" si="148"/>
        <v>0</v>
      </c>
      <c r="AC498" s="413">
        <f t="shared" si="148"/>
        <v>0</v>
      </c>
      <c r="AD498" s="413">
        <f t="shared" si="148"/>
        <v>0</v>
      </c>
      <c r="AE498" s="413">
        <f t="shared" si="148"/>
        <v>0</v>
      </c>
      <c r="AF498" s="413">
        <f t="shared" si="148"/>
        <v>0</v>
      </c>
      <c r="AG498" s="413">
        <f t="shared" si="148"/>
        <v>0</v>
      </c>
      <c r="AH498" s="413">
        <f t="shared" si="148"/>
        <v>0</v>
      </c>
      <c r="AI498" s="413">
        <f t="shared" si="148"/>
        <v>0</v>
      </c>
      <c r="AJ498" s="413">
        <f t="shared" si="148"/>
        <v>0</v>
      </c>
      <c r="AK498" s="413">
        <f t="shared" si="148"/>
        <v>0</v>
      </c>
      <c r="AL498" s="413">
        <f t="shared" si="148"/>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492</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261</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9">Z500</f>
        <v>0</v>
      </c>
      <c r="AA501" s="413">
        <f t="shared" si="149"/>
        <v>0</v>
      </c>
      <c r="AB501" s="413">
        <f t="shared" si="149"/>
        <v>0</v>
      </c>
      <c r="AC501" s="413">
        <f t="shared" si="149"/>
        <v>0</v>
      </c>
      <c r="AD501" s="413">
        <f t="shared" si="149"/>
        <v>0</v>
      </c>
      <c r="AE501" s="413">
        <f t="shared" si="149"/>
        <v>0</v>
      </c>
      <c r="AF501" s="413">
        <f t="shared" si="149"/>
        <v>0</v>
      </c>
      <c r="AG501" s="413">
        <f t="shared" si="149"/>
        <v>0</v>
      </c>
      <c r="AH501" s="413">
        <f t="shared" si="149"/>
        <v>0</v>
      </c>
      <c r="AI501" s="413">
        <f t="shared" si="149"/>
        <v>0</v>
      </c>
      <c r="AJ501" s="413">
        <f t="shared" si="149"/>
        <v>0</v>
      </c>
      <c r="AK501" s="413">
        <f t="shared" si="149"/>
        <v>0</v>
      </c>
      <c r="AL501" s="413">
        <f t="shared" si="149"/>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493</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494</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261</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50">Z504</f>
        <v>0</v>
      </c>
      <c r="AA505" s="413">
        <f t="shared" si="150"/>
        <v>0</v>
      </c>
      <c r="AB505" s="413">
        <f t="shared" si="150"/>
        <v>0</v>
      </c>
      <c r="AC505" s="413">
        <f t="shared" si="150"/>
        <v>0</v>
      </c>
      <c r="AD505" s="413">
        <f t="shared" si="150"/>
        <v>0</v>
      </c>
      <c r="AE505" s="413">
        <f t="shared" si="150"/>
        <v>0</v>
      </c>
      <c r="AF505" s="413">
        <f t="shared" si="150"/>
        <v>0</v>
      </c>
      <c r="AG505" s="413">
        <f t="shared" si="150"/>
        <v>0</v>
      </c>
      <c r="AH505" s="413">
        <f t="shared" si="150"/>
        <v>0</v>
      </c>
      <c r="AI505" s="413">
        <f t="shared" si="150"/>
        <v>0</v>
      </c>
      <c r="AJ505" s="413">
        <f t="shared" si="150"/>
        <v>0</v>
      </c>
      <c r="AK505" s="413">
        <f t="shared" si="150"/>
        <v>0</v>
      </c>
      <c r="AL505" s="413">
        <f t="shared" si="150"/>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495</v>
      </c>
      <c r="C507" s="293" t="s">
        <v>25</v>
      </c>
      <c r="D507" s="297"/>
      <c r="E507" s="297"/>
      <c r="F507" s="297"/>
      <c r="G507" s="297"/>
      <c r="H507" s="297"/>
      <c r="I507" s="297"/>
      <c r="J507" s="297"/>
      <c r="K507" s="297"/>
      <c r="L507" s="297"/>
      <c r="M507" s="297"/>
      <c r="N507" s="297">
        <v>0</v>
      </c>
      <c r="O507" s="297">
        <v>14.007</v>
      </c>
      <c r="P507" s="297"/>
      <c r="Q507" s="297"/>
      <c r="R507" s="297"/>
      <c r="S507" s="297"/>
      <c r="T507" s="297"/>
      <c r="U507" s="297"/>
      <c r="V507" s="297"/>
      <c r="W507" s="297"/>
      <c r="X507" s="297"/>
      <c r="Y507" s="412">
        <v>1</v>
      </c>
      <c r="Z507" s="412"/>
      <c r="AA507" s="412"/>
      <c r="AB507" s="412"/>
      <c r="AC507" s="412"/>
      <c r="AD507" s="412"/>
      <c r="AE507" s="412"/>
      <c r="AF507" s="412"/>
      <c r="AG507" s="412"/>
      <c r="AH507" s="412"/>
      <c r="AI507" s="412"/>
      <c r="AJ507" s="412"/>
      <c r="AK507" s="412"/>
      <c r="AL507" s="412"/>
      <c r="AM507" s="298">
        <f>SUM(Y507:AL507)</f>
        <v>1</v>
      </c>
    </row>
    <row r="508" spans="1:39" s="285" customFormat="1" ht="15" outlineLevel="1">
      <c r="A508" s="511"/>
      <c r="B508" s="326" t="s">
        <v>261</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1</v>
      </c>
      <c r="Z508" s="413">
        <f t="shared" ref="Z508:AL508" si="151">Z507</f>
        <v>0</v>
      </c>
      <c r="AA508" s="413">
        <f t="shared" si="151"/>
        <v>0</v>
      </c>
      <c r="AB508" s="413">
        <f t="shared" si="151"/>
        <v>0</v>
      </c>
      <c r="AC508" s="413">
        <f t="shared" si="151"/>
        <v>0</v>
      </c>
      <c r="AD508" s="413">
        <f t="shared" si="151"/>
        <v>0</v>
      </c>
      <c r="AE508" s="413">
        <f t="shared" si="151"/>
        <v>0</v>
      </c>
      <c r="AF508" s="413">
        <f t="shared" si="151"/>
        <v>0</v>
      </c>
      <c r="AG508" s="413">
        <f t="shared" si="151"/>
        <v>0</v>
      </c>
      <c r="AH508" s="413">
        <f t="shared" si="151"/>
        <v>0</v>
      </c>
      <c r="AI508" s="413">
        <f t="shared" si="151"/>
        <v>0</v>
      </c>
      <c r="AJ508" s="413">
        <f t="shared" si="151"/>
        <v>0</v>
      </c>
      <c r="AK508" s="413">
        <f t="shared" si="151"/>
        <v>0</v>
      </c>
      <c r="AL508" s="413">
        <f t="shared" si="151"/>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496</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261</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2">Z510</f>
        <v>0</v>
      </c>
      <c r="AA511" s="413">
        <f t="shared" si="152"/>
        <v>0</v>
      </c>
      <c r="AB511" s="413">
        <f t="shared" si="152"/>
        <v>0</v>
      </c>
      <c r="AC511" s="413">
        <f t="shared" si="152"/>
        <v>0</v>
      </c>
      <c r="AD511" s="413">
        <f t="shared" si="152"/>
        <v>0</v>
      </c>
      <c r="AE511" s="413">
        <f t="shared" si="152"/>
        <v>0</v>
      </c>
      <c r="AF511" s="413">
        <f t="shared" si="152"/>
        <v>0</v>
      </c>
      <c r="AG511" s="413">
        <f t="shared" si="152"/>
        <v>0</v>
      </c>
      <c r="AH511" s="413">
        <f t="shared" si="152"/>
        <v>0</v>
      </c>
      <c r="AI511" s="413">
        <f t="shared" si="152"/>
        <v>0</v>
      </c>
      <c r="AJ511" s="413">
        <f t="shared" si="152"/>
        <v>0</v>
      </c>
      <c r="AK511" s="413">
        <f t="shared" si="152"/>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262</v>
      </c>
      <c r="C513" s="331"/>
      <c r="D513" s="331">
        <f>SUM(D408:D511)</f>
        <v>144357.97095049336</v>
      </c>
      <c r="E513" s="331"/>
      <c r="F513" s="331"/>
      <c r="G513" s="331"/>
      <c r="H513" s="331"/>
      <c r="I513" s="331"/>
      <c r="J513" s="331"/>
      <c r="K513" s="331"/>
      <c r="L513" s="331"/>
      <c r="M513" s="331"/>
      <c r="N513" s="331"/>
      <c r="O513" s="331">
        <f>SUM(O408:O511)</f>
        <v>45.799305023999999</v>
      </c>
      <c r="P513" s="331"/>
      <c r="Q513" s="331"/>
      <c r="R513" s="331"/>
      <c r="S513" s="331"/>
      <c r="T513" s="331"/>
      <c r="U513" s="331"/>
      <c r="V513" s="331"/>
      <c r="W513" s="331"/>
      <c r="X513" s="331"/>
      <c r="Y513" s="331">
        <f>IF(Y407="kWh",SUMPRODUCT(D408:D511,Y408:Y511))</f>
        <v>94218.630110493366</v>
      </c>
      <c r="Z513" s="331">
        <f>IF(Z407="kWh",SUMPRODUCT(D408:D511,Z408:Z511))</f>
        <v>50139.340839999997</v>
      </c>
      <c r="AA513" s="331">
        <f>IF(AA407="kW",SUMPRODUCT(N408:N511,O408:O511,AA408:AA511),SUMPRODUCT(D408:D511,AA408:AA511))</f>
        <v>0</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263</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258830</v>
      </c>
      <c r="Z514" s="330">
        <f>HLOOKUP(Z406,'2. LRAMVA Threshold'!$B$42:$Q$53,6,FALSE)</f>
        <v>65523</v>
      </c>
      <c r="AA514" s="330">
        <f>HLOOKUP(AA406,'2. LRAMVA Threshold'!$B$42:$Q$53,6,FALSE)</f>
        <v>168</v>
      </c>
      <c r="AB514" s="330">
        <f>HLOOKUP(AB406,'2. LRAMVA Threshold'!$B$42:$Q$53,6,FALSE)</f>
        <v>1232</v>
      </c>
      <c r="AC514" s="330">
        <f>HLOOKUP(AC406,'2. LRAMVA Threshold'!$B$42:$Q$53,6,FALSE)</f>
        <v>14</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0</v>
      </c>
      <c r="Z516" s="343">
        <f>HLOOKUP(Z$20,'3.  Distribution Rates'!$C$122:$P$133,6,FALSE)</f>
        <v>0</v>
      </c>
      <c r="AA516" s="343">
        <f>HLOOKUP(AA$20,'3.  Distribution Rates'!$C$122:$P$133,6,FALSE)</f>
        <v>0</v>
      </c>
      <c r="AB516" s="343">
        <f>HLOOKUP(AB$20,'3.  Distribution Rates'!$C$122:$P$133,6,FALSE)</f>
        <v>0</v>
      </c>
      <c r="AC516" s="343">
        <f>HLOOKUP(AC$20,'3.  Distribution Rates'!$C$122:$P$133,6,FALSE)</f>
        <v>0</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0</v>
      </c>
      <c r="Z517" s="380">
        <f t="shared" ref="Z517:AL517" si="153">Z137*Z516</f>
        <v>0</v>
      </c>
      <c r="AA517" s="380">
        <f t="shared" si="153"/>
        <v>0</v>
      </c>
      <c r="AB517" s="380">
        <f t="shared" si="153"/>
        <v>0</v>
      </c>
      <c r="AC517" s="380">
        <f t="shared" si="153"/>
        <v>0</v>
      </c>
      <c r="AD517" s="380">
        <f t="shared" si="153"/>
        <v>0</v>
      </c>
      <c r="AE517" s="380">
        <f t="shared" si="153"/>
        <v>0</v>
      </c>
      <c r="AF517" s="380">
        <f t="shared" si="153"/>
        <v>0</v>
      </c>
      <c r="AG517" s="380">
        <f t="shared" si="153"/>
        <v>0</v>
      </c>
      <c r="AH517" s="380">
        <f t="shared" si="153"/>
        <v>0</v>
      </c>
      <c r="AI517" s="380">
        <f t="shared" si="153"/>
        <v>0</v>
      </c>
      <c r="AJ517" s="380">
        <f t="shared" si="153"/>
        <v>0</v>
      </c>
      <c r="AK517" s="380">
        <f t="shared" si="153"/>
        <v>0</v>
      </c>
      <c r="AL517" s="380">
        <f t="shared" si="153"/>
        <v>0</v>
      </c>
      <c r="AM517" s="631">
        <f>SUM(Y517:AL517)</f>
        <v>0</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0</v>
      </c>
      <c r="Z518" s="380">
        <f t="shared" ref="Z518:AL518" si="154">Z266*Z516</f>
        <v>0</v>
      </c>
      <c r="AA518" s="380">
        <f t="shared" si="154"/>
        <v>0</v>
      </c>
      <c r="AB518" s="380">
        <f t="shared" si="154"/>
        <v>0</v>
      </c>
      <c r="AC518" s="380">
        <f t="shared" si="154"/>
        <v>0</v>
      </c>
      <c r="AD518" s="380">
        <f t="shared" si="154"/>
        <v>0</v>
      </c>
      <c r="AE518" s="380">
        <f t="shared" si="154"/>
        <v>0</v>
      </c>
      <c r="AF518" s="380">
        <f t="shared" si="154"/>
        <v>0</v>
      </c>
      <c r="AG518" s="380">
        <f t="shared" si="154"/>
        <v>0</v>
      </c>
      <c r="AH518" s="380">
        <f t="shared" si="154"/>
        <v>0</v>
      </c>
      <c r="AI518" s="380">
        <f t="shared" si="154"/>
        <v>0</v>
      </c>
      <c r="AJ518" s="380">
        <f t="shared" si="154"/>
        <v>0</v>
      </c>
      <c r="AK518" s="380">
        <f t="shared" si="154"/>
        <v>0</v>
      </c>
      <c r="AL518" s="380">
        <f t="shared" si="154"/>
        <v>0</v>
      </c>
      <c r="AM518" s="631">
        <f>SUM(Y518:AL518)</f>
        <v>0</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0</v>
      </c>
      <c r="Z519" s="380">
        <f t="shared" ref="Z519:AL519" si="155">Z395*Z516</f>
        <v>0</v>
      </c>
      <c r="AA519" s="380">
        <f t="shared" si="155"/>
        <v>0</v>
      </c>
      <c r="AB519" s="380">
        <f t="shared" si="155"/>
        <v>0</v>
      </c>
      <c r="AC519" s="380">
        <f t="shared" si="155"/>
        <v>0</v>
      </c>
      <c r="AD519" s="380">
        <f t="shared" si="155"/>
        <v>0</v>
      </c>
      <c r="AE519" s="380">
        <f t="shared" si="155"/>
        <v>0</v>
      </c>
      <c r="AF519" s="380">
        <f t="shared" si="155"/>
        <v>0</v>
      </c>
      <c r="AG519" s="380">
        <f t="shared" si="155"/>
        <v>0</v>
      </c>
      <c r="AH519" s="380">
        <f t="shared" si="155"/>
        <v>0</v>
      </c>
      <c r="AI519" s="380">
        <f t="shared" si="155"/>
        <v>0</v>
      </c>
      <c r="AJ519" s="380">
        <f t="shared" si="155"/>
        <v>0</v>
      </c>
      <c r="AK519" s="380">
        <f t="shared" si="155"/>
        <v>0</v>
      </c>
      <c r="AL519" s="380">
        <f t="shared" si="155"/>
        <v>0</v>
      </c>
      <c r="AM519" s="631">
        <f>SUM(Y519:AL519)</f>
        <v>0</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0</v>
      </c>
      <c r="Z520" s="380">
        <f t="shared" ref="Z520:AK520" si="156">Z513*Z516</f>
        <v>0</v>
      </c>
      <c r="AA520" s="380">
        <f t="shared" si="156"/>
        <v>0</v>
      </c>
      <c r="AB520" s="380">
        <f t="shared" si="156"/>
        <v>0</v>
      </c>
      <c r="AC520" s="380">
        <f t="shared" si="156"/>
        <v>0</v>
      </c>
      <c r="AD520" s="380">
        <f t="shared" si="156"/>
        <v>0</v>
      </c>
      <c r="AE520" s="380">
        <f t="shared" si="156"/>
        <v>0</v>
      </c>
      <c r="AF520" s="380">
        <f t="shared" si="156"/>
        <v>0</v>
      </c>
      <c r="AG520" s="380">
        <f t="shared" si="156"/>
        <v>0</v>
      </c>
      <c r="AH520" s="380">
        <f t="shared" si="156"/>
        <v>0</v>
      </c>
      <c r="AI520" s="380">
        <f>AI513*AI516</f>
        <v>0</v>
      </c>
      <c r="AJ520" s="380">
        <f t="shared" si="156"/>
        <v>0</v>
      </c>
      <c r="AK520" s="380">
        <f t="shared" si="156"/>
        <v>0</v>
      </c>
      <c r="AL520" s="380">
        <f>AL513*AL516</f>
        <v>0</v>
      </c>
      <c r="AM520" s="631">
        <f>SUM(Y520:AL520)</f>
        <v>0</v>
      </c>
    </row>
    <row r="521" spans="2:41" ht="15.75">
      <c r="B521" s="351" t="s">
        <v>264</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0</v>
      </c>
      <c r="Z521" s="348">
        <f t="shared" ref="Z521:AK521" si="157">SUM(Z517:Z520)</f>
        <v>0</v>
      </c>
      <c r="AA521" s="348">
        <f t="shared" si="157"/>
        <v>0</v>
      </c>
      <c r="AB521" s="348">
        <f t="shared" si="157"/>
        <v>0</v>
      </c>
      <c r="AC521" s="348">
        <f t="shared" si="157"/>
        <v>0</v>
      </c>
      <c r="AD521" s="348">
        <f t="shared" si="157"/>
        <v>0</v>
      </c>
      <c r="AE521" s="348">
        <f t="shared" si="157"/>
        <v>0</v>
      </c>
      <c r="AF521" s="348">
        <f t="shared" si="157"/>
        <v>0</v>
      </c>
      <c r="AG521" s="348">
        <f t="shared" si="157"/>
        <v>0</v>
      </c>
      <c r="AH521" s="348">
        <f t="shared" si="157"/>
        <v>0</v>
      </c>
      <c r="AI521" s="348">
        <f t="shared" si="157"/>
        <v>0</v>
      </c>
      <c r="AJ521" s="348">
        <f t="shared" si="157"/>
        <v>0</v>
      </c>
      <c r="AK521" s="348">
        <f t="shared" si="157"/>
        <v>0</v>
      </c>
      <c r="AL521" s="348">
        <f>SUM(AL517:AL520)</f>
        <v>0</v>
      </c>
      <c r="AM521" s="409">
        <f>SUM(AM517:AM520)</f>
        <v>0</v>
      </c>
    </row>
    <row r="522" spans="2:41" ht="15.75">
      <c r="B522" s="351" t="s">
        <v>265</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58">Z514*Z516</f>
        <v>0</v>
      </c>
      <c r="AA522" s="349">
        <f>AA514*AA516</f>
        <v>0</v>
      </c>
      <c r="AB522" s="349">
        <f t="shared" si="158"/>
        <v>0</v>
      </c>
      <c r="AC522" s="349">
        <f t="shared" si="158"/>
        <v>0</v>
      </c>
      <c r="AD522" s="349">
        <f>AD514*AD516</f>
        <v>0</v>
      </c>
      <c r="AE522" s="349">
        <f t="shared" si="158"/>
        <v>0</v>
      </c>
      <c r="AF522" s="349">
        <f t="shared" si="158"/>
        <v>0</v>
      </c>
      <c r="AG522" s="349">
        <f t="shared" si="158"/>
        <v>0</v>
      </c>
      <c r="AH522" s="349">
        <f t="shared" si="158"/>
        <v>0</v>
      </c>
      <c r="AI522" s="349">
        <f t="shared" si="158"/>
        <v>0</v>
      </c>
      <c r="AJ522" s="349">
        <f t="shared" si="158"/>
        <v>0</v>
      </c>
      <c r="AK522" s="349">
        <f>AK514*AK516</f>
        <v>0</v>
      </c>
      <c r="AL522" s="349">
        <f>AL514*AL516</f>
        <v>0</v>
      </c>
      <c r="AM522" s="409">
        <f>SUM(Y522:AL522)</f>
        <v>0</v>
      </c>
    </row>
    <row r="523" spans="2:41" ht="15.75">
      <c r="B523" s="351" t="s">
        <v>267</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0</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85210.975620493366</v>
      </c>
      <c r="Z526" s="293">
        <f>SUMPRODUCT(E408:E511,Z408:Z511)</f>
        <v>49600.313029999998</v>
      </c>
      <c r="AA526" s="293">
        <f>IF(AA407="kW",SUMPRODUCT(N408:N511,P408:P511,AA408:AA511),SUMPRODUCT(E408:E511,AA408:AA511))</f>
        <v>0</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80552.76992049336</v>
      </c>
      <c r="Z527" s="293">
        <f>SUMPRODUCT(F408:F511,Z408:Z511)</f>
        <v>33576.197039999999</v>
      </c>
      <c r="AA527" s="293">
        <f>IF(AA407="kW",SUMPRODUCT(N408:N511,Q408:Q511,AA408:AA511),SUMPRODUCT(F408:F511,AA408:AA511))</f>
        <v>0</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80552.76992049336</v>
      </c>
      <c r="Z528" s="293">
        <f>SUMPRODUCT(G408:G511,Z408:Z511)</f>
        <v>21679.51917</v>
      </c>
      <c r="AA528" s="293">
        <f>IF(AA407="kW",SUMPRODUCT(N408:N511,R408:R511,AA408:AA511),SUMPRODUCT(G408:G511,AA408:AA511))</f>
        <v>0</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80182.333284962806</v>
      </c>
      <c r="Z529" s="293">
        <f>SUMPRODUCT(H408:H511,Z408:Z511)</f>
        <v>21679.51917</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80180.315879799993</v>
      </c>
      <c r="Z530" s="293">
        <f>SUMPRODUCT(I408:I511,Z408:Z511)</f>
        <v>21679.51917</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80180.315879799993</v>
      </c>
      <c r="Z531" s="328">
        <f>SUMPRODUCT(J408:J511,Z408:Z511)</f>
        <v>21679.51917</v>
      </c>
      <c r="AA531" s="328">
        <f>IF(AA407="kW",SUMPRODUCT(N408:N511,U408:U511,AA408:AA511),SUMPRODUCT(J408:J511,AA408:AA511))</f>
        <v>0</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596</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531</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70" zoomScale="70" zoomScaleNormal="70" workbookViewId="0">
      <pane xSplit="2" topLeftCell="C1" activePane="topRight" state="frozen"/>
      <selection pane="topRight" activeCell="Y42" sqref="Y42"/>
    </sheetView>
  </sheetViews>
  <sheetFormatPr defaultRowHeight="15" outlineLevelRow="1" outlineLevelCol="1"/>
  <cols>
    <col min="1" max="1" width="4.5703125" style="524" customWidth="1"/>
    <col min="2" max="2" width="44.140625" style="429" customWidth="1"/>
    <col min="3" max="3" width="13.42578125" style="429" customWidth="1"/>
    <col min="4" max="4" width="15.5703125" style="429" bestFit="1" customWidth="1"/>
    <col min="5" max="13" width="11.28515625" style="429" bestFit="1" customWidth="1" outlineLevel="1"/>
    <col min="14" max="14" width="13.5703125" style="429" customWidth="1" outlineLevel="1"/>
    <col min="15" max="15" width="15.710937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21"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21"/>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21"/>
      <c r="C16" s="803" t="s">
        <v>556</v>
      </c>
      <c r="D16" s="804"/>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21" t="s">
        <v>509</v>
      </c>
      <c r="C18" s="820" t="s">
        <v>680</v>
      </c>
      <c r="D18" s="820"/>
      <c r="E18" s="820"/>
      <c r="F18" s="820"/>
      <c r="G18" s="820"/>
      <c r="H18" s="820"/>
      <c r="I18" s="820"/>
      <c r="J18" s="820"/>
      <c r="K18" s="820"/>
      <c r="L18" s="820"/>
      <c r="M18" s="820"/>
      <c r="N18" s="820"/>
      <c r="O18" s="820"/>
      <c r="P18" s="820"/>
      <c r="Q18" s="820"/>
      <c r="R18" s="820"/>
      <c r="S18" s="820"/>
      <c r="T18" s="820"/>
      <c r="U18" s="820"/>
      <c r="V18" s="820"/>
      <c r="W18" s="820"/>
      <c r="X18" s="820"/>
      <c r="Y18" s="608"/>
      <c r="Z18" s="608"/>
      <c r="AA18" s="608"/>
      <c r="AB18" s="608"/>
      <c r="AC18" s="608"/>
      <c r="AD18" s="608"/>
      <c r="AE18" s="272"/>
      <c r="AF18" s="267"/>
      <c r="AG18" s="267"/>
      <c r="AH18" s="267"/>
      <c r="AI18" s="267"/>
      <c r="AJ18" s="267"/>
      <c r="AK18" s="267"/>
      <c r="AL18" s="267"/>
      <c r="AM18" s="267"/>
    </row>
    <row r="19" spans="2:39" ht="45.75" customHeight="1">
      <c r="B19" s="821"/>
      <c r="C19" s="820" t="s">
        <v>579</v>
      </c>
      <c r="D19" s="820"/>
      <c r="E19" s="820"/>
      <c r="F19" s="820"/>
      <c r="G19" s="820"/>
      <c r="H19" s="820"/>
      <c r="I19" s="820"/>
      <c r="J19" s="820"/>
      <c r="K19" s="820"/>
      <c r="L19" s="820"/>
      <c r="M19" s="820"/>
      <c r="N19" s="820"/>
      <c r="O19" s="820"/>
      <c r="P19" s="820"/>
      <c r="Q19" s="820"/>
      <c r="R19" s="820"/>
      <c r="S19" s="820"/>
      <c r="T19" s="820"/>
      <c r="U19" s="820"/>
      <c r="V19" s="820"/>
      <c r="W19" s="820"/>
      <c r="X19" s="820"/>
      <c r="Y19" s="608"/>
      <c r="Z19" s="608"/>
      <c r="AA19" s="608"/>
      <c r="AB19" s="608"/>
      <c r="AC19" s="608"/>
      <c r="AD19" s="608"/>
      <c r="AE19" s="272"/>
      <c r="AF19" s="267"/>
      <c r="AG19" s="267"/>
      <c r="AH19" s="267"/>
      <c r="AI19" s="267"/>
      <c r="AJ19" s="267"/>
      <c r="AK19" s="267"/>
      <c r="AL19" s="267"/>
      <c r="AM19" s="267"/>
    </row>
    <row r="20" spans="2:39" ht="62.25" customHeight="1">
      <c r="B20" s="275"/>
      <c r="C20" s="820" t="s">
        <v>577</v>
      </c>
      <c r="D20" s="820"/>
      <c r="E20" s="820"/>
      <c r="F20" s="820"/>
      <c r="G20" s="820"/>
      <c r="H20" s="820"/>
      <c r="I20" s="820"/>
      <c r="J20" s="820"/>
      <c r="K20" s="820"/>
      <c r="L20" s="820"/>
      <c r="M20" s="820"/>
      <c r="N20" s="820"/>
      <c r="O20" s="820"/>
      <c r="P20" s="820"/>
      <c r="Q20" s="820"/>
      <c r="R20" s="820"/>
      <c r="S20" s="820"/>
      <c r="T20" s="820"/>
      <c r="U20" s="820"/>
      <c r="V20" s="820"/>
      <c r="W20" s="820"/>
      <c r="X20" s="820"/>
      <c r="Y20" s="608"/>
      <c r="Z20" s="608"/>
      <c r="AA20" s="608"/>
      <c r="AB20" s="608"/>
      <c r="AC20" s="608"/>
      <c r="AD20" s="608"/>
      <c r="AE20" s="430"/>
      <c r="AF20" s="267"/>
      <c r="AG20" s="267"/>
      <c r="AH20" s="267"/>
      <c r="AI20" s="267"/>
      <c r="AJ20" s="267"/>
      <c r="AK20" s="267"/>
      <c r="AL20" s="267"/>
      <c r="AM20" s="267"/>
    </row>
    <row r="21" spans="2:39" ht="37.5" customHeight="1">
      <c r="B21" s="275"/>
      <c r="C21" s="820" t="s">
        <v>647</v>
      </c>
      <c r="D21" s="820"/>
      <c r="E21" s="820"/>
      <c r="F21" s="820"/>
      <c r="G21" s="820"/>
      <c r="H21" s="820"/>
      <c r="I21" s="820"/>
      <c r="J21" s="820"/>
      <c r="K21" s="820"/>
      <c r="L21" s="820"/>
      <c r="M21" s="820"/>
      <c r="N21" s="820"/>
      <c r="O21" s="820"/>
      <c r="P21" s="820"/>
      <c r="Q21" s="820"/>
      <c r="R21" s="820"/>
      <c r="S21" s="820"/>
      <c r="T21" s="820"/>
      <c r="U21" s="820"/>
      <c r="V21" s="820"/>
      <c r="W21" s="820"/>
      <c r="X21" s="820"/>
      <c r="Y21" s="608"/>
      <c r="Z21" s="608"/>
      <c r="AA21" s="608"/>
      <c r="AB21" s="608"/>
      <c r="AC21" s="608"/>
      <c r="AD21" s="608"/>
      <c r="AE21" s="278"/>
      <c r="AF21" s="267"/>
      <c r="AG21" s="267"/>
      <c r="AH21" s="267"/>
      <c r="AI21" s="267"/>
      <c r="AJ21" s="267"/>
      <c r="AK21" s="267"/>
      <c r="AL21" s="267"/>
      <c r="AM21" s="267"/>
    </row>
    <row r="22" spans="2:39" ht="54.75" customHeight="1">
      <c r="B22" s="275"/>
      <c r="C22" s="820" t="s">
        <v>629</v>
      </c>
      <c r="D22" s="820"/>
      <c r="E22" s="820"/>
      <c r="F22" s="820"/>
      <c r="G22" s="820"/>
      <c r="H22" s="820"/>
      <c r="I22" s="820"/>
      <c r="J22" s="820"/>
      <c r="K22" s="820"/>
      <c r="L22" s="820"/>
      <c r="M22" s="820"/>
      <c r="N22" s="820"/>
      <c r="O22" s="820"/>
      <c r="P22" s="820"/>
      <c r="Q22" s="820"/>
      <c r="R22" s="820"/>
      <c r="S22" s="820"/>
      <c r="T22" s="820"/>
      <c r="U22" s="820"/>
      <c r="V22" s="820"/>
      <c r="W22" s="820"/>
      <c r="X22" s="820"/>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21" t="s">
        <v>532</v>
      </c>
      <c r="C24" s="598" t="s">
        <v>534</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21"/>
      <c r="C25" s="598" t="s">
        <v>535</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536</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537</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538</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539</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268</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11" t="s">
        <v>212</v>
      </c>
      <c r="C34" s="813" t="s">
        <v>33</v>
      </c>
      <c r="D34" s="286" t="s">
        <v>425</v>
      </c>
      <c r="E34" s="815" t="s">
        <v>210</v>
      </c>
      <c r="F34" s="816"/>
      <c r="G34" s="816"/>
      <c r="H34" s="816"/>
      <c r="I34" s="816"/>
      <c r="J34" s="816"/>
      <c r="K34" s="816"/>
      <c r="L34" s="816"/>
      <c r="M34" s="817"/>
      <c r="N34" s="818" t="s">
        <v>214</v>
      </c>
      <c r="O34" s="286" t="s">
        <v>426</v>
      </c>
      <c r="P34" s="815" t="s">
        <v>213</v>
      </c>
      <c r="Q34" s="816"/>
      <c r="R34" s="816"/>
      <c r="S34" s="816"/>
      <c r="T34" s="816"/>
      <c r="U34" s="816"/>
      <c r="V34" s="816"/>
      <c r="W34" s="816"/>
      <c r="X34" s="817"/>
      <c r="Y34" s="808" t="s">
        <v>245</v>
      </c>
      <c r="Z34" s="809"/>
      <c r="AA34" s="809"/>
      <c r="AB34" s="809"/>
      <c r="AC34" s="809"/>
      <c r="AD34" s="809"/>
      <c r="AE34" s="809"/>
      <c r="AF34" s="809"/>
      <c r="AG34" s="809"/>
      <c r="AH34" s="809"/>
      <c r="AI34" s="809"/>
      <c r="AJ34" s="809"/>
      <c r="AK34" s="809"/>
      <c r="AL34" s="809"/>
      <c r="AM34" s="810"/>
    </row>
    <row r="35" spans="1:39" ht="65.25" customHeight="1">
      <c r="B35" s="812"/>
      <c r="C35" s="814"/>
      <c r="D35" s="287">
        <v>2015</v>
      </c>
      <c r="E35" s="287">
        <v>2016</v>
      </c>
      <c r="F35" s="287">
        <v>2017</v>
      </c>
      <c r="G35" s="287">
        <v>2018</v>
      </c>
      <c r="H35" s="287">
        <v>2019</v>
      </c>
      <c r="I35" s="287">
        <v>2020</v>
      </c>
      <c r="J35" s="287">
        <v>2021</v>
      </c>
      <c r="K35" s="287">
        <v>2022</v>
      </c>
      <c r="L35" s="287">
        <v>2023</v>
      </c>
      <c r="M35" s="431">
        <v>2024</v>
      </c>
      <c r="N35" s="819"/>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General Service &lt; 50 kW</v>
      </c>
      <c r="AA35" s="287" t="str">
        <f>'1.  LRAMVA Summary'!F50</f>
        <v>General Service &gt; 50 to 4999 kW</v>
      </c>
      <c r="AB35" s="287" t="str">
        <f>'1.  LRAMVA Summary'!G50</f>
        <v>Unmetered Scattered Load</v>
      </c>
      <c r="AC35" s="287" t="str">
        <f>'1.  LRAMVA Summary'!H50</f>
        <v>Street Lighting</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507</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kWh</v>
      </c>
      <c r="AC36" s="293" t="str">
        <f>'1.  LRAMVA Summary'!H51</f>
        <v>kW</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500</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v>25114</v>
      </c>
      <c r="E38" s="297">
        <v>24886</v>
      </c>
      <c r="F38" s="297">
        <v>24886</v>
      </c>
      <c r="G38" s="297">
        <v>24886</v>
      </c>
      <c r="H38" s="297">
        <v>24886</v>
      </c>
      <c r="I38" s="297">
        <v>24886</v>
      </c>
      <c r="J38" s="297">
        <v>24886</v>
      </c>
      <c r="K38" s="297">
        <v>24880</v>
      </c>
      <c r="L38" s="297">
        <v>24880</v>
      </c>
      <c r="M38" s="297">
        <v>24880</v>
      </c>
      <c r="N38" s="293"/>
      <c r="O38" s="297">
        <v>2</v>
      </c>
      <c r="P38" s="297">
        <v>2</v>
      </c>
      <c r="Q38" s="297">
        <v>2</v>
      </c>
      <c r="R38" s="297">
        <v>2</v>
      </c>
      <c r="S38" s="297">
        <v>2</v>
      </c>
      <c r="T38" s="297">
        <v>2</v>
      </c>
      <c r="U38" s="297">
        <v>2</v>
      </c>
      <c r="V38" s="297">
        <v>2</v>
      </c>
      <c r="W38" s="297">
        <v>2</v>
      </c>
      <c r="X38" s="297">
        <v>2</v>
      </c>
      <c r="Y38" s="412">
        <v>1</v>
      </c>
      <c r="Z38" s="412"/>
      <c r="AA38" s="412"/>
      <c r="AB38" s="412"/>
      <c r="AC38" s="412"/>
      <c r="AD38" s="412"/>
      <c r="AE38" s="412"/>
      <c r="AF38" s="412"/>
      <c r="AG38" s="412"/>
      <c r="AH38" s="412"/>
      <c r="AI38" s="412"/>
      <c r="AJ38" s="412"/>
      <c r="AK38" s="412"/>
      <c r="AL38" s="412"/>
      <c r="AM38" s="298">
        <f>SUM(Y38:AL38)</f>
        <v>1</v>
      </c>
    </row>
    <row r="39" spans="1:39" outlineLevel="1">
      <c r="B39" s="296" t="s">
        <v>269</v>
      </c>
      <c r="C39" s="293" t="s">
        <v>164</v>
      </c>
      <c r="D39" s="297">
        <v>4194</v>
      </c>
      <c r="E39" s="297">
        <v>4134</v>
      </c>
      <c r="F39" s="297">
        <v>4134</v>
      </c>
      <c r="G39" s="297">
        <v>4134</v>
      </c>
      <c r="H39" s="297">
        <v>4134</v>
      </c>
      <c r="I39" s="297">
        <v>4134</v>
      </c>
      <c r="J39" s="297">
        <v>4134</v>
      </c>
      <c r="K39" s="297">
        <v>4132</v>
      </c>
      <c r="L39" s="297">
        <v>4132</v>
      </c>
      <c r="M39" s="297">
        <v>4132</v>
      </c>
      <c r="N39" s="470"/>
      <c r="O39" s="297"/>
      <c r="P39" s="297"/>
      <c r="Q39" s="297"/>
      <c r="R39" s="297"/>
      <c r="S39" s="297"/>
      <c r="T39" s="297"/>
      <c r="U39" s="297"/>
      <c r="V39" s="297"/>
      <c r="W39" s="297"/>
      <c r="X39" s="297"/>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v>46397</v>
      </c>
      <c r="E41" s="297">
        <v>45573</v>
      </c>
      <c r="F41" s="297">
        <v>45573</v>
      </c>
      <c r="G41" s="297">
        <v>45573</v>
      </c>
      <c r="H41" s="297">
        <v>45573</v>
      </c>
      <c r="I41" s="297">
        <v>45573</v>
      </c>
      <c r="J41" s="297">
        <v>45573</v>
      </c>
      <c r="K41" s="297">
        <v>45549</v>
      </c>
      <c r="L41" s="297">
        <v>45549</v>
      </c>
      <c r="M41" s="297">
        <v>45549</v>
      </c>
      <c r="N41" s="293"/>
      <c r="O41" s="297">
        <v>3</v>
      </c>
      <c r="P41" s="297">
        <v>3</v>
      </c>
      <c r="Q41" s="297">
        <v>3</v>
      </c>
      <c r="R41" s="297">
        <v>3</v>
      </c>
      <c r="S41" s="297">
        <v>3</v>
      </c>
      <c r="T41" s="297">
        <v>3</v>
      </c>
      <c r="U41" s="297">
        <v>3</v>
      </c>
      <c r="V41" s="297">
        <v>3</v>
      </c>
      <c r="W41" s="297">
        <v>3</v>
      </c>
      <c r="X41" s="297">
        <v>3</v>
      </c>
      <c r="Y41" s="412">
        <v>1</v>
      </c>
      <c r="Z41" s="412"/>
      <c r="AA41" s="412"/>
      <c r="AB41" s="412"/>
      <c r="AC41" s="412"/>
      <c r="AD41" s="412"/>
      <c r="AE41" s="412"/>
      <c r="AF41" s="412"/>
      <c r="AG41" s="412"/>
      <c r="AH41" s="412"/>
      <c r="AI41" s="412"/>
      <c r="AJ41" s="412"/>
      <c r="AK41" s="412"/>
      <c r="AL41" s="412"/>
      <c r="AM41" s="298">
        <f>SUM(Y41:AL41)</f>
        <v>1</v>
      </c>
    </row>
    <row r="42" spans="1:39" outlineLevel="1">
      <c r="B42" s="296" t="s">
        <v>269</v>
      </c>
      <c r="C42" s="293" t="s">
        <v>164</v>
      </c>
      <c r="D42" s="297">
        <v>480</v>
      </c>
      <c r="E42" s="297">
        <v>474</v>
      </c>
      <c r="F42" s="297">
        <v>474</v>
      </c>
      <c r="G42" s="297">
        <v>474</v>
      </c>
      <c r="H42" s="297">
        <v>474</v>
      </c>
      <c r="I42" s="297">
        <v>474</v>
      </c>
      <c r="J42" s="297">
        <v>474</v>
      </c>
      <c r="K42" s="297">
        <v>473</v>
      </c>
      <c r="L42" s="297">
        <v>473</v>
      </c>
      <c r="M42" s="297">
        <v>473</v>
      </c>
      <c r="N42" s="470"/>
      <c r="O42" s="297"/>
      <c r="P42" s="297"/>
      <c r="Q42" s="297"/>
      <c r="R42" s="297"/>
      <c r="S42" s="297"/>
      <c r="T42" s="297"/>
      <c r="U42" s="297"/>
      <c r="V42" s="297"/>
      <c r="W42" s="297"/>
      <c r="X42" s="297"/>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v>1018</v>
      </c>
      <c r="E44" s="297">
        <v>1018</v>
      </c>
      <c r="F44" s="297">
        <v>1018</v>
      </c>
      <c r="G44" s="297">
        <v>1018</v>
      </c>
      <c r="H44" s="297">
        <v>0</v>
      </c>
      <c r="I44" s="297">
        <v>0</v>
      </c>
      <c r="J44" s="297">
        <v>0</v>
      </c>
      <c r="K44" s="297">
        <v>0</v>
      </c>
      <c r="L44" s="297">
        <v>0</v>
      </c>
      <c r="M44" s="297">
        <v>0</v>
      </c>
      <c r="N44" s="293"/>
      <c r="O44" s="297"/>
      <c r="P44" s="297"/>
      <c r="Q44" s="297"/>
      <c r="R44" s="297"/>
      <c r="S44" s="297"/>
      <c r="T44" s="297"/>
      <c r="U44" s="297"/>
      <c r="V44" s="297"/>
      <c r="W44" s="297"/>
      <c r="X44" s="297"/>
      <c r="Y44" s="412">
        <v>1</v>
      </c>
      <c r="Z44" s="412"/>
      <c r="AA44" s="412"/>
      <c r="AB44" s="412"/>
      <c r="AC44" s="412"/>
      <c r="AD44" s="412"/>
      <c r="AE44" s="412"/>
      <c r="AF44" s="412"/>
      <c r="AG44" s="412"/>
      <c r="AH44" s="412"/>
      <c r="AI44" s="412"/>
      <c r="AJ44" s="412"/>
      <c r="AK44" s="412"/>
      <c r="AL44" s="412"/>
      <c r="AM44" s="298">
        <f>SUM(Y44:AL44)</f>
        <v>1</v>
      </c>
    </row>
    <row r="45" spans="1:39" outlineLevel="1">
      <c r="B45" s="296" t="s">
        <v>269</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v>25174</v>
      </c>
      <c r="E47" s="297">
        <v>25174</v>
      </c>
      <c r="F47" s="297">
        <v>25174</v>
      </c>
      <c r="G47" s="297">
        <v>25174</v>
      </c>
      <c r="H47" s="297">
        <v>25174</v>
      </c>
      <c r="I47" s="297">
        <v>25174</v>
      </c>
      <c r="J47" s="297">
        <v>25174</v>
      </c>
      <c r="K47" s="297">
        <v>25174</v>
      </c>
      <c r="L47" s="297">
        <v>25174</v>
      </c>
      <c r="M47" s="297">
        <v>25174</v>
      </c>
      <c r="N47" s="293"/>
      <c r="O47" s="297">
        <v>13</v>
      </c>
      <c r="P47" s="297">
        <v>13</v>
      </c>
      <c r="Q47" s="297">
        <v>13</v>
      </c>
      <c r="R47" s="297">
        <v>13</v>
      </c>
      <c r="S47" s="297">
        <v>13</v>
      </c>
      <c r="T47" s="297">
        <v>13</v>
      </c>
      <c r="U47" s="297">
        <v>13</v>
      </c>
      <c r="V47" s="297">
        <v>13</v>
      </c>
      <c r="W47" s="297">
        <v>13</v>
      </c>
      <c r="X47" s="297">
        <v>13</v>
      </c>
      <c r="Y47" s="412">
        <v>1</v>
      </c>
      <c r="Z47" s="412"/>
      <c r="AA47" s="412"/>
      <c r="AB47" s="412"/>
      <c r="AC47" s="412"/>
      <c r="AD47" s="412"/>
      <c r="AE47" s="412"/>
      <c r="AF47" s="412"/>
      <c r="AG47" s="412"/>
      <c r="AH47" s="412"/>
      <c r="AI47" s="412"/>
      <c r="AJ47" s="412"/>
      <c r="AK47" s="412"/>
      <c r="AL47" s="412"/>
      <c r="AM47" s="298">
        <f>SUM(Y47:AL47)</f>
        <v>1</v>
      </c>
    </row>
    <row r="48" spans="1:39" outlineLevel="1">
      <c r="B48" s="296" t="s">
        <v>269</v>
      </c>
      <c r="C48" s="293" t="s">
        <v>164</v>
      </c>
      <c r="D48" s="297">
        <v>1073</v>
      </c>
      <c r="E48" s="297">
        <v>1073</v>
      </c>
      <c r="F48" s="297">
        <v>1073</v>
      </c>
      <c r="G48" s="297">
        <v>1073</v>
      </c>
      <c r="H48" s="297">
        <v>1073</v>
      </c>
      <c r="I48" s="297">
        <v>1073</v>
      </c>
      <c r="J48" s="297">
        <v>1073</v>
      </c>
      <c r="K48" s="297">
        <v>1073</v>
      </c>
      <c r="L48" s="297">
        <v>1073</v>
      </c>
      <c r="M48" s="297">
        <v>1073</v>
      </c>
      <c r="N48" s="470"/>
      <c r="O48" s="297">
        <v>1</v>
      </c>
      <c r="P48" s="297">
        <v>1</v>
      </c>
      <c r="Q48" s="297">
        <v>1</v>
      </c>
      <c r="R48" s="297">
        <v>1</v>
      </c>
      <c r="S48" s="297">
        <v>1</v>
      </c>
      <c r="T48" s="297">
        <v>1</v>
      </c>
      <c r="U48" s="297">
        <v>1</v>
      </c>
      <c r="V48" s="297">
        <v>1</v>
      </c>
      <c r="W48" s="297">
        <v>1</v>
      </c>
      <c r="X48" s="297">
        <v>1</v>
      </c>
      <c r="Y48" s="413">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c r="E50" s="297"/>
      <c r="F50" s="297"/>
      <c r="G50" s="297"/>
      <c r="H50" s="297"/>
      <c r="I50" s="297"/>
      <c r="J50" s="297"/>
      <c r="K50" s="297"/>
      <c r="L50" s="297"/>
      <c r="M50" s="297"/>
      <c r="N50" s="293"/>
      <c r="O50" s="297"/>
      <c r="P50" s="297"/>
      <c r="Q50" s="297"/>
      <c r="R50" s="297"/>
      <c r="S50" s="297"/>
      <c r="T50" s="297"/>
      <c r="U50" s="297"/>
      <c r="V50" s="297"/>
      <c r="W50" s="297"/>
      <c r="X50" s="297"/>
      <c r="Y50" s="412"/>
      <c r="Z50" s="412"/>
      <c r="AA50" s="412"/>
      <c r="AB50" s="412"/>
      <c r="AC50" s="412"/>
      <c r="AD50" s="412"/>
      <c r="AE50" s="412"/>
      <c r="AF50" s="412"/>
      <c r="AG50" s="412"/>
      <c r="AH50" s="412"/>
      <c r="AI50" s="412"/>
      <c r="AJ50" s="412"/>
      <c r="AK50" s="412"/>
      <c r="AL50" s="412"/>
      <c r="AM50" s="298">
        <f>SUM(Y50:AL50)</f>
        <v>0</v>
      </c>
    </row>
    <row r="51" spans="1:39" outlineLevel="1">
      <c r="B51" s="296" t="s">
        <v>269</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501</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c r="E54" s="297"/>
      <c r="F54" s="297"/>
      <c r="G54" s="297"/>
      <c r="H54" s="297"/>
      <c r="I54" s="297"/>
      <c r="J54" s="297"/>
      <c r="K54" s="297"/>
      <c r="L54" s="297"/>
      <c r="M54" s="297"/>
      <c r="N54" s="297">
        <v>12</v>
      </c>
      <c r="O54" s="297"/>
      <c r="P54" s="297"/>
      <c r="Q54" s="297"/>
      <c r="R54" s="297"/>
      <c r="S54" s="297"/>
      <c r="T54" s="297"/>
      <c r="U54" s="297"/>
      <c r="V54" s="297"/>
      <c r="W54" s="297"/>
      <c r="X54" s="297"/>
      <c r="Y54" s="417"/>
      <c r="Z54" s="412"/>
      <c r="AA54" s="412"/>
      <c r="AB54" s="412"/>
      <c r="AC54" s="412"/>
      <c r="AD54" s="412"/>
      <c r="AE54" s="412"/>
      <c r="AF54" s="417"/>
      <c r="AG54" s="417"/>
      <c r="AH54" s="417"/>
      <c r="AI54" s="417"/>
      <c r="AJ54" s="417"/>
      <c r="AK54" s="417"/>
      <c r="AL54" s="417"/>
      <c r="AM54" s="298">
        <f>SUM(Y54:AL54)</f>
        <v>0</v>
      </c>
    </row>
    <row r="55" spans="1:39" outlineLevel="1">
      <c r="B55" s="296" t="s">
        <v>269</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3">
        <f>Y54</f>
        <v>0</v>
      </c>
      <c r="Z55" s="413">
        <f t="shared" ref="Z55" si="53">Z54</f>
        <v>0</v>
      </c>
      <c r="AA55" s="413">
        <f t="shared" ref="AA55" si="54">AA54</f>
        <v>0</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v>24810</v>
      </c>
      <c r="E57" s="297">
        <v>24810</v>
      </c>
      <c r="F57" s="297">
        <v>24810</v>
      </c>
      <c r="G57" s="297">
        <v>24810</v>
      </c>
      <c r="H57" s="297">
        <v>24810</v>
      </c>
      <c r="I57" s="297">
        <v>24810</v>
      </c>
      <c r="J57" s="297">
        <v>23811</v>
      </c>
      <c r="K57" s="297">
        <v>23811</v>
      </c>
      <c r="L57" s="297">
        <v>22147</v>
      </c>
      <c r="M57" s="297">
        <v>18255</v>
      </c>
      <c r="N57" s="297">
        <v>12</v>
      </c>
      <c r="O57" s="297">
        <v>2</v>
      </c>
      <c r="P57" s="297">
        <v>2</v>
      </c>
      <c r="Q57" s="297">
        <v>2</v>
      </c>
      <c r="R57" s="297">
        <v>2</v>
      </c>
      <c r="S57" s="297">
        <v>2</v>
      </c>
      <c r="T57" s="297">
        <v>2</v>
      </c>
      <c r="U57" s="297">
        <v>2</v>
      </c>
      <c r="V57" s="297">
        <v>2</v>
      </c>
      <c r="W57" s="297">
        <v>2</v>
      </c>
      <c r="X57" s="297">
        <v>1</v>
      </c>
      <c r="Y57" s="535"/>
      <c r="Z57" s="535">
        <v>1</v>
      </c>
      <c r="AA57" s="535"/>
      <c r="AB57" s="412"/>
      <c r="AC57" s="535"/>
      <c r="AD57" s="412"/>
      <c r="AE57" s="412"/>
      <c r="AF57" s="417"/>
      <c r="AG57" s="417"/>
      <c r="AH57" s="417"/>
      <c r="AI57" s="417"/>
      <c r="AJ57" s="417"/>
      <c r="AK57" s="417"/>
      <c r="AL57" s="417"/>
      <c r="AM57" s="298">
        <f>SUM(Y57:AL57)</f>
        <v>1</v>
      </c>
    </row>
    <row r="58" spans="1:39" outlineLevel="1">
      <c r="B58" s="296" t="s">
        <v>269</v>
      </c>
      <c r="C58" s="293" t="s">
        <v>164</v>
      </c>
      <c r="D58" s="297">
        <v>13552</v>
      </c>
      <c r="E58" s="297">
        <v>13552</v>
      </c>
      <c r="F58" s="297">
        <v>13552</v>
      </c>
      <c r="G58" s="297">
        <v>13552</v>
      </c>
      <c r="H58" s="297">
        <v>13552</v>
      </c>
      <c r="I58" s="297">
        <v>13552</v>
      </c>
      <c r="J58" s="297">
        <v>13552</v>
      </c>
      <c r="K58" s="297">
        <v>13552</v>
      </c>
      <c r="L58" s="297">
        <v>8984</v>
      </c>
      <c r="M58" s="297">
        <v>7726</v>
      </c>
      <c r="N58" s="297">
        <f>N57</f>
        <v>12</v>
      </c>
      <c r="O58" s="297"/>
      <c r="P58" s="297"/>
      <c r="Q58" s="297"/>
      <c r="R58" s="297"/>
      <c r="S58" s="297"/>
      <c r="T58" s="297"/>
      <c r="U58" s="297"/>
      <c r="V58" s="297"/>
      <c r="W58" s="297"/>
      <c r="X58" s="297"/>
      <c r="Y58" s="413">
        <f>Y57</f>
        <v>0</v>
      </c>
      <c r="Z58" s="413">
        <f>Z57</f>
        <v>1</v>
      </c>
      <c r="AA58" s="413">
        <f t="shared" ref="AA58" si="66">AA57</f>
        <v>0</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c r="E60" s="297"/>
      <c r="F60" s="297"/>
      <c r="G60" s="297"/>
      <c r="H60" s="297"/>
      <c r="I60" s="297"/>
      <c r="J60" s="297"/>
      <c r="K60" s="297"/>
      <c r="L60" s="297"/>
      <c r="M60" s="297"/>
      <c r="N60" s="297">
        <v>12</v>
      </c>
      <c r="O60" s="297"/>
      <c r="P60" s="297"/>
      <c r="Q60" s="297"/>
      <c r="R60" s="297"/>
      <c r="S60" s="297"/>
      <c r="T60" s="297"/>
      <c r="U60" s="297"/>
      <c r="V60" s="297"/>
      <c r="W60" s="297"/>
      <c r="X60" s="297"/>
      <c r="Y60" s="417"/>
      <c r="Z60" s="535"/>
      <c r="AA60" s="412"/>
      <c r="AB60" s="412"/>
      <c r="AC60" s="412"/>
      <c r="AD60" s="412"/>
      <c r="AE60" s="412"/>
      <c r="AF60" s="417"/>
      <c r="AG60" s="417"/>
      <c r="AH60" s="417"/>
      <c r="AI60" s="417"/>
      <c r="AJ60" s="417"/>
      <c r="AK60" s="417"/>
      <c r="AL60" s="417"/>
      <c r="AM60" s="298">
        <f>SUM(Y60:AL60)</f>
        <v>0</v>
      </c>
    </row>
    <row r="61" spans="1:39" outlineLevel="1">
      <c r="B61" s="296" t="s">
        <v>269</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8">Z60</f>
        <v>0</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c r="E63" s="297"/>
      <c r="F63" s="297"/>
      <c r="G63" s="297"/>
      <c r="H63" s="297"/>
      <c r="I63" s="297"/>
      <c r="J63" s="297"/>
      <c r="K63" s="297"/>
      <c r="L63" s="297"/>
      <c r="M63" s="297"/>
      <c r="N63" s="297">
        <v>12</v>
      </c>
      <c r="O63" s="297"/>
      <c r="P63" s="297"/>
      <c r="Q63" s="297"/>
      <c r="R63" s="297"/>
      <c r="S63" s="297"/>
      <c r="T63" s="297"/>
      <c r="U63" s="297"/>
      <c r="V63" s="297"/>
      <c r="W63" s="297"/>
      <c r="X63" s="297"/>
      <c r="Y63" s="417"/>
      <c r="Z63" s="412"/>
      <c r="AA63" s="412"/>
      <c r="AB63" s="412"/>
      <c r="AC63" s="412"/>
      <c r="AD63" s="412"/>
      <c r="AE63" s="412"/>
      <c r="AF63" s="417"/>
      <c r="AG63" s="417"/>
      <c r="AH63" s="417"/>
      <c r="AI63" s="417"/>
      <c r="AJ63" s="417"/>
      <c r="AK63" s="417"/>
      <c r="AL63" s="417"/>
      <c r="AM63" s="298">
        <f>SUM(Y63:AL63)</f>
        <v>0</v>
      </c>
    </row>
    <row r="64" spans="1:39" outlineLevel="1">
      <c r="B64" s="296" t="s">
        <v>269</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c r="E66" s="297"/>
      <c r="F66" s="297"/>
      <c r="G66" s="297"/>
      <c r="H66" s="297"/>
      <c r="I66" s="297"/>
      <c r="J66" s="297"/>
      <c r="K66" s="297"/>
      <c r="L66" s="297"/>
      <c r="M66" s="297"/>
      <c r="N66" s="297">
        <v>3</v>
      </c>
      <c r="O66" s="297"/>
      <c r="P66" s="297"/>
      <c r="Q66" s="297"/>
      <c r="R66" s="297"/>
      <c r="S66" s="297"/>
      <c r="T66" s="297"/>
      <c r="U66" s="297"/>
      <c r="V66" s="297"/>
      <c r="W66" s="297"/>
      <c r="X66" s="297"/>
      <c r="Y66" s="417"/>
      <c r="Z66" s="412"/>
      <c r="AA66" s="412"/>
      <c r="AB66" s="412"/>
      <c r="AC66" s="412"/>
      <c r="AD66" s="412"/>
      <c r="AE66" s="412"/>
      <c r="AF66" s="417"/>
      <c r="AG66" s="417"/>
      <c r="AH66" s="417"/>
      <c r="AI66" s="417"/>
      <c r="AJ66" s="417"/>
      <c r="AK66" s="417"/>
      <c r="AL66" s="417"/>
      <c r="AM66" s="298">
        <f>SUM(Y66:AL66)</f>
        <v>0</v>
      </c>
    </row>
    <row r="67" spans="1:39" outlineLevel="1">
      <c r="B67" s="296" t="s">
        <v>269</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c r="E70" s="297"/>
      <c r="F70" s="297"/>
      <c r="G70" s="297"/>
      <c r="H70" s="297"/>
      <c r="I70" s="297"/>
      <c r="J70" s="297"/>
      <c r="K70" s="297"/>
      <c r="L70" s="297"/>
      <c r="M70" s="297"/>
      <c r="N70" s="297">
        <v>12</v>
      </c>
      <c r="O70" s="297"/>
      <c r="P70" s="297"/>
      <c r="Q70" s="297"/>
      <c r="R70" s="297"/>
      <c r="S70" s="297"/>
      <c r="T70" s="297"/>
      <c r="U70" s="297"/>
      <c r="V70" s="297"/>
      <c r="W70" s="297"/>
      <c r="X70" s="297"/>
      <c r="Y70" s="428"/>
      <c r="Z70" s="412"/>
      <c r="AA70" s="412"/>
      <c r="AB70" s="412"/>
      <c r="AC70" s="412"/>
      <c r="AD70" s="412"/>
      <c r="AE70" s="412"/>
      <c r="AF70" s="417"/>
      <c r="AG70" s="417"/>
      <c r="AH70" s="417"/>
      <c r="AI70" s="417"/>
      <c r="AJ70" s="417"/>
      <c r="AK70" s="417"/>
      <c r="AL70" s="417"/>
      <c r="AM70" s="298">
        <f>SUM(Y70:AL70)</f>
        <v>0</v>
      </c>
    </row>
    <row r="71" spans="1:39" outlineLevel="1">
      <c r="B71" s="296" t="s">
        <v>269</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c r="E73" s="297"/>
      <c r="F73" s="297"/>
      <c r="G73" s="297"/>
      <c r="H73" s="297"/>
      <c r="I73" s="297"/>
      <c r="J73" s="297"/>
      <c r="K73" s="297"/>
      <c r="L73" s="297"/>
      <c r="M73" s="297"/>
      <c r="N73" s="297">
        <v>12</v>
      </c>
      <c r="O73" s="297"/>
      <c r="P73" s="297"/>
      <c r="Q73" s="297"/>
      <c r="R73" s="297"/>
      <c r="S73" s="297"/>
      <c r="T73" s="297"/>
      <c r="U73" s="297"/>
      <c r="V73" s="297"/>
      <c r="W73" s="297"/>
      <c r="X73" s="297"/>
      <c r="Y73" s="412"/>
      <c r="Z73" s="412"/>
      <c r="AA73" s="412"/>
      <c r="AB73" s="412"/>
      <c r="AC73" s="412"/>
      <c r="AD73" s="412"/>
      <c r="AE73" s="412"/>
      <c r="AF73" s="417"/>
      <c r="AG73" s="417"/>
      <c r="AH73" s="417"/>
      <c r="AI73" s="417"/>
      <c r="AJ73" s="417"/>
      <c r="AK73" s="417"/>
      <c r="AL73" s="417"/>
      <c r="AM73" s="298">
        <f>SUM(Y73:AL73)</f>
        <v>0</v>
      </c>
    </row>
    <row r="74" spans="1:39" outlineLevel="1">
      <c r="B74" s="522" t="s">
        <v>269</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c r="E76" s="297"/>
      <c r="F76" s="297"/>
      <c r="G76" s="297"/>
      <c r="H76" s="297"/>
      <c r="I76" s="297"/>
      <c r="J76" s="297"/>
      <c r="K76" s="297"/>
      <c r="L76" s="297"/>
      <c r="M76" s="297"/>
      <c r="N76" s="297">
        <v>12</v>
      </c>
      <c r="O76" s="297"/>
      <c r="P76" s="297"/>
      <c r="Q76" s="297"/>
      <c r="R76" s="297"/>
      <c r="S76" s="297"/>
      <c r="T76" s="297"/>
      <c r="U76" s="297"/>
      <c r="V76" s="297"/>
      <c r="W76" s="297"/>
      <c r="X76" s="297"/>
      <c r="Y76" s="412"/>
      <c r="Z76" s="412"/>
      <c r="AA76" s="412"/>
      <c r="AB76" s="412"/>
      <c r="AC76" s="412"/>
      <c r="AD76" s="412"/>
      <c r="AE76" s="412"/>
      <c r="AF76" s="417"/>
      <c r="AG76" s="417"/>
      <c r="AH76" s="417"/>
      <c r="AI76" s="417"/>
      <c r="AJ76" s="417"/>
      <c r="AK76" s="417"/>
      <c r="AL76" s="417"/>
      <c r="AM76" s="298">
        <f>SUM(Y76:AL76)</f>
        <v>0</v>
      </c>
    </row>
    <row r="77" spans="1:39" outlineLevel="1">
      <c r="B77" s="522" t="s">
        <v>269</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0</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c r="E80" s="297"/>
      <c r="F80" s="297"/>
      <c r="G80" s="297"/>
      <c r="H80" s="297"/>
      <c r="I80" s="297"/>
      <c r="J80" s="297"/>
      <c r="K80" s="297"/>
      <c r="L80" s="297"/>
      <c r="M80" s="297"/>
      <c r="N80" s="297">
        <v>12</v>
      </c>
      <c r="O80" s="297"/>
      <c r="P80" s="297"/>
      <c r="Q80" s="297"/>
      <c r="R80" s="297"/>
      <c r="S80" s="297"/>
      <c r="T80" s="297"/>
      <c r="U80" s="297"/>
      <c r="V80" s="297"/>
      <c r="W80" s="297"/>
      <c r="X80" s="297"/>
      <c r="Y80" s="535"/>
      <c r="Z80" s="412"/>
      <c r="AA80" s="412"/>
      <c r="AB80" s="412"/>
      <c r="AC80" s="412"/>
      <c r="AD80" s="412"/>
      <c r="AE80" s="412"/>
      <c r="AF80" s="412"/>
      <c r="AG80" s="412"/>
      <c r="AH80" s="412"/>
      <c r="AI80" s="412"/>
      <c r="AJ80" s="412"/>
      <c r="AK80" s="412"/>
      <c r="AL80" s="412"/>
      <c r="AM80" s="298">
        <f>SUM(Y80:AL80)</f>
        <v>0</v>
      </c>
    </row>
    <row r="81" spans="1:40" outlineLevel="1">
      <c r="B81" s="296" t="s">
        <v>269</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Y80</f>
        <v>0</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493</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498</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outlineLevel="1">
      <c r="B85" s="296" t="s">
        <v>269</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494</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outlineLevel="1">
      <c r="A88" s="524"/>
      <c r="B88" s="326" t="s">
        <v>269</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499</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outlineLevel="1">
      <c r="B92" s="296" t="s">
        <v>269</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outlineLevel="1">
      <c r="B95" s="296" t="s">
        <v>269</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outlineLevel="1">
      <c r="B98" s="296" t="s">
        <v>269</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269</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506</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502</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5"/>
      <c r="Z105" s="412"/>
      <c r="AA105" s="412"/>
      <c r="AB105" s="412"/>
      <c r="AC105" s="412"/>
      <c r="AD105" s="412"/>
      <c r="AE105" s="412"/>
      <c r="AF105" s="412"/>
      <c r="AG105" s="412"/>
      <c r="AH105" s="412"/>
      <c r="AI105" s="412"/>
      <c r="AJ105" s="412"/>
      <c r="AK105" s="412"/>
      <c r="AL105" s="412"/>
      <c r="AM105" s="298">
        <f>SUM(Y105:AL105)</f>
        <v>0</v>
      </c>
    </row>
    <row r="106" spans="1:39" outlineLevel="1">
      <c r="B106" s="296" t="s">
        <v>269</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5"/>
      <c r="Z108" s="412"/>
      <c r="AA108" s="412"/>
      <c r="AB108" s="412"/>
      <c r="AC108" s="412"/>
      <c r="AD108" s="412"/>
      <c r="AE108" s="412"/>
      <c r="AF108" s="412"/>
      <c r="AG108" s="412"/>
      <c r="AH108" s="412"/>
      <c r="AI108" s="412"/>
      <c r="AJ108" s="412"/>
      <c r="AK108" s="412"/>
      <c r="AL108" s="412"/>
      <c r="AM108" s="298">
        <f>SUM(Y108:AL108)</f>
        <v>0</v>
      </c>
    </row>
    <row r="109" spans="1:39" outlineLevel="1">
      <c r="B109" s="296" t="s">
        <v>269</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269</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269</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269</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c r="E121" s="297"/>
      <c r="F121" s="297"/>
      <c r="G121" s="297"/>
      <c r="H121" s="297"/>
      <c r="I121" s="297"/>
      <c r="J121" s="297"/>
      <c r="K121" s="297"/>
      <c r="L121" s="297"/>
      <c r="M121" s="297"/>
      <c r="N121" s="297">
        <v>12</v>
      </c>
      <c r="O121" s="297"/>
      <c r="P121" s="297"/>
      <c r="Q121" s="297"/>
      <c r="R121" s="297"/>
      <c r="S121" s="297"/>
      <c r="T121" s="297"/>
      <c r="U121" s="297"/>
      <c r="V121" s="297"/>
      <c r="W121" s="297"/>
      <c r="X121" s="297"/>
      <c r="Y121" s="428"/>
      <c r="Z121" s="535"/>
      <c r="AA121" s="535"/>
      <c r="AB121" s="412"/>
      <c r="AC121" s="535"/>
      <c r="AD121" s="412"/>
      <c r="AE121" s="412"/>
      <c r="AF121" s="417"/>
      <c r="AG121" s="417"/>
      <c r="AH121" s="417"/>
      <c r="AI121" s="417"/>
      <c r="AJ121" s="417"/>
      <c r="AK121" s="417"/>
      <c r="AL121" s="417"/>
      <c r="AM121" s="298">
        <f>SUM(Y121:AL121)</f>
        <v>0</v>
      </c>
    </row>
    <row r="122" spans="1:39" outlineLevel="1">
      <c r="B122" s="296" t="s">
        <v>269</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3">
        <f>Y121</f>
        <v>0</v>
      </c>
      <c r="Z122" s="413">
        <f t="shared" ref="Z122" si="241">Z121</f>
        <v>0</v>
      </c>
      <c r="AA122" s="413">
        <f t="shared" ref="AA122" si="242">AA121</f>
        <v>0</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269</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269</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269</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269</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269</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269</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504</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269</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269</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269</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505</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269</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269</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269</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269</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269</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269</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outlineLevel="1">
      <c r="A171" s="524">
        <v>42</v>
      </c>
      <c r="B171" s="522"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269</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269</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269</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269</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269</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269</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269</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269</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273</v>
      </c>
      <c r="C195" s="331"/>
      <c r="D195" s="331">
        <f>SUM(D38:D193)</f>
        <v>141812</v>
      </c>
      <c r="E195" s="331"/>
      <c r="F195" s="331"/>
      <c r="G195" s="331"/>
      <c r="H195" s="331"/>
      <c r="I195" s="331"/>
      <c r="J195" s="331"/>
      <c r="K195" s="331"/>
      <c r="L195" s="331"/>
      <c r="M195" s="331"/>
      <c r="N195" s="331"/>
      <c r="O195" s="331">
        <f>SUM(O38:O193)</f>
        <v>21</v>
      </c>
      <c r="P195" s="331"/>
      <c r="Q195" s="331"/>
      <c r="R195" s="331"/>
      <c r="S195" s="331"/>
      <c r="T195" s="331"/>
      <c r="U195" s="331"/>
      <c r="V195" s="331"/>
      <c r="W195" s="331"/>
      <c r="X195" s="331"/>
      <c r="Y195" s="331">
        <f>IF(Y36="kWh",SUMPRODUCT(D38:D193,Y38:Y193))</f>
        <v>103450</v>
      </c>
      <c r="Z195" s="331">
        <f>IF(Z36="kWh",SUMPRODUCT(D38:D193,Z38:Z193))</f>
        <v>38362</v>
      </c>
      <c r="AA195" s="331">
        <f>IF(AA36="kw",SUMPRODUCT(N38:N193,O38:O193,AA38:AA193),SUMPRODUCT(D38:D193,AA38:AA193))</f>
        <v>0</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274</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258830</v>
      </c>
      <c r="Z196" s="394">
        <f>HLOOKUP(Z35,'2. LRAMVA Threshold'!$B$42:$Q$53,7,FALSE)</f>
        <v>65523</v>
      </c>
      <c r="AA196" s="394">
        <f>HLOOKUP(AA35,'2. LRAMVA Threshold'!$B$42:$Q$53,7,FALSE)</f>
        <v>168</v>
      </c>
      <c r="AB196" s="394">
        <f>HLOOKUP(AB35,'2. LRAMVA Threshold'!$B$42:$Q$53,7,FALSE)</f>
        <v>1232</v>
      </c>
      <c r="AC196" s="394">
        <f>HLOOKUP(AC35,'2. LRAMVA Threshold'!$B$42:$Q$53,7,FALSE)</f>
        <v>14</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1.38E-2</v>
      </c>
      <c r="Z198" s="343">
        <f>HLOOKUP(Z$35,'3.  Distribution Rates'!$C$122:$P$133,7,FALSE)</f>
        <v>1.4200000000000001E-2</v>
      </c>
      <c r="AA198" s="343">
        <f>HLOOKUP(AA$35,'3.  Distribution Rates'!$C$122:$P$133,7,FALSE)</f>
        <v>3.5573999999999999</v>
      </c>
      <c r="AB198" s="343">
        <f>HLOOKUP(AB$35,'3.  Distribution Rates'!$C$122:$P$133,7,FALSE)</f>
        <v>5.3E-3</v>
      </c>
      <c r="AC198" s="343">
        <f>HLOOKUP(AC$35,'3.  Distribution Rates'!$C$122:$P$133,7,FALSE)</f>
        <v>7.7840999999999996</v>
      </c>
      <c r="AD198" s="343">
        <f>HLOOKUP(AD$35,'3.  Distribution Rates'!$C$122:$P$133,7,FALSE)</f>
        <v>0</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589.74279192858967</v>
      </c>
      <c r="Z199" s="380">
        <f>'4.  2011-2014 LRAM'!Z138*Z198</f>
        <v>293.30480197071768</v>
      </c>
      <c r="AA199" s="380">
        <f>'4.  2011-2014 LRAM'!AA138*AA198</f>
        <v>0</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883.04759389930734</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385.41796154278046</v>
      </c>
      <c r="Z200" s="380">
        <f>'4.  2011-2014 LRAM'!Z267*Z198</f>
        <v>1453.8765302710367</v>
      </c>
      <c r="AA200" s="380">
        <f>'4.  2011-2014 LRAM'!AA267*AA198</f>
        <v>0</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1839.2944918138171</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769.11941891093397</v>
      </c>
      <c r="Z201" s="380">
        <f>'4.  2011-2014 LRAM'!Z396*Z198</f>
        <v>2212.8942435330982</v>
      </c>
      <c r="AA201" s="380">
        <f>'4.  2011-2014 LRAM'!AA396*AA198</f>
        <v>0</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2982.013662444032</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1175.9114635628084</v>
      </c>
      <c r="Z202" s="380">
        <f>'4.  2011-2014 LRAM'!Z526*Z198</f>
        <v>704.32444502600003</v>
      </c>
      <c r="AA202" s="380">
        <f>'4.  2011-2014 LRAM'!AA526*AA198</f>
        <v>0</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1880.2359085888083</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1427.61</v>
      </c>
      <c r="Z203" s="380">
        <f t="shared" ref="Z203:AL203" si="553">Z195*Z198</f>
        <v>544.74040000000002</v>
      </c>
      <c r="AA203" s="380">
        <f t="shared" si="553"/>
        <v>0</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31">
        <f>SUM(Y203:AL203)</f>
        <v>1972.3503999999998</v>
      </c>
    </row>
    <row r="204" spans="2:39" ht="15.75">
      <c r="B204" s="351" t="s">
        <v>270</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4347.8016359451121</v>
      </c>
      <c r="Z204" s="348">
        <f>SUM(Z199:Z203)</f>
        <v>5209.1404208008526</v>
      </c>
      <c r="AA204" s="348">
        <f t="shared" ref="AA204:AE204" si="554">SUM(AA199:AA203)</f>
        <v>0</v>
      </c>
      <c r="AB204" s="348">
        <f t="shared" si="554"/>
        <v>0</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9556.9420567459656</v>
      </c>
    </row>
    <row r="205" spans="2:39" ht="15.75">
      <c r="B205" s="351" t="s">
        <v>271</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3571.8539999999998</v>
      </c>
      <c r="Z205" s="349">
        <f t="shared" ref="Z205:AE205" si="556">Z196*Z198</f>
        <v>930.42660000000001</v>
      </c>
      <c r="AA205" s="349">
        <f t="shared" si="556"/>
        <v>597.64319999999998</v>
      </c>
      <c r="AB205" s="349">
        <f t="shared" si="556"/>
        <v>6.5296000000000003</v>
      </c>
      <c r="AC205" s="349">
        <f t="shared" si="556"/>
        <v>108.97739999999999</v>
      </c>
      <c r="AD205" s="349">
        <f t="shared" si="556"/>
        <v>0</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5215.4308000000001</v>
      </c>
    </row>
    <row r="206" spans="2:39" ht="15.75">
      <c r="B206" s="351" t="s">
        <v>272</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4341.5112567459655</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102332</v>
      </c>
      <c r="Z208" s="293">
        <f>SUMPRODUCT(E38:E193,Z38:Z193)</f>
        <v>38362</v>
      </c>
      <c r="AA208" s="293">
        <f>IF(AA36="kw",SUMPRODUCT(N38:N193,P38:P193,AA38:AA193),SUMPRODUCT(E38:E193,AA38:AA193))</f>
        <v>0</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102332</v>
      </c>
      <c r="Z209" s="293">
        <f>SUMPRODUCT(F38:F193,Z38:Z193)</f>
        <v>38362</v>
      </c>
      <c r="AA209" s="293">
        <f>IF(AA36="kw",SUMPRODUCT(N38:N193,Q38:Q193,AA38:AA193),SUMPRODUCT(F38:F193,AA38:AA193))</f>
        <v>0</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102332</v>
      </c>
      <c r="Z210" s="293">
        <f>SUMPRODUCT(G38:G193,Z38:Z193)</f>
        <v>38362</v>
      </c>
      <c r="AA210" s="293">
        <f>IF(AA36="kw",SUMPRODUCT(N38:N193,R38:R193,AA38:AA193),SUMPRODUCT(G38:G193,AA38:AA193))</f>
        <v>0</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101314</v>
      </c>
      <c r="Z211" s="293">
        <f>SUMPRODUCT(H38:H193,Z38:Z193)</f>
        <v>38362</v>
      </c>
      <c r="AA211" s="293">
        <f>IF(AA36="kw",SUMPRODUCT(N38:N193,S38:S193,AA38:AA193),SUMPRODUCT(H38:H193,AA38:AA193))</f>
        <v>0</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101314</v>
      </c>
      <c r="Z212" s="328">
        <f>SUMPRODUCT(I38:I193,Z38:Z193)</f>
        <v>38362</v>
      </c>
      <c r="AA212" s="328">
        <f>IF(AA36="kw",SUMPRODUCT(N38:N193,T38:T193,AA38:AA193),SUMPRODUCT(I38:I193,AA38:AA193))</f>
        <v>0</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596</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275</v>
      </c>
      <c r="C216" s="283"/>
      <c r="D216" s="592" t="s">
        <v>531</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11" t="s">
        <v>212</v>
      </c>
      <c r="C217" s="813" t="s">
        <v>33</v>
      </c>
      <c r="D217" s="286" t="s">
        <v>425</v>
      </c>
      <c r="E217" s="815" t="s">
        <v>210</v>
      </c>
      <c r="F217" s="816"/>
      <c r="G217" s="816"/>
      <c r="H217" s="816"/>
      <c r="I217" s="816"/>
      <c r="J217" s="816"/>
      <c r="K217" s="816"/>
      <c r="L217" s="816"/>
      <c r="M217" s="817"/>
      <c r="N217" s="818" t="s">
        <v>214</v>
      </c>
      <c r="O217" s="286" t="s">
        <v>426</v>
      </c>
      <c r="P217" s="815" t="s">
        <v>213</v>
      </c>
      <c r="Q217" s="816"/>
      <c r="R217" s="816"/>
      <c r="S217" s="816"/>
      <c r="T217" s="816"/>
      <c r="U217" s="816"/>
      <c r="V217" s="816"/>
      <c r="W217" s="816"/>
      <c r="X217" s="817"/>
      <c r="Y217" s="808" t="s">
        <v>245</v>
      </c>
      <c r="Z217" s="809"/>
      <c r="AA217" s="809"/>
      <c r="AB217" s="809"/>
      <c r="AC217" s="809"/>
      <c r="AD217" s="809"/>
      <c r="AE217" s="809"/>
      <c r="AF217" s="809"/>
      <c r="AG217" s="809"/>
      <c r="AH217" s="809"/>
      <c r="AI217" s="809"/>
      <c r="AJ217" s="809"/>
      <c r="AK217" s="809"/>
      <c r="AL217" s="809"/>
      <c r="AM217" s="810"/>
    </row>
    <row r="218" spans="1:39" ht="60.75" customHeight="1">
      <c r="B218" s="812"/>
      <c r="C218" s="814"/>
      <c r="D218" s="287">
        <v>2016</v>
      </c>
      <c r="E218" s="287">
        <v>2017</v>
      </c>
      <c r="F218" s="287">
        <v>2018</v>
      </c>
      <c r="G218" s="287">
        <v>2019</v>
      </c>
      <c r="H218" s="287">
        <v>2020</v>
      </c>
      <c r="I218" s="287">
        <v>2021</v>
      </c>
      <c r="J218" s="287">
        <v>2022</v>
      </c>
      <c r="K218" s="287">
        <v>2023</v>
      </c>
      <c r="L218" s="287">
        <v>2024</v>
      </c>
      <c r="M218" s="287">
        <v>2025</v>
      </c>
      <c r="N218" s="819"/>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General Service &lt; 50 kW</v>
      </c>
      <c r="AA218" s="287" t="str">
        <f>'1.  LRAMVA Summary'!F50</f>
        <v>General Service &gt; 50 to 4999 kW</v>
      </c>
      <c r="AB218" s="287" t="str">
        <f>'1.  LRAMVA Summary'!G50</f>
        <v>Unmetered Scattered Load</v>
      </c>
      <c r="AC218" s="287" t="str">
        <f>'1.  LRAMVA Summary'!H50</f>
        <v>Street Lighting</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507</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kWh</v>
      </c>
      <c r="AC219" s="293" t="str">
        <f>'1.  LRAMVA Summary'!H51</f>
        <v>kW</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500</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outlineLevel="1">
      <c r="B222" s="296" t="s">
        <v>291</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0</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outlineLevel="1">
      <c r="B225" s="296" t="s">
        <v>291</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0</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outlineLevel="1">
      <c r="B228" s="296" t="s">
        <v>291</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0</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outlineLevel="1">
      <c r="B231" s="296" t="s">
        <v>291</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0</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outlineLevel="1">
      <c r="B234" s="296" t="s">
        <v>291</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501</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outlineLevel="1">
      <c r="B238" s="296" t="s">
        <v>291</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0</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outlineLevel="1">
      <c r="B241" s="296" t="s">
        <v>291</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6">Z240</f>
        <v>0</v>
      </c>
      <c r="AA241" s="413">
        <f t="shared" ref="AA241" si="637">AA240</f>
        <v>0</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outlineLevel="1">
      <c r="B244" s="296" t="s">
        <v>291</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0</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outlineLevel="1">
      <c r="B247" s="296" t="s">
        <v>291</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0</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291</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291</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291</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291</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outlineLevel="1">
      <c r="B264" s="296" t="s">
        <v>291</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493</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498</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291</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494</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291</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499</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291</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outlineLevel="1">
      <c r="A277" s="524">
        <v>18</v>
      </c>
      <c r="B277" s="522"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outlineLevel="1">
      <c r="B278" s="296" t="s">
        <v>291</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291</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291</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5">Y283</f>
        <v>0</v>
      </c>
      <c r="Z284" s="413">
        <f t="shared" si="745"/>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506</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502</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v>272597</v>
      </c>
      <c r="E288" s="297">
        <v>272597</v>
      </c>
      <c r="F288" s="297">
        <v>272597</v>
      </c>
      <c r="G288" s="297">
        <v>272597</v>
      </c>
      <c r="H288" s="297">
        <v>272597</v>
      </c>
      <c r="I288" s="297">
        <v>272597</v>
      </c>
      <c r="J288" s="297">
        <v>272597</v>
      </c>
      <c r="K288" s="297">
        <v>272561</v>
      </c>
      <c r="L288" s="297">
        <v>272561</v>
      </c>
      <c r="M288" s="297">
        <v>271377</v>
      </c>
      <c r="N288" s="293"/>
      <c r="O288" s="297">
        <v>18</v>
      </c>
      <c r="P288" s="297">
        <v>18</v>
      </c>
      <c r="Q288" s="297">
        <v>18</v>
      </c>
      <c r="R288" s="297">
        <v>18</v>
      </c>
      <c r="S288" s="297">
        <v>18</v>
      </c>
      <c r="T288" s="297">
        <v>18</v>
      </c>
      <c r="U288" s="297">
        <v>18</v>
      </c>
      <c r="V288" s="297">
        <v>18</v>
      </c>
      <c r="W288" s="297">
        <v>18</v>
      </c>
      <c r="X288" s="297">
        <v>18</v>
      </c>
      <c r="Y288" s="412">
        <v>1</v>
      </c>
      <c r="Z288" s="412"/>
      <c r="AA288" s="412"/>
      <c r="AB288" s="412"/>
      <c r="AC288" s="412"/>
      <c r="AD288" s="412"/>
      <c r="AE288" s="412"/>
      <c r="AF288" s="412"/>
      <c r="AG288" s="412"/>
      <c r="AH288" s="412"/>
      <c r="AI288" s="412"/>
      <c r="AJ288" s="412"/>
      <c r="AK288" s="412"/>
      <c r="AL288" s="412"/>
      <c r="AM288" s="298">
        <f>SUM(Y288:AL288)</f>
        <v>1</v>
      </c>
    </row>
    <row r="289" spans="1:39" outlineLevel="1">
      <c r="B289" s="296" t="s">
        <v>291</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Y288</f>
        <v>1</v>
      </c>
      <c r="Z289" s="413">
        <f t="shared" ref="Z289" si="746">Z288</f>
        <v>0</v>
      </c>
      <c r="AA289" s="413">
        <f t="shared" ref="AA289" si="747">AA288</f>
        <v>0</v>
      </c>
      <c r="AB289" s="413">
        <f t="shared" ref="AB289" si="748">AB288</f>
        <v>0</v>
      </c>
      <c r="AC289" s="413">
        <f t="shared" ref="AC289" si="749">AC288</f>
        <v>0</v>
      </c>
      <c r="AD289" s="413">
        <f t="shared" ref="AD289" si="750">AD288</f>
        <v>0</v>
      </c>
      <c r="AE289" s="413">
        <f t="shared" ref="AE289" si="751">AE288</f>
        <v>0</v>
      </c>
      <c r="AF289" s="413">
        <f t="shared" ref="AF289" si="752">AF288</f>
        <v>0</v>
      </c>
      <c r="AG289" s="413">
        <f t="shared" ref="AG289" si="753">AG288</f>
        <v>0</v>
      </c>
      <c r="AH289" s="413">
        <f t="shared" ref="AH289" si="754">AH288</f>
        <v>0</v>
      </c>
      <c r="AI289" s="413">
        <f t="shared" ref="AI289" si="755">AI288</f>
        <v>0</v>
      </c>
      <c r="AJ289" s="413">
        <f t="shared" ref="AJ289" si="756">AJ288</f>
        <v>0</v>
      </c>
      <c r="AK289" s="413">
        <f t="shared" ref="AK289" si="757">AK288</f>
        <v>0</v>
      </c>
      <c r="AL289" s="413">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v>41778</v>
      </c>
      <c r="E291" s="297">
        <v>41778</v>
      </c>
      <c r="F291" s="297">
        <v>41778</v>
      </c>
      <c r="G291" s="297">
        <v>41778</v>
      </c>
      <c r="H291" s="297">
        <v>41778</v>
      </c>
      <c r="I291" s="297">
        <v>41778</v>
      </c>
      <c r="J291" s="297">
        <v>41778</v>
      </c>
      <c r="K291" s="297">
        <v>41778</v>
      </c>
      <c r="L291" s="297">
        <v>41778</v>
      </c>
      <c r="M291" s="297">
        <v>41778</v>
      </c>
      <c r="N291" s="293"/>
      <c r="O291" s="297">
        <v>12</v>
      </c>
      <c r="P291" s="297">
        <v>12</v>
      </c>
      <c r="Q291" s="297">
        <v>12</v>
      </c>
      <c r="R291" s="297">
        <v>12</v>
      </c>
      <c r="S291" s="297">
        <v>12</v>
      </c>
      <c r="T291" s="297">
        <v>12</v>
      </c>
      <c r="U291" s="297">
        <v>12</v>
      </c>
      <c r="V291" s="297">
        <v>12</v>
      </c>
      <c r="W291" s="297">
        <v>12</v>
      </c>
      <c r="X291" s="297">
        <v>12</v>
      </c>
      <c r="Y291" s="412">
        <v>1</v>
      </c>
      <c r="Z291" s="412"/>
      <c r="AA291" s="412"/>
      <c r="AB291" s="412"/>
      <c r="AC291" s="412"/>
      <c r="AD291" s="412"/>
      <c r="AE291" s="412"/>
      <c r="AF291" s="412"/>
      <c r="AG291" s="412"/>
      <c r="AH291" s="412"/>
      <c r="AI291" s="412"/>
      <c r="AJ291" s="412"/>
      <c r="AK291" s="412"/>
      <c r="AL291" s="412"/>
      <c r="AM291" s="298">
        <f>SUM(Y291:AL291)</f>
        <v>1</v>
      </c>
    </row>
    <row r="292" spans="1:39" outlineLevel="1">
      <c r="B292" s="296" t="s">
        <v>291</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1</v>
      </c>
      <c r="Z292" s="413">
        <f t="shared" ref="Z292" si="759">Z291</f>
        <v>0</v>
      </c>
      <c r="AA292" s="413">
        <f t="shared" ref="AA292" si="760">AA291</f>
        <v>0</v>
      </c>
      <c r="AB292" s="413">
        <f t="shared" ref="AB292" si="761">AB291</f>
        <v>0</v>
      </c>
      <c r="AC292" s="413">
        <f t="shared" ref="AC292" si="762">AC291</f>
        <v>0</v>
      </c>
      <c r="AD292" s="413">
        <f t="shared" ref="AD292" si="763">AD291</f>
        <v>0</v>
      </c>
      <c r="AE292" s="413">
        <f t="shared" ref="AE292" si="764">AE291</f>
        <v>0</v>
      </c>
      <c r="AF292" s="413">
        <f t="shared" ref="AF292" si="765">AF291</f>
        <v>0</v>
      </c>
      <c r="AG292" s="413">
        <f t="shared" ref="AG292" si="766">AG291</f>
        <v>0</v>
      </c>
      <c r="AH292" s="413">
        <f t="shared" ref="AH292" si="767">AH291</f>
        <v>0</v>
      </c>
      <c r="AI292" s="413">
        <f t="shared" ref="AI292" si="768">AI291</f>
        <v>0</v>
      </c>
      <c r="AJ292" s="413">
        <f t="shared" ref="AJ292" si="769">AJ291</f>
        <v>0</v>
      </c>
      <c r="AK292" s="413">
        <f t="shared" ref="AK292" si="770">AK291</f>
        <v>0</v>
      </c>
      <c r="AL292" s="413">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291</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72">Z294</f>
        <v>0</v>
      </c>
      <c r="AA295" s="413">
        <f t="shared" ref="AA295" si="773">AA294</f>
        <v>0</v>
      </c>
      <c r="AB295" s="413">
        <f t="shared" ref="AB295" si="774">AB294</f>
        <v>0</v>
      </c>
      <c r="AC295" s="413">
        <f t="shared" ref="AC295" si="775">AC294</f>
        <v>0</v>
      </c>
      <c r="AD295" s="413">
        <f t="shared" ref="AD295" si="776">AD294</f>
        <v>0</v>
      </c>
      <c r="AE295" s="413">
        <f t="shared" ref="AE295" si="777">AE294</f>
        <v>0</v>
      </c>
      <c r="AF295" s="413">
        <f t="shared" ref="AF295" si="778">AF294</f>
        <v>0</v>
      </c>
      <c r="AG295" s="413">
        <f t="shared" ref="AG295" si="779">AG294</f>
        <v>0</v>
      </c>
      <c r="AH295" s="413">
        <f t="shared" ref="AH295" si="780">AH294</f>
        <v>0</v>
      </c>
      <c r="AI295" s="413">
        <f t="shared" ref="AI295" si="781">AI294</f>
        <v>0</v>
      </c>
      <c r="AJ295" s="413">
        <f t="shared" ref="AJ295" si="782">AJ294</f>
        <v>0</v>
      </c>
      <c r="AK295" s="413">
        <f t="shared" ref="AK295" si="783">AK294</f>
        <v>0</v>
      </c>
      <c r="AL295" s="413">
        <f t="shared" ref="AL295" si="784">AL294</f>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v>1173</v>
      </c>
      <c r="E297" s="297">
        <v>1123</v>
      </c>
      <c r="F297" s="297">
        <v>1074</v>
      </c>
      <c r="G297" s="297">
        <v>1074</v>
      </c>
      <c r="H297" s="297">
        <v>1074</v>
      </c>
      <c r="I297" s="297">
        <v>1074</v>
      </c>
      <c r="J297" s="297">
        <v>1074</v>
      </c>
      <c r="K297" s="297">
        <v>1074</v>
      </c>
      <c r="L297" s="297">
        <v>665</v>
      </c>
      <c r="M297" s="297">
        <v>0</v>
      </c>
      <c r="N297" s="293"/>
      <c r="O297" s="297"/>
      <c r="P297" s="297"/>
      <c r="Q297" s="297"/>
      <c r="R297" s="297"/>
      <c r="S297" s="297"/>
      <c r="T297" s="297"/>
      <c r="U297" s="297"/>
      <c r="V297" s="297"/>
      <c r="W297" s="297"/>
      <c r="X297" s="297"/>
      <c r="Y297" s="412">
        <v>1</v>
      </c>
      <c r="Z297" s="412"/>
      <c r="AA297" s="412"/>
      <c r="AB297" s="412"/>
      <c r="AC297" s="412"/>
      <c r="AD297" s="412"/>
      <c r="AE297" s="412"/>
      <c r="AF297" s="412"/>
      <c r="AG297" s="412"/>
      <c r="AH297" s="412"/>
      <c r="AI297" s="412"/>
      <c r="AJ297" s="412"/>
      <c r="AK297" s="412"/>
      <c r="AL297" s="412"/>
      <c r="AM297" s="298">
        <f>SUM(Y297:AL297)</f>
        <v>1</v>
      </c>
    </row>
    <row r="298" spans="1:39" outlineLevel="1">
      <c r="B298" s="296" t="s">
        <v>291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 t="shared" ref="Z298" si="785">Z297</f>
        <v>0</v>
      </c>
      <c r="AA298" s="413">
        <f t="shared" ref="AA298" si="786">AA297</f>
        <v>0</v>
      </c>
      <c r="AB298" s="413">
        <f t="shared" ref="AB298" si="787">AB297</f>
        <v>0</v>
      </c>
      <c r="AC298" s="413">
        <f t="shared" ref="AC298" si="788">AC297</f>
        <v>0</v>
      </c>
      <c r="AD298" s="413">
        <f t="shared" ref="AD298" si="789">AD297</f>
        <v>0</v>
      </c>
      <c r="AE298" s="413">
        <f t="shared" ref="AE298" si="790">AE297</f>
        <v>0</v>
      </c>
      <c r="AF298" s="413">
        <f t="shared" ref="AF298" si="791">AF297</f>
        <v>0</v>
      </c>
      <c r="AG298" s="413">
        <f t="shared" ref="AG298" si="792">AG297</f>
        <v>0</v>
      </c>
      <c r="AH298" s="413">
        <f t="shared" ref="AH298" si="793">AH297</f>
        <v>0</v>
      </c>
      <c r="AI298" s="413">
        <f t="shared" ref="AI298" si="794">AI297</f>
        <v>0</v>
      </c>
      <c r="AJ298" s="413">
        <f t="shared" ref="AJ298" si="795">AJ297</f>
        <v>0</v>
      </c>
      <c r="AK298" s="413">
        <f t="shared" ref="AK298" si="796">AK297</f>
        <v>0</v>
      </c>
      <c r="AL298" s="413">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503</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8"/>
      <c r="Z301" s="412"/>
      <c r="AA301" s="412"/>
      <c r="AB301" s="412"/>
      <c r="AC301" s="412"/>
      <c r="AD301" s="412"/>
      <c r="AE301" s="412"/>
      <c r="AF301" s="412"/>
      <c r="AG301" s="417"/>
      <c r="AH301" s="417"/>
      <c r="AI301" s="417"/>
      <c r="AJ301" s="417"/>
      <c r="AK301" s="417"/>
      <c r="AL301" s="417"/>
      <c r="AM301" s="298">
        <f>SUM(Y301:AL301)</f>
        <v>0</v>
      </c>
    </row>
    <row r="302" spans="1:39" outlineLevel="1">
      <c r="B302" s="296" t="s">
        <v>291</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v>
      </c>
      <c r="Z302" s="413">
        <f t="shared" ref="Z302" si="798">Z301</f>
        <v>0</v>
      </c>
      <c r="AA302" s="413">
        <f t="shared" ref="AA302" si="799">AA301</f>
        <v>0</v>
      </c>
      <c r="AB302" s="413">
        <f t="shared" ref="AB302" si="800">AB301</f>
        <v>0</v>
      </c>
      <c r="AC302" s="413">
        <f t="shared" ref="AC302" si="801">AC301</f>
        <v>0</v>
      </c>
      <c r="AD302" s="413">
        <f t="shared" ref="AD302" si="802">AD301</f>
        <v>0</v>
      </c>
      <c r="AE302" s="413">
        <f t="shared" ref="AE302" si="803">AE301</f>
        <v>0</v>
      </c>
      <c r="AF302" s="413">
        <f t="shared" ref="AF302" si="804">AF301</f>
        <v>0</v>
      </c>
      <c r="AG302" s="413">
        <f t="shared" ref="AG302" si="805">AG301</f>
        <v>0</v>
      </c>
      <c r="AH302" s="413">
        <f t="shared" ref="AH302" si="806">AH301</f>
        <v>0</v>
      </c>
      <c r="AI302" s="413">
        <f t="shared" ref="AI302" si="807">AI301</f>
        <v>0</v>
      </c>
      <c r="AJ302" s="413">
        <f t="shared" ref="AJ302" si="808">AJ301</f>
        <v>0</v>
      </c>
      <c r="AK302" s="413">
        <f t="shared" ref="AK302" si="809">AK301</f>
        <v>0</v>
      </c>
      <c r="AL302" s="413">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v>416719</v>
      </c>
      <c r="E304" s="297">
        <v>415358</v>
      </c>
      <c r="F304" s="297">
        <v>415358</v>
      </c>
      <c r="G304" s="297">
        <v>415358</v>
      </c>
      <c r="H304" s="297">
        <v>415358</v>
      </c>
      <c r="I304" s="297">
        <v>415358</v>
      </c>
      <c r="J304" s="297">
        <v>415358</v>
      </c>
      <c r="K304" s="297">
        <v>415358</v>
      </c>
      <c r="L304" s="297">
        <v>415358</v>
      </c>
      <c r="M304" s="297">
        <v>415358</v>
      </c>
      <c r="N304" s="297">
        <v>12</v>
      </c>
      <c r="O304" s="297">
        <v>8</v>
      </c>
      <c r="P304" s="297">
        <v>7</v>
      </c>
      <c r="Q304" s="297">
        <v>7</v>
      </c>
      <c r="R304" s="297">
        <v>7</v>
      </c>
      <c r="S304" s="297">
        <v>7</v>
      </c>
      <c r="T304" s="297">
        <v>7</v>
      </c>
      <c r="U304" s="297">
        <v>7</v>
      </c>
      <c r="V304" s="297">
        <v>7</v>
      </c>
      <c r="W304" s="297">
        <v>7</v>
      </c>
      <c r="X304" s="297">
        <v>7</v>
      </c>
      <c r="Y304" s="428"/>
      <c r="Z304" s="412">
        <v>1</v>
      </c>
      <c r="AA304" s="412"/>
      <c r="AB304" s="412"/>
      <c r="AC304" s="412"/>
      <c r="AD304" s="412"/>
      <c r="AE304" s="412"/>
      <c r="AF304" s="412"/>
      <c r="AG304" s="417"/>
      <c r="AH304" s="417"/>
      <c r="AI304" s="417"/>
      <c r="AJ304" s="417"/>
      <c r="AK304" s="417"/>
      <c r="AL304" s="417"/>
      <c r="AM304" s="298">
        <f>SUM(Y304:AL304)</f>
        <v>1</v>
      </c>
    </row>
    <row r="305" spans="1:39" outlineLevel="1">
      <c r="B305" s="296" t="s">
        <v>291</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Y304</f>
        <v>0</v>
      </c>
      <c r="Z305" s="413">
        <f t="shared" ref="Z305" si="811">Z304</f>
        <v>1</v>
      </c>
      <c r="AA305" s="413">
        <f t="shared" ref="AA305" si="812">AA304</f>
        <v>0</v>
      </c>
      <c r="AB305" s="413">
        <f t="shared" ref="AB305" si="813">AB304</f>
        <v>0</v>
      </c>
      <c r="AC305" s="413">
        <f t="shared" ref="AC305" si="814">AC304</f>
        <v>0</v>
      </c>
      <c r="AD305" s="413">
        <f t="shared" ref="AD305" si="815">AD304</f>
        <v>0</v>
      </c>
      <c r="AE305" s="413">
        <f t="shared" ref="AE305" si="816">AE304</f>
        <v>0</v>
      </c>
      <c r="AF305" s="413">
        <f t="shared" ref="AF305" si="817">AF304</f>
        <v>0</v>
      </c>
      <c r="AG305" s="413">
        <f t="shared" ref="AG305" si="818">AG304</f>
        <v>0</v>
      </c>
      <c r="AH305" s="413">
        <f t="shared" ref="AH305" si="819">AH304</f>
        <v>0</v>
      </c>
      <c r="AI305" s="413">
        <f t="shared" ref="AI305" si="820">AI304</f>
        <v>0</v>
      </c>
      <c r="AJ305" s="413">
        <f t="shared" ref="AJ305" si="821">AJ304</f>
        <v>0</v>
      </c>
      <c r="AK305" s="413">
        <f t="shared" ref="AK305" si="822">AK304</f>
        <v>0</v>
      </c>
      <c r="AL305" s="413">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c r="AA307" s="412"/>
      <c r="AB307" s="412"/>
      <c r="AC307" s="412"/>
      <c r="AD307" s="412"/>
      <c r="AE307" s="412"/>
      <c r="AF307" s="412"/>
      <c r="AG307" s="417"/>
      <c r="AH307" s="417"/>
      <c r="AI307" s="417"/>
      <c r="AJ307" s="417"/>
      <c r="AK307" s="417"/>
      <c r="AL307" s="417"/>
      <c r="AM307" s="298">
        <f>SUM(Y307:AL307)</f>
        <v>0</v>
      </c>
    </row>
    <row r="308" spans="1:39" outlineLevel="1">
      <c r="B308" s="296" t="s">
        <v>291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24">Z307</f>
        <v>0</v>
      </c>
      <c r="AA308" s="413">
        <f t="shared" ref="AA308" si="825">AA307</f>
        <v>0</v>
      </c>
      <c r="AB308" s="413">
        <f t="shared" ref="AB308" si="826">AB307</f>
        <v>0</v>
      </c>
      <c r="AC308" s="413">
        <f t="shared" ref="AC308" si="827">AC307</f>
        <v>0</v>
      </c>
      <c r="AD308" s="413">
        <f t="shared" ref="AD308" si="828">AD307</f>
        <v>0</v>
      </c>
      <c r="AE308" s="413">
        <f t="shared" ref="AE308" si="829">AE307</f>
        <v>0</v>
      </c>
      <c r="AF308" s="413">
        <f t="shared" ref="AF308" si="830">AF307</f>
        <v>0</v>
      </c>
      <c r="AG308" s="413">
        <f t="shared" ref="AG308" si="831">AG307</f>
        <v>0</v>
      </c>
      <c r="AH308" s="413">
        <f t="shared" ref="AH308" si="832">AH307</f>
        <v>0</v>
      </c>
      <c r="AI308" s="413">
        <f t="shared" ref="AI308" si="833">AI307</f>
        <v>0</v>
      </c>
      <c r="AJ308" s="413">
        <f t="shared" ref="AJ308" si="834">AJ307</f>
        <v>0</v>
      </c>
      <c r="AK308" s="413">
        <f t="shared" ref="AK308" si="835">AK307</f>
        <v>0</v>
      </c>
      <c r="AL308" s="413">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outlineLevel="1">
      <c r="B311" s="296" t="s">
        <v>291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7">Z310</f>
        <v>0</v>
      </c>
      <c r="AA311" s="413">
        <f t="shared" ref="AA311" si="838">AA310</f>
        <v>0</v>
      </c>
      <c r="AB311" s="413">
        <f t="shared" ref="AB311" si="839">AB310</f>
        <v>0</v>
      </c>
      <c r="AC311" s="413">
        <f t="shared" ref="AC311" si="840">AC310</f>
        <v>0</v>
      </c>
      <c r="AD311" s="413">
        <f t="shared" ref="AD311" si="841">AD310</f>
        <v>0</v>
      </c>
      <c r="AE311" s="413">
        <f t="shared" ref="AE311" si="842">AE310</f>
        <v>0</v>
      </c>
      <c r="AF311" s="413">
        <f t="shared" ref="AF311" si="843">AF310</f>
        <v>0</v>
      </c>
      <c r="AG311" s="413">
        <f t="shared" ref="AG311" si="844">AG310</f>
        <v>0</v>
      </c>
      <c r="AH311" s="413">
        <f t="shared" ref="AH311" si="845">AH310</f>
        <v>0</v>
      </c>
      <c r="AI311" s="413">
        <f t="shared" ref="AI311" si="846">AI310</f>
        <v>0</v>
      </c>
      <c r="AJ311" s="413">
        <f t="shared" ref="AJ311" si="847">AJ310</f>
        <v>0</v>
      </c>
      <c r="AK311" s="413">
        <f t="shared" ref="AK311" si="848">AK310</f>
        <v>0</v>
      </c>
      <c r="AL311" s="413">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50">Z313</f>
        <v>0</v>
      </c>
      <c r="AA314" s="413">
        <f t="shared" ref="AA314" si="851">AA313</f>
        <v>0</v>
      </c>
      <c r="AB314" s="413">
        <f t="shared" ref="AB314" si="852">AB313</f>
        <v>0</v>
      </c>
      <c r="AC314" s="413">
        <f t="shared" ref="AC314" si="853">AC313</f>
        <v>0</v>
      </c>
      <c r="AD314" s="413">
        <f t="shared" ref="AD314" si="854">AD313</f>
        <v>0</v>
      </c>
      <c r="AE314" s="413">
        <f t="shared" ref="AE314" si="855">AE313</f>
        <v>0</v>
      </c>
      <c r="AF314" s="413">
        <f t="shared" ref="AF314" si="856">AF313</f>
        <v>0</v>
      </c>
      <c r="AG314" s="413">
        <f t="shared" ref="AG314" si="857">AG313</f>
        <v>0</v>
      </c>
      <c r="AH314" s="413">
        <f t="shared" ref="AH314" si="858">AH313</f>
        <v>0</v>
      </c>
      <c r="AI314" s="413">
        <f t="shared" ref="AI314" si="859">AI313</f>
        <v>0</v>
      </c>
      <c r="AJ314" s="413">
        <f t="shared" ref="AJ314" si="860">AJ313</f>
        <v>0</v>
      </c>
      <c r="AK314" s="413">
        <f t="shared" ref="AK314" si="861">AK313</f>
        <v>0</v>
      </c>
      <c r="AL314" s="413">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63">Z316</f>
        <v>0</v>
      </c>
      <c r="AA317" s="413">
        <f t="shared" ref="AA317" si="864">AA316</f>
        <v>0</v>
      </c>
      <c r="AB317" s="413">
        <f t="shared" ref="AB317" si="865">AB316</f>
        <v>0</v>
      </c>
      <c r="AC317" s="413">
        <f t="shared" ref="AC317" si="866">AC316</f>
        <v>0</v>
      </c>
      <c r="AD317" s="413">
        <f t="shared" ref="AD317" si="867">AD316</f>
        <v>0</v>
      </c>
      <c r="AE317" s="413">
        <f t="shared" ref="AE317" si="868">AE316</f>
        <v>0</v>
      </c>
      <c r="AF317" s="413">
        <f t="shared" ref="AF317" si="869">AF316</f>
        <v>0</v>
      </c>
      <c r="AG317" s="413">
        <f t="shared" ref="AG317" si="870">AG316</f>
        <v>0</v>
      </c>
      <c r="AH317" s="413">
        <f t="shared" ref="AH317" si="871">AH316</f>
        <v>0</v>
      </c>
      <c r="AI317" s="413">
        <f t="shared" ref="AI317" si="872">AI316</f>
        <v>0</v>
      </c>
      <c r="AJ317" s="413">
        <f t="shared" ref="AJ317" si="873">AJ316</f>
        <v>0</v>
      </c>
      <c r="AK317" s="413">
        <f t="shared" ref="AK317" si="874">AK316</f>
        <v>0</v>
      </c>
      <c r="AL317" s="413">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291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76">Z319</f>
        <v>0</v>
      </c>
      <c r="AA320" s="413">
        <f t="shared" ref="AA320" si="877">AA319</f>
        <v>0</v>
      </c>
      <c r="AB320" s="413">
        <f t="shared" ref="AB320" si="878">AB319</f>
        <v>0</v>
      </c>
      <c r="AC320" s="413">
        <f t="shared" ref="AC320" si="879">AC319</f>
        <v>0</v>
      </c>
      <c r="AD320" s="413">
        <f t="shared" ref="AD320" si="880">AD319</f>
        <v>0</v>
      </c>
      <c r="AE320" s="413">
        <f t="shared" ref="AE320" si="881">AE319</f>
        <v>0</v>
      </c>
      <c r="AF320" s="413">
        <f t="shared" ref="AF320" si="882">AF319</f>
        <v>0</v>
      </c>
      <c r="AG320" s="413">
        <f t="shared" ref="AG320" si="883">AG319</f>
        <v>0</v>
      </c>
      <c r="AH320" s="413">
        <f t="shared" ref="AH320" si="884">AH319</f>
        <v>0</v>
      </c>
      <c r="AI320" s="413">
        <f t="shared" ref="AI320" si="885">AI319</f>
        <v>0</v>
      </c>
      <c r="AJ320" s="413">
        <f t="shared" ref="AJ320" si="886">AJ319</f>
        <v>0</v>
      </c>
      <c r="AK320" s="413">
        <f t="shared" ref="AK320" si="887">AK319</f>
        <v>0</v>
      </c>
      <c r="AL320" s="413">
        <f t="shared" ref="AL320" si="888">AL319</f>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291</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89">Z322</f>
        <v>0</v>
      </c>
      <c r="AA323" s="413">
        <f t="shared" ref="AA323" si="890">AA322</f>
        <v>0</v>
      </c>
      <c r="AB323" s="413">
        <f t="shared" ref="AB323" si="891">AB322</f>
        <v>0</v>
      </c>
      <c r="AC323" s="413">
        <f t="shared" ref="AC323" si="892">AC322</f>
        <v>0</v>
      </c>
      <c r="AD323" s="413">
        <f t="shared" ref="AD323" si="893">AD322</f>
        <v>0</v>
      </c>
      <c r="AE323" s="413">
        <f t="shared" ref="AE323" si="894">AE322</f>
        <v>0</v>
      </c>
      <c r="AF323" s="413">
        <f t="shared" ref="AF323" si="895">AF322</f>
        <v>0</v>
      </c>
      <c r="AG323" s="413">
        <f t="shared" ref="AG323" si="896">AG322</f>
        <v>0</v>
      </c>
      <c r="AH323" s="413">
        <f t="shared" ref="AH323" si="897">AH322</f>
        <v>0</v>
      </c>
      <c r="AI323" s="413">
        <f t="shared" ref="AI323" si="898">AI322</f>
        <v>0</v>
      </c>
      <c r="AJ323" s="413">
        <f t="shared" ref="AJ323" si="899">AJ322</f>
        <v>0</v>
      </c>
      <c r="AK323" s="413">
        <f t="shared" ref="AK323" si="900">AK322</f>
        <v>0</v>
      </c>
      <c r="AL323" s="413">
        <f t="shared" ref="AL323" si="901">AL322</f>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504</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291</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Y326</f>
        <v>0</v>
      </c>
      <c r="Z327" s="413">
        <f t="shared" ref="Z327" si="902">Z326</f>
        <v>0</v>
      </c>
      <c r="AA327" s="413">
        <f t="shared" ref="AA327" si="903">AA326</f>
        <v>0</v>
      </c>
      <c r="AB327" s="413">
        <f t="shared" ref="AB327" si="904">AB326</f>
        <v>0</v>
      </c>
      <c r="AC327" s="413">
        <f t="shared" ref="AC327" si="905">AC326</f>
        <v>0</v>
      </c>
      <c r="AD327" s="413">
        <f t="shared" ref="AD327" si="906">AD326</f>
        <v>0</v>
      </c>
      <c r="AE327" s="413">
        <f t="shared" ref="AE327" si="907">AE326</f>
        <v>0</v>
      </c>
      <c r="AF327" s="413">
        <f t="shared" ref="AF327" si="908">AF326</f>
        <v>0</v>
      </c>
      <c r="AG327" s="413">
        <f t="shared" ref="AG327" si="909">AG326</f>
        <v>0</v>
      </c>
      <c r="AH327" s="413">
        <f t="shared" ref="AH327" si="910">AH326</f>
        <v>0</v>
      </c>
      <c r="AI327" s="413">
        <f t="shared" ref="AI327" si="911">AI326</f>
        <v>0</v>
      </c>
      <c r="AJ327" s="413">
        <f t="shared" ref="AJ327" si="912">AJ326</f>
        <v>0</v>
      </c>
      <c r="AK327" s="413">
        <f t="shared" ref="AK327" si="913">AK326</f>
        <v>0</v>
      </c>
      <c r="AL327" s="413">
        <f t="shared" ref="AL327" si="914">AL326</f>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291</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915">Z329</f>
        <v>0</v>
      </c>
      <c r="AA330" s="413">
        <f t="shared" ref="AA330" si="916">AA329</f>
        <v>0</v>
      </c>
      <c r="AB330" s="413">
        <f t="shared" ref="AB330" si="917">AB329</f>
        <v>0</v>
      </c>
      <c r="AC330" s="413">
        <f t="shared" ref="AC330" si="918">AC329</f>
        <v>0</v>
      </c>
      <c r="AD330" s="413">
        <f t="shared" ref="AD330" si="919">AD329</f>
        <v>0</v>
      </c>
      <c r="AE330" s="413">
        <f t="shared" ref="AE330" si="920">AE329</f>
        <v>0</v>
      </c>
      <c r="AF330" s="413">
        <f t="shared" ref="AF330" si="921">AF329</f>
        <v>0</v>
      </c>
      <c r="AG330" s="413">
        <f t="shared" ref="AG330" si="922">AG329</f>
        <v>0</v>
      </c>
      <c r="AH330" s="413">
        <f t="shared" ref="AH330" si="923">AH329</f>
        <v>0</v>
      </c>
      <c r="AI330" s="413">
        <f t="shared" ref="AI330" si="924">AI329</f>
        <v>0</v>
      </c>
      <c r="AJ330" s="413">
        <f t="shared" ref="AJ330" si="925">AJ329</f>
        <v>0</v>
      </c>
      <c r="AK330" s="413">
        <f t="shared" ref="AK330" si="926">AK329</f>
        <v>0</v>
      </c>
      <c r="AL330" s="413">
        <f t="shared" ref="AL330" si="927">AL329</f>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291</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28">Z332</f>
        <v>0</v>
      </c>
      <c r="AA333" s="413">
        <f t="shared" ref="AA333" si="929">AA332</f>
        <v>0</v>
      </c>
      <c r="AB333" s="413">
        <f t="shared" ref="AB333" si="930">AB332</f>
        <v>0</v>
      </c>
      <c r="AC333" s="413">
        <f t="shared" ref="AC333" si="931">AC332</f>
        <v>0</v>
      </c>
      <c r="AD333" s="413">
        <f t="shared" ref="AD333" si="932">AD332</f>
        <v>0</v>
      </c>
      <c r="AE333" s="413">
        <f t="shared" ref="AE333" si="933">AE332</f>
        <v>0</v>
      </c>
      <c r="AF333" s="413">
        <f t="shared" ref="AF333" si="934">AF332</f>
        <v>0</v>
      </c>
      <c r="AG333" s="413">
        <f t="shared" ref="AG333" si="935">AG332</f>
        <v>0</v>
      </c>
      <c r="AH333" s="413">
        <f t="shared" ref="AH333" si="936">AH332</f>
        <v>0</v>
      </c>
      <c r="AI333" s="413">
        <f t="shared" ref="AI333" si="937">AI332</f>
        <v>0</v>
      </c>
      <c r="AJ333" s="413">
        <f t="shared" ref="AJ333" si="938">AJ332</f>
        <v>0</v>
      </c>
      <c r="AK333" s="413">
        <f t="shared" ref="AK333" si="939">AK332</f>
        <v>0</v>
      </c>
      <c r="AL333" s="413">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505</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291</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Y336</f>
        <v>0</v>
      </c>
      <c r="Z337" s="413">
        <f t="shared" ref="Z337" si="941">Z336</f>
        <v>0</v>
      </c>
      <c r="AA337" s="413">
        <f t="shared" ref="AA337" si="942">AA336</f>
        <v>0</v>
      </c>
      <c r="AB337" s="413">
        <f t="shared" ref="AB337" si="943">AB336</f>
        <v>0</v>
      </c>
      <c r="AC337" s="413">
        <f t="shared" ref="AC337" si="944">AC336</f>
        <v>0</v>
      </c>
      <c r="AD337" s="413">
        <f t="shared" ref="AD337" si="945">AD336</f>
        <v>0</v>
      </c>
      <c r="AE337" s="413">
        <f t="shared" ref="AE337" si="946">AE336</f>
        <v>0</v>
      </c>
      <c r="AF337" s="413">
        <f t="shared" ref="AF337" si="947">AF336</f>
        <v>0</v>
      </c>
      <c r="AG337" s="413">
        <f t="shared" ref="AG337" si="948">AG336</f>
        <v>0</v>
      </c>
      <c r="AH337" s="413">
        <f t="shared" ref="AH337" si="949">AH336</f>
        <v>0</v>
      </c>
      <c r="AI337" s="413">
        <f t="shared" ref="AI337" si="950">AI336</f>
        <v>0</v>
      </c>
      <c r="AJ337" s="413">
        <f t="shared" ref="AJ337" si="951">AJ336</f>
        <v>0</v>
      </c>
      <c r="AK337" s="413">
        <f t="shared" ref="AK337" si="952">AK336</f>
        <v>0</v>
      </c>
      <c r="AL337" s="413">
        <f t="shared" ref="AL337" si="953">AL336</f>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291</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54">Z339</f>
        <v>0</v>
      </c>
      <c r="AA340" s="413">
        <f t="shared" ref="AA340" si="955">AA339</f>
        <v>0</v>
      </c>
      <c r="AB340" s="413">
        <f t="shared" ref="AB340" si="956">AB339</f>
        <v>0</v>
      </c>
      <c r="AC340" s="413">
        <f t="shared" ref="AC340" si="957">AC339</f>
        <v>0</v>
      </c>
      <c r="AD340" s="413">
        <f t="shared" ref="AD340" si="958">AD339</f>
        <v>0</v>
      </c>
      <c r="AE340" s="413">
        <f t="shared" ref="AE340" si="959">AE339</f>
        <v>0</v>
      </c>
      <c r="AF340" s="413">
        <f t="shared" ref="AF340" si="960">AF339</f>
        <v>0</v>
      </c>
      <c r="AG340" s="413">
        <f t="shared" ref="AG340" si="961">AG339</f>
        <v>0</v>
      </c>
      <c r="AH340" s="413">
        <f t="shared" ref="AH340" si="962">AH339</f>
        <v>0</v>
      </c>
      <c r="AI340" s="413">
        <f t="shared" ref="AI340" si="963">AI339</f>
        <v>0</v>
      </c>
      <c r="AJ340" s="413">
        <f t="shared" ref="AJ340" si="964">AJ339</f>
        <v>0</v>
      </c>
      <c r="AK340" s="413">
        <f t="shared" ref="AK340" si="965">AK339</f>
        <v>0</v>
      </c>
      <c r="AL340" s="413">
        <f t="shared" ref="AL340" si="966">AL339</f>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291</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67">Z342</f>
        <v>0</v>
      </c>
      <c r="AA343" s="413">
        <f t="shared" ref="AA343" si="968">AA342</f>
        <v>0</v>
      </c>
      <c r="AB343" s="413">
        <f t="shared" ref="AB343" si="969">AB342</f>
        <v>0</v>
      </c>
      <c r="AC343" s="413">
        <f t="shared" ref="AC343" si="970">AC342</f>
        <v>0</v>
      </c>
      <c r="AD343" s="413">
        <f t="shared" ref="AD343" si="971">AD342</f>
        <v>0</v>
      </c>
      <c r="AE343" s="413">
        <f t="shared" ref="AE343" si="972">AE342</f>
        <v>0</v>
      </c>
      <c r="AF343" s="413">
        <f t="shared" ref="AF343" si="973">AF342</f>
        <v>0</v>
      </c>
      <c r="AG343" s="413">
        <f t="shared" ref="AG343" si="974">AG342</f>
        <v>0</v>
      </c>
      <c r="AH343" s="413">
        <f t="shared" ref="AH343" si="975">AH342</f>
        <v>0</v>
      </c>
      <c r="AI343" s="413">
        <f t="shared" ref="AI343" si="976">AI342</f>
        <v>0</v>
      </c>
      <c r="AJ343" s="413">
        <f t="shared" ref="AJ343" si="977">AJ342</f>
        <v>0</v>
      </c>
      <c r="AK343" s="413">
        <f t="shared" ref="AK343" si="978">AK342</f>
        <v>0</v>
      </c>
      <c r="AL343" s="413">
        <f t="shared" ref="AL343" si="979">AL342</f>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291</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80">Z345</f>
        <v>0</v>
      </c>
      <c r="AA346" s="413">
        <f t="shared" ref="AA346" si="981">AA345</f>
        <v>0</v>
      </c>
      <c r="AB346" s="413">
        <f t="shared" ref="AB346" si="982">AB345</f>
        <v>0</v>
      </c>
      <c r="AC346" s="413">
        <f t="shared" ref="AC346" si="983">AC345</f>
        <v>0</v>
      </c>
      <c r="AD346" s="413">
        <f t="shared" ref="AD346" si="984">AD345</f>
        <v>0</v>
      </c>
      <c r="AE346" s="413">
        <f t="shared" ref="AE346" si="985">AE345</f>
        <v>0</v>
      </c>
      <c r="AF346" s="413">
        <f t="shared" ref="AF346" si="986">AF345</f>
        <v>0</v>
      </c>
      <c r="AG346" s="413">
        <f t="shared" ref="AG346" si="987">AG345</f>
        <v>0</v>
      </c>
      <c r="AH346" s="413">
        <f t="shared" ref="AH346" si="988">AH345</f>
        <v>0</v>
      </c>
      <c r="AI346" s="413">
        <f t="shared" ref="AI346" si="989">AI345</f>
        <v>0</v>
      </c>
      <c r="AJ346" s="413">
        <f t="shared" ref="AJ346" si="990">AJ345</f>
        <v>0</v>
      </c>
      <c r="AK346" s="413">
        <f t="shared" ref="AK346" si="991">AK345</f>
        <v>0</v>
      </c>
      <c r="AL346" s="413">
        <f t="shared" ref="AL346" si="992">AL345</f>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291</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93">Z348</f>
        <v>0</v>
      </c>
      <c r="AA349" s="413">
        <f t="shared" ref="AA349" si="994">AA348</f>
        <v>0</v>
      </c>
      <c r="AB349" s="413">
        <f t="shared" ref="AB349" si="995">AB348</f>
        <v>0</v>
      </c>
      <c r="AC349" s="413">
        <f t="shared" ref="AC349" si="996">AC348</f>
        <v>0</v>
      </c>
      <c r="AD349" s="413">
        <f t="shared" ref="AD349" si="997">AD348</f>
        <v>0</v>
      </c>
      <c r="AE349" s="413">
        <f t="shared" ref="AE349" si="998">AE348</f>
        <v>0</v>
      </c>
      <c r="AF349" s="413">
        <f t="shared" ref="AF349" si="999">AF348</f>
        <v>0</v>
      </c>
      <c r="AG349" s="413">
        <f t="shared" ref="AG349" si="1000">AG348</f>
        <v>0</v>
      </c>
      <c r="AH349" s="413">
        <f t="shared" ref="AH349" si="1001">AH348</f>
        <v>0</v>
      </c>
      <c r="AI349" s="413">
        <f t="shared" ref="AI349" si="1002">AI348</f>
        <v>0</v>
      </c>
      <c r="AJ349" s="413">
        <f t="shared" ref="AJ349" si="1003">AJ348</f>
        <v>0</v>
      </c>
      <c r="AK349" s="413">
        <f t="shared" ref="AK349" si="1004">AK348</f>
        <v>0</v>
      </c>
      <c r="AL349" s="413">
        <f t="shared" ref="AL349" si="1005">AL348</f>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291</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1006">Z351</f>
        <v>0</v>
      </c>
      <c r="AA352" s="413">
        <f t="shared" ref="AA352" si="1007">AA351</f>
        <v>0</v>
      </c>
      <c r="AB352" s="413">
        <f t="shared" ref="AB352" si="1008">AB351</f>
        <v>0</v>
      </c>
      <c r="AC352" s="413">
        <f t="shared" ref="AC352" si="1009">AC351</f>
        <v>0</v>
      </c>
      <c r="AD352" s="413">
        <f t="shared" ref="AD352" si="1010">AD351</f>
        <v>0</v>
      </c>
      <c r="AE352" s="413">
        <f t="shared" ref="AE352" si="1011">AE351</f>
        <v>0</v>
      </c>
      <c r="AF352" s="413">
        <f t="shared" ref="AF352" si="1012">AF351</f>
        <v>0</v>
      </c>
      <c r="AG352" s="413">
        <f t="shared" ref="AG352" si="1013">AG351</f>
        <v>0</v>
      </c>
      <c r="AH352" s="413">
        <f t="shared" ref="AH352" si="1014">AH351</f>
        <v>0</v>
      </c>
      <c r="AI352" s="413">
        <f t="shared" ref="AI352" si="1015">AI351</f>
        <v>0</v>
      </c>
      <c r="AJ352" s="413">
        <f t="shared" ref="AJ352" si="1016">AJ351</f>
        <v>0</v>
      </c>
      <c r="AK352" s="413">
        <f t="shared" ref="AK352" si="1017">AK351</f>
        <v>0</v>
      </c>
      <c r="AL352" s="413">
        <f t="shared" ref="AL352" si="1018">AL351</f>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outlineLevel="1">
      <c r="A354" s="524">
        <v>42</v>
      </c>
      <c r="B354" s="522"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outlineLevel="1">
      <c r="B355" s="296" t="s">
        <v>291</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Y354</f>
        <v>0</v>
      </c>
      <c r="Z355" s="413">
        <f t="shared" ref="Z355" si="1019">Z354</f>
        <v>0</v>
      </c>
      <c r="AA355" s="413">
        <f t="shared" ref="AA355" si="1020">AA354</f>
        <v>0</v>
      </c>
      <c r="AB355" s="413">
        <f t="shared" ref="AB355" si="1021">AB354</f>
        <v>0</v>
      </c>
      <c r="AC355" s="413">
        <f t="shared" ref="AC355" si="1022">AC354</f>
        <v>0</v>
      </c>
      <c r="AD355" s="413">
        <f t="shared" ref="AD355" si="1023">AD354</f>
        <v>0</v>
      </c>
      <c r="AE355" s="413">
        <f t="shared" ref="AE355" si="1024">AE354</f>
        <v>0</v>
      </c>
      <c r="AF355" s="413">
        <f t="shared" ref="AF355" si="1025">AF354</f>
        <v>0</v>
      </c>
      <c r="AG355" s="413">
        <f t="shared" ref="AG355" si="1026">AG354</f>
        <v>0</v>
      </c>
      <c r="AH355" s="413">
        <f t="shared" ref="AH355" si="1027">AH354</f>
        <v>0</v>
      </c>
      <c r="AI355" s="413">
        <f t="shared" ref="AI355" si="1028">AI354</f>
        <v>0</v>
      </c>
      <c r="AJ355" s="413">
        <f t="shared" ref="AJ355" si="1029">AJ354</f>
        <v>0</v>
      </c>
      <c r="AK355" s="413">
        <f t="shared" ref="AK355" si="1030">AK354</f>
        <v>0</v>
      </c>
      <c r="AL355" s="413">
        <f t="shared" ref="AL355" si="1031">AL354</f>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291</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Y357</f>
        <v>0</v>
      </c>
      <c r="Z358" s="413">
        <f t="shared" ref="Z358" si="1032">Z357</f>
        <v>0</v>
      </c>
      <c r="AA358" s="413">
        <f t="shared" ref="AA358" si="1033">AA357</f>
        <v>0</v>
      </c>
      <c r="AB358" s="413">
        <f t="shared" ref="AB358" si="1034">AB357</f>
        <v>0</v>
      </c>
      <c r="AC358" s="413">
        <f t="shared" ref="AC358" si="1035">AC357</f>
        <v>0</v>
      </c>
      <c r="AD358" s="413">
        <f t="shared" ref="AD358" si="1036">AD357</f>
        <v>0</v>
      </c>
      <c r="AE358" s="413">
        <f t="shared" ref="AE358" si="1037">AE357</f>
        <v>0</v>
      </c>
      <c r="AF358" s="413">
        <f t="shared" ref="AF358" si="1038">AF357</f>
        <v>0</v>
      </c>
      <c r="AG358" s="413">
        <f t="shared" ref="AG358" si="1039">AG357</f>
        <v>0</v>
      </c>
      <c r="AH358" s="413">
        <f t="shared" ref="AH358" si="1040">AH357</f>
        <v>0</v>
      </c>
      <c r="AI358" s="413">
        <f t="shared" ref="AI358" si="1041">AI357</f>
        <v>0</v>
      </c>
      <c r="AJ358" s="413">
        <f t="shared" ref="AJ358" si="1042">AJ357</f>
        <v>0</v>
      </c>
      <c r="AK358" s="413">
        <f t="shared" ref="AK358" si="1043">AK357</f>
        <v>0</v>
      </c>
      <c r="AL358" s="413">
        <f t="shared" ref="AL358" si="1044">AL357</f>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291</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45">Z360</f>
        <v>0</v>
      </c>
      <c r="AA361" s="413">
        <f t="shared" ref="AA361" si="1046">AA360</f>
        <v>0</v>
      </c>
      <c r="AB361" s="413">
        <f t="shared" ref="AB361" si="1047">AB360</f>
        <v>0</v>
      </c>
      <c r="AC361" s="413">
        <f t="shared" ref="AC361" si="1048">AC360</f>
        <v>0</v>
      </c>
      <c r="AD361" s="413">
        <f t="shared" ref="AD361" si="1049">AD360</f>
        <v>0</v>
      </c>
      <c r="AE361" s="413">
        <f t="shared" ref="AE361" si="1050">AE360</f>
        <v>0</v>
      </c>
      <c r="AF361" s="413">
        <f t="shared" ref="AF361" si="1051">AF360</f>
        <v>0</v>
      </c>
      <c r="AG361" s="413">
        <f t="shared" ref="AG361" si="1052">AG360</f>
        <v>0</v>
      </c>
      <c r="AH361" s="413">
        <f t="shared" ref="AH361" si="1053">AH360</f>
        <v>0</v>
      </c>
      <c r="AI361" s="413">
        <f t="shared" ref="AI361" si="1054">AI360</f>
        <v>0</v>
      </c>
      <c r="AJ361" s="413">
        <f t="shared" ref="AJ361" si="1055">AJ360</f>
        <v>0</v>
      </c>
      <c r="AK361" s="413">
        <f t="shared" ref="AK361" si="1056">AK360</f>
        <v>0</v>
      </c>
      <c r="AL361" s="413">
        <f t="shared" ref="AL361" si="1057">AL360</f>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291</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58">Z363</f>
        <v>0</v>
      </c>
      <c r="AA364" s="413">
        <f t="shared" ref="AA364" si="1059">AA363</f>
        <v>0</v>
      </c>
      <c r="AB364" s="413">
        <f t="shared" ref="AB364" si="1060">AB363</f>
        <v>0</v>
      </c>
      <c r="AC364" s="413">
        <f t="shared" ref="AC364" si="1061">AC363</f>
        <v>0</v>
      </c>
      <c r="AD364" s="413">
        <f t="shared" ref="AD364" si="1062">AD363</f>
        <v>0</v>
      </c>
      <c r="AE364" s="413">
        <f t="shared" ref="AE364" si="1063">AE363</f>
        <v>0</v>
      </c>
      <c r="AF364" s="413">
        <f t="shared" ref="AF364" si="1064">AF363</f>
        <v>0</v>
      </c>
      <c r="AG364" s="413">
        <f t="shared" ref="AG364" si="1065">AG363</f>
        <v>0</v>
      </c>
      <c r="AH364" s="413">
        <f t="shared" ref="AH364" si="1066">AH363</f>
        <v>0</v>
      </c>
      <c r="AI364" s="413">
        <f t="shared" ref="AI364" si="1067">AI363</f>
        <v>0</v>
      </c>
      <c r="AJ364" s="413">
        <f t="shared" ref="AJ364" si="1068">AJ363</f>
        <v>0</v>
      </c>
      <c r="AK364" s="413">
        <f t="shared" ref="AK364" si="1069">AK363</f>
        <v>0</v>
      </c>
      <c r="AL364" s="413">
        <f t="shared" ref="AL364" si="1070">AL363</f>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291</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71">Z366</f>
        <v>0</v>
      </c>
      <c r="AA367" s="413">
        <f t="shared" ref="AA367" si="1072">AA366</f>
        <v>0</v>
      </c>
      <c r="AB367" s="413">
        <f t="shared" ref="AB367" si="1073">AB366</f>
        <v>0</v>
      </c>
      <c r="AC367" s="413">
        <f t="shared" ref="AC367" si="1074">AC366</f>
        <v>0</v>
      </c>
      <c r="AD367" s="413">
        <f t="shared" ref="AD367" si="1075">AD366</f>
        <v>0</v>
      </c>
      <c r="AE367" s="413">
        <f t="shared" ref="AE367" si="1076">AE366</f>
        <v>0</v>
      </c>
      <c r="AF367" s="413">
        <f t="shared" ref="AF367" si="1077">AF366</f>
        <v>0</v>
      </c>
      <c r="AG367" s="413">
        <f t="shared" ref="AG367" si="1078">AG366</f>
        <v>0</v>
      </c>
      <c r="AH367" s="413">
        <f t="shared" ref="AH367" si="1079">AH366</f>
        <v>0</v>
      </c>
      <c r="AI367" s="413">
        <f t="shared" ref="AI367" si="1080">AI366</f>
        <v>0</v>
      </c>
      <c r="AJ367" s="413">
        <f t="shared" ref="AJ367" si="1081">AJ366</f>
        <v>0</v>
      </c>
      <c r="AK367" s="413">
        <f t="shared" ref="AK367" si="1082">AK366</f>
        <v>0</v>
      </c>
      <c r="AL367" s="413">
        <f t="shared" ref="AL367" si="1083">AL366</f>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291</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84">Z369</f>
        <v>0</v>
      </c>
      <c r="AA370" s="413">
        <f t="shared" ref="AA370" si="1085">AA369</f>
        <v>0</v>
      </c>
      <c r="AB370" s="413">
        <f t="shared" ref="AB370" si="1086">AB369</f>
        <v>0</v>
      </c>
      <c r="AC370" s="413">
        <f t="shared" ref="AC370" si="1087">AC369</f>
        <v>0</v>
      </c>
      <c r="AD370" s="413">
        <f t="shared" ref="AD370" si="1088">AD369</f>
        <v>0</v>
      </c>
      <c r="AE370" s="413">
        <f t="shared" ref="AE370" si="1089">AE369</f>
        <v>0</v>
      </c>
      <c r="AF370" s="413">
        <f t="shared" ref="AF370" si="1090">AF369</f>
        <v>0</v>
      </c>
      <c r="AG370" s="413">
        <f t="shared" ref="AG370" si="1091">AG369</f>
        <v>0</v>
      </c>
      <c r="AH370" s="413">
        <f t="shared" ref="AH370" si="1092">AH369</f>
        <v>0</v>
      </c>
      <c r="AI370" s="413">
        <f t="shared" ref="AI370" si="1093">AI369</f>
        <v>0</v>
      </c>
      <c r="AJ370" s="413">
        <f t="shared" ref="AJ370" si="1094">AJ369</f>
        <v>0</v>
      </c>
      <c r="AK370" s="413">
        <f t="shared" ref="AK370" si="1095">AK369</f>
        <v>0</v>
      </c>
      <c r="AL370" s="413">
        <f t="shared" ref="AL370" si="1096">AL369</f>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291</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97">Z372</f>
        <v>0</v>
      </c>
      <c r="AA373" s="413">
        <f t="shared" ref="AA373" si="1098">AA372</f>
        <v>0</v>
      </c>
      <c r="AB373" s="413">
        <f t="shared" ref="AB373" si="1099">AB372</f>
        <v>0</v>
      </c>
      <c r="AC373" s="413">
        <f t="shared" ref="AC373" si="1100">AC372</f>
        <v>0</v>
      </c>
      <c r="AD373" s="413">
        <f t="shared" ref="AD373" si="1101">AD372</f>
        <v>0</v>
      </c>
      <c r="AE373" s="413">
        <f t="shared" ref="AE373" si="1102">AE372</f>
        <v>0</v>
      </c>
      <c r="AF373" s="413">
        <f t="shared" ref="AF373" si="1103">AF372</f>
        <v>0</v>
      </c>
      <c r="AG373" s="413">
        <f t="shared" ref="AG373" si="1104">AG372</f>
        <v>0</v>
      </c>
      <c r="AH373" s="413">
        <f t="shared" ref="AH373" si="1105">AH372</f>
        <v>0</v>
      </c>
      <c r="AI373" s="413">
        <f t="shared" ref="AI373" si="1106">AI372</f>
        <v>0</v>
      </c>
      <c r="AJ373" s="413">
        <f t="shared" ref="AJ373" si="1107">AJ372</f>
        <v>0</v>
      </c>
      <c r="AK373" s="413">
        <f t="shared" ref="AK373" si="1108">AK372</f>
        <v>0</v>
      </c>
      <c r="AL373" s="413">
        <f t="shared" ref="AL373" si="1109">AL372</f>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110">Z375</f>
        <v>0</v>
      </c>
      <c r="AA376" s="413">
        <f t="shared" ref="AA376" si="1111">AA375</f>
        <v>0</v>
      </c>
      <c r="AB376" s="413">
        <f t="shared" ref="AB376" si="1112">AB375</f>
        <v>0</v>
      </c>
      <c r="AC376" s="413">
        <f t="shared" ref="AC376" si="1113">AC375</f>
        <v>0</v>
      </c>
      <c r="AD376" s="413">
        <f t="shared" ref="AD376" si="1114">AD375</f>
        <v>0</v>
      </c>
      <c r="AE376" s="413">
        <f t="shared" ref="AE376" si="1115">AE375</f>
        <v>0</v>
      </c>
      <c r="AF376" s="413">
        <f t="shared" ref="AF376" si="1116">AF375</f>
        <v>0</v>
      </c>
      <c r="AG376" s="413">
        <f t="shared" ref="AG376" si="1117">AG375</f>
        <v>0</v>
      </c>
      <c r="AH376" s="413">
        <f t="shared" ref="AH376" si="1118">AH375</f>
        <v>0</v>
      </c>
      <c r="AI376" s="413">
        <f t="shared" ref="AI376" si="1119">AI375</f>
        <v>0</v>
      </c>
      <c r="AJ376" s="413">
        <f t="shared" ref="AJ376" si="1120">AJ375</f>
        <v>0</v>
      </c>
      <c r="AK376" s="413">
        <f t="shared" ref="AK376" si="1121">AK375</f>
        <v>0</v>
      </c>
      <c r="AL376" s="413">
        <f t="shared" ref="AL376" si="1122">AL375</f>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276</v>
      </c>
      <c r="C378" s="331"/>
      <c r="D378" s="331">
        <f>SUM(D221:D376)</f>
        <v>732267</v>
      </c>
      <c r="E378" s="331"/>
      <c r="F378" s="331"/>
      <c r="G378" s="331"/>
      <c r="H378" s="331"/>
      <c r="I378" s="331"/>
      <c r="J378" s="331"/>
      <c r="K378" s="331"/>
      <c r="L378" s="331"/>
      <c r="M378" s="331"/>
      <c r="N378" s="331"/>
      <c r="O378" s="331">
        <f>SUM(O221:O376)</f>
        <v>38</v>
      </c>
      <c r="P378" s="331"/>
      <c r="Q378" s="331"/>
      <c r="R378" s="331"/>
      <c r="S378" s="331"/>
      <c r="T378" s="331"/>
      <c r="U378" s="331"/>
      <c r="V378" s="331"/>
      <c r="W378" s="331"/>
      <c r="X378" s="331"/>
      <c r="Y378" s="331">
        <f>IF(Y219="kWh",SUMPRODUCT(D221:D376,Y221:Y376))</f>
        <v>315548</v>
      </c>
      <c r="Z378" s="331">
        <f>IF(Z219="kWh",SUMPRODUCT(D221:D376,Z221:Z376))</f>
        <v>416719</v>
      </c>
      <c r="AA378" s="331">
        <f>IF(AA219="kw",SUMPRODUCT(N221:N376,O221:O376,AA221:AA376),SUMPRODUCT(D221:D376,AA221:AA376))</f>
        <v>0</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0</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277</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258830</v>
      </c>
      <c r="Z379" s="394">
        <f>HLOOKUP(Z218,'2. LRAMVA Threshold'!$B$42:$Q$53,8,FALSE)</f>
        <v>65523</v>
      </c>
      <c r="AA379" s="394">
        <f>HLOOKUP(AA218,'2. LRAMVA Threshold'!$B$42:$Q$53,8,FALSE)</f>
        <v>168</v>
      </c>
      <c r="AB379" s="394">
        <f>HLOOKUP(AB218,'2. LRAMVA Threshold'!$B$42:$Q$53,8,FALSE)</f>
        <v>1232</v>
      </c>
      <c r="AC379" s="394">
        <f>HLOOKUP(AC218,'2. LRAMVA Threshold'!$B$42:$Q$53,8,FALSE)</f>
        <v>14</v>
      </c>
      <c r="AD379" s="394">
        <f>HLOOKUP(AD218,'2. LRAMVA Threshold'!$B$42:$Q$53,8,FALSE)</f>
        <v>0</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278</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1.06E-2</v>
      </c>
      <c r="Z381" s="343">
        <f>HLOOKUP(Z$35,'3.  Distribution Rates'!$C$122:$P$133,8,FALSE)</f>
        <v>1.4500000000000001E-2</v>
      </c>
      <c r="AA381" s="343">
        <f>HLOOKUP(AA$35,'3.  Distribution Rates'!$C$122:$P$133,8,FALSE)</f>
        <v>3.6267999999999998</v>
      </c>
      <c r="AB381" s="343">
        <f>HLOOKUP(AB$35,'3.  Distribution Rates'!$C$122:$P$133,8,FALSE)</f>
        <v>5.4000000000000003E-3</v>
      </c>
      <c r="AC381" s="343">
        <f>HLOOKUP(AC$35,'3.  Distribution Rates'!$C$122:$P$133,8,FALSE)</f>
        <v>7.9359000000000002</v>
      </c>
      <c r="AD381" s="343">
        <f>HLOOKUP(AD$35,'3.  Distribution Rates'!$C$122:$P$133,8,FALSE)</f>
        <v>0</v>
      </c>
      <c r="AE381" s="343">
        <f>HLOOKUP(AE$35,'3.  Distribution Rates'!$C$122:$P$133,8,FALSE)</f>
        <v>0</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279</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320.17137959414833</v>
      </c>
      <c r="Z382" s="380">
        <f>'4.  2011-2014 LRAM'!Z139*Z381</f>
        <v>299.50138229404268</v>
      </c>
      <c r="AA382" s="380">
        <f>'4.  2011-2014 LRAM'!AA139*AA381</f>
        <v>0</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123">SUM(Y382:AL382)</f>
        <v>619.67276188819096</v>
      </c>
    </row>
    <row r="383" spans="1:42">
      <c r="B383" s="326" t="s">
        <v>280</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266.92432252867076</v>
      </c>
      <c r="Z383" s="380">
        <f>'4.  2011-2014 LRAM'!Z268*Z381</f>
        <v>1467.5246251404592</v>
      </c>
      <c r="AA383" s="380">
        <f>'4.  2011-2014 LRAM'!AA268*AA381</f>
        <v>0</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123"/>
        <v>1734.4489476691299</v>
      </c>
    </row>
    <row r="384" spans="1:42">
      <c r="B384" s="326" t="s">
        <v>281</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542.21535020519514</v>
      </c>
      <c r="Z384" s="380">
        <f>'4.  2011-2014 LRAM'!Z397*Z381</f>
        <v>1438.4740868644851</v>
      </c>
      <c r="AA384" s="380">
        <f>'4.  2011-2014 LRAM'!AA397*AA381</f>
        <v>0</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123"/>
        <v>1980.6894370696803</v>
      </c>
    </row>
    <row r="385" spans="2:39">
      <c r="B385" s="326" t="s">
        <v>282</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853.85936115722961</v>
      </c>
      <c r="Z385" s="380">
        <f>'4.  2011-2014 LRAM'!Z527*Z381</f>
        <v>486.85485707999999</v>
      </c>
      <c r="AA385" s="380">
        <f>'4.  2011-2014 LRAM'!AA527*AA381</f>
        <v>0</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123"/>
        <v>1340.7142182372295</v>
      </c>
    </row>
    <row r="386" spans="2:39">
      <c r="B386" s="326" t="s">
        <v>283</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124">Y208*Y381</f>
        <v>1084.7192</v>
      </c>
      <c r="Z386" s="380">
        <f t="shared" si="1124"/>
        <v>556.24900000000002</v>
      </c>
      <c r="AA386" s="380">
        <f t="shared" si="1124"/>
        <v>0</v>
      </c>
      <c r="AB386" s="380">
        <f t="shared" si="1124"/>
        <v>0</v>
      </c>
      <c r="AC386" s="380">
        <f t="shared" si="1124"/>
        <v>0</v>
      </c>
      <c r="AD386" s="380">
        <f t="shared" si="1124"/>
        <v>0</v>
      </c>
      <c r="AE386" s="380">
        <f t="shared" si="1124"/>
        <v>0</v>
      </c>
      <c r="AF386" s="380">
        <f t="shared" si="1124"/>
        <v>0</v>
      </c>
      <c r="AG386" s="380">
        <f t="shared" si="1124"/>
        <v>0</v>
      </c>
      <c r="AH386" s="380">
        <f t="shared" si="1124"/>
        <v>0</v>
      </c>
      <c r="AI386" s="380">
        <f t="shared" si="1124"/>
        <v>0</v>
      </c>
      <c r="AJ386" s="380">
        <f t="shared" si="1124"/>
        <v>0</v>
      </c>
      <c r="AK386" s="380">
        <f t="shared" si="1124"/>
        <v>0</v>
      </c>
      <c r="AL386" s="380">
        <f t="shared" si="1124"/>
        <v>0</v>
      </c>
      <c r="AM386" s="631">
        <f t="shared" si="1123"/>
        <v>1640.9682</v>
      </c>
    </row>
    <row r="387" spans="2:39">
      <c r="B387" s="326" t="s">
        <v>292</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3344.8087999999998</v>
      </c>
      <c r="Z387" s="380">
        <f t="shared" ref="Z387:AL387" si="1125">Z378*Z381</f>
        <v>6042.4255000000003</v>
      </c>
      <c r="AA387" s="380">
        <f t="shared" si="1125"/>
        <v>0</v>
      </c>
      <c r="AB387" s="380">
        <f t="shared" si="1125"/>
        <v>0</v>
      </c>
      <c r="AC387" s="380">
        <f t="shared" si="1125"/>
        <v>0</v>
      </c>
      <c r="AD387" s="380">
        <f t="shared" si="1125"/>
        <v>0</v>
      </c>
      <c r="AE387" s="380">
        <f t="shared" si="1125"/>
        <v>0</v>
      </c>
      <c r="AF387" s="380">
        <f t="shared" si="1125"/>
        <v>0</v>
      </c>
      <c r="AG387" s="380">
        <f t="shared" si="1125"/>
        <v>0</v>
      </c>
      <c r="AH387" s="380">
        <f t="shared" si="1125"/>
        <v>0</v>
      </c>
      <c r="AI387" s="380">
        <f t="shared" si="1125"/>
        <v>0</v>
      </c>
      <c r="AJ387" s="380">
        <f t="shared" si="1125"/>
        <v>0</v>
      </c>
      <c r="AK387" s="380">
        <f t="shared" si="1125"/>
        <v>0</v>
      </c>
      <c r="AL387" s="380">
        <f t="shared" si="1125"/>
        <v>0</v>
      </c>
      <c r="AM387" s="631">
        <f t="shared" si="1123"/>
        <v>9387.2343000000001</v>
      </c>
    </row>
    <row r="388" spans="2:39" ht="15.75">
      <c r="B388" s="351" t="s">
        <v>284</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6412.6984134852437</v>
      </c>
      <c r="Z388" s="348">
        <f t="shared" ref="Z388:AE388" si="1126">SUM(Z382:Z387)</f>
        <v>10291.029451378989</v>
      </c>
      <c r="AA388" s="348">
        <f t="shared" si="1126"/>
        <v>0</v>
      </c>
      <c r="AB388" s="348">
        <f t="shared" si="1126"/>
        <v>0</v>
      </c>
      <c r="AC388" s="348">
        <f t="shared" si="1126"/>
        <v>0</v>
      </c>
      <c r="AD388" s="348">
        <f t="shared" si="1126"/>
        <v>0</v>
      </c>
      <c r="AE388" s="348">
        <f t="shared" si="1126"/>
        <v>0</v>
      </c>
      <c r="AF388" s="348">
        <f>SUM(AF382:AF387)</f>
        <v>0</v>
      </c>
      <c r="AG388" s="348">
        <f t="shared" ref="AG388:AL388" si="1127">SUM(AG382:AG387)</f>
        <v>0</v>
      </c>
      <c r="AH388" s="348">
        <f t="shared" si="1127"/>
        <v>0</v>
      </c>
      <c r="AI388" s="348">
        <f t="shared" si="1127"/>
        <v>0</v>
      </c>
      <c r="AJ388" s="348">
        <f t="shared" si="1127"/>
        <v>0</v>
      </c>
      <c r="AK388" s="348">
        <f t="shared" si="1127"/>
        <v>0</v>
      </c>
      <c r="AL388" s="348">
        <f t="shared" si="1127"/>
        <v>0</v>
      </c>
      <c r="AM388" s="409">
        <f>SUM(AM382:AM387)</f>
        <v>16703.727864864231</v>
      </c>
    </row>
    <row r="389" spans="2:39" ht="15.75">
      <c r="B389" s="351" t="s">
        <v>285</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2743.598</v>
      </c>
      <c r="Z389" s="349">
        <f t="shared" ref="Z389:AE389" si="1128">Z379*Z381</f>
        <v>950.08350000000007</v>
      </c>
      <c r="AA389" s="349">
        <f t="shared" si="1128"/>
        <v>609.30239999999992</v>
      </c>
      <c r="AB389" s="349">
        <f t="shared" si="1128"/>
        <v>6.6528</v>
      </c>
      <c r="AC389" s="349">
        <f t="shared" si="1128"/>
        <v>111.1026</v>
      </c>
      <c r="AD389" s="349">
        <f t="shared" si="1128"/>
        <v>0</v>
      </c>
      <c r="AE389" s="349">
        <f t="shared" si="1128"/>
        <v>0</v>
      </c>
      <c r="AF389" s="349">
        <f>AF379*AF381</f>
        <v>0</v>
      </c>
      <c r="AG389" s="349">
        <f t="shared" ref="AG389:AL389" si="1129">AG379*AG381</f>
        <v>0</v>
      </c>
      <c r="AH389" s="349">
        <f t="shared" si="1129"/>
        <v>0</v>
      </c>
      <c r="AI389" s="349">
        <f t="shared" si="1129"/>
        <v>0</v>
      </c>
      <c r="AJ389" s="349">
        <f t="shared" si="1129"/>
        <v>0</v>
      </c>
      <c r="AK389" s="349">
        <f t="shared" si="1129"/>
        <v>0</v>
      </c>
      <c r="AL389" s="349">
        <f t="shared" si="1129"/>
        <v>0</v>
      </c>
      <c r="AM389" s="409">
        <f>SUM(Y389:AL389)</f>
        <v>4420.7393000000002</v>
      </c>
    </row>
    <row r="390" spans="2:39" ht="15.75">
      <c r="B390" s="351" t="s">
        <v>286</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12282.98856486423</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287</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315498</v>
      </c>
      <c r="Z392" s="293">
        <f>SUMPRODUCT(E221:E376,Z221:Z376)</f>
        <v>415358</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50"/>
    </row>
    <row r="393" spans="2:39">
      <c r="B393" s="441" t="s">
        <v>288</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315449</v>
      </c>
      <c r="Z393" s="293">
        <f>SUMPRODUCT(F221:F376,Z221:Z376)</f>
        <v>415358</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9"/>
    </row>
    <row r="394" spans="2:39">
      <c r="B394" s="441" t="s">
        <v>289</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315449</v>
      </c>
      <c r="Z394" s="293">
        <f>SUMPRODUCT(G221:G376,Z221:Z376)</f>
        <v>415358</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9"/>
    </row>
    <row r="395" spans="2:39">
      <c r="B395" s="442" t="s">
        <v>290</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315449</v>
      </c>
      <c r="Z395" s="328">
        <f>SUMPRODUCT(H221:H376,Z221:Z376)</f>
        <v>415358</v>
      </c>
      <c r="AA395" s="328">
        <f t="shared" ref="AA395:AL395" si="1133">IF(AA219="kw",SUMPRODUCT($N$221:$N$376,$S$221:$S$376,AA221:AA376),SUMPRODUCT($H$221:$H$376,AA221:AA376))</f>
        <v>0</v>
      </c>
      <c r="AB395" s="328">
        <f t="shared" si="1133"/>
        <v>0</v>
      </c>
      <c r="AC395" s="328">
        <f t="shared" si="1133"/>
        <v>0</v>
      </c>
      <c r="AD395" s="328">
        <f t="shared" si="1133"/>
        <v>0</v>
      </c>
      <c r="AE395" s="328">
        <f t="shared" si="1133"/>
        <v>0</v>
      </c>
      <c r="AF395" s="328">
        <f t="shared" si="1133"/>
        <v>0</v>
      </c>
      <c r="AG395" s="328">
        <f t="shared" si="1133"/>
        <v>0</v>
      </c>
      <c r="AH395" s="328">
        <f t="shared" si="1133"/>
        <v>0</v>
      </c>
      <c r="AI395" s="328">
        <f t="shared" si="1133"/>
        <v>0</v>
      </c>
      <c r="AJ395" s="328">
        <f t="shared" si="1133"/>
        <v>0</v>
      </c>
      <c r="AK395" s="328">
        <f t="shared" si="1133"/>
        <v>0</v>
      </c>
      <c r="AL395" s="328">
        <f t="shared" si="1133"/>
        <v>0</v>
      </c>
      <c r="AM395" s="388"/>
    </row>
    <row r="396" spans="2:39" ht="21" customHeight="1">
      <c r="B396" s="370" t="s">
        <v>596</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293</v>
      </c>
      <c r="C399" s="283"/>
      <c r="D399" s="592" t="s">
        <v>531</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11" t="s">
        <v>212</v>
      </c>
      <c r="C400" s="813" t="s">
        <v>33</v>
      </c>
      <c r="D400" s="286" t="s">
        <v>425</v>
      </c>
      <c r="E400" s="815" t="s">
        <v>210</v>
      </c>
      <c r="F400" s="816"/>
      <c r="G400" s="816"/>
      <c r="H400" s="816"/>
      <c r="I400" s="816"/>
      <c r="J400" s="816"/>
      <c r="K400" s="816"/>
      <c r="L400" s="816"/>
      <c r="M400" s="817"/>
      <c r="N400" s="818" t="s">
        <v>214</v>
      </c>
      <c r="O400" s="286" t="s">
        <v>426</v>
      </c>
      <c r="P400" s="815" t="s">
        <v>213</v>
      </c>
      <c r="Q400" s="816"/>
      <c r="R400" s="816"/>
      <c r="S400" s="816"/>
      <c r="T400" s="816"/>
      <c r="U400" s="816"/>
      <c r="V400" s="816"/>
      <c r="W400" s="816"/>
      <c r="X400" s="817"/>
      <c r="Y400" s="808" t="s">
        <v>245</v>
      </c>
      <c r="Z400" s="809"/>
      <c r="AA400" s="809"/>
      <c r="AB400" s="809"/>
      <c r="AC400" s="809"/>
      <c r="AD400" s="809"/>
      <c r="AE400" s="809"/>
      <c r="AF400" s="809"/>
      <c r="AG400" s="809"/>
      <c r="AH400" s="809"/>
      <c r="AI400" s="809"/>
      <c r="AJ400" s="809"/>
      <c r="AK400" s="809"/>
      <c r="AL400" s="809"/>
      <c r="AM400" s="810"/>
    </row>
    <row r="401" spans="1:39" ht="61.5" customHeight="1">
      <c r="B401" s="812"/>
      <c r="C401" s="814"/>
      <c r="D401" s="287">
        <v>2017</v>
      </c>
      <c r="E401" s="287">
        <v>2018</v>
      </c>
      <c r="F401" s="287">
        <v>2019</v>
      </c>
      <c r="G401" s="287">
        <v>2020</v>
      </c>
      <c r="H401" s="287">
        <v>2021</v>
      </c>
      <c r="I401" s="287">
        <v>2022</v>
      </c>
      <c r="J401" s="287">
        <v>2023</v>
      </c>
      <c r="K401" s="287">
        <v>2024</v>
      </c>
      <c r="L401" s="287">
        <v>2025</v>
      </c>
      <c r="M401" s="287">
        <v>2026</v>
      </c>
      <c r="N401" s="819"/>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General Service &lt; 50 kW</v>
      </c>
      <c r="AA401" s="287" t="str">
        <f>'1.  LRAMVA Summary'!F50</f>
        <v>General Service &gt; 50 to 4999 kW</v>
      </c>
      <c r="AB401" s="287" t="str">
        <f>'1.  LRAMVA Summary'!G50</f>
        <v>Unmetered Scattered Load</v>
      </c>
      <c r="AC401" s="287" t="str">
        <f>'1.  LRAMVA Summary'!H50</f>
        <v>Street Lighting</v>
      </c>
      <c r="AD401" s="287" t="str">
        <f>'1.  LRAMVA Summary'!I50</f>
        <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507</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kWh</v>
      </c>
      <c r="AC402" s="293" t="str">
        <f>'1.  LRAMVA Summary'!H51</f>
        <v>kW</v>
      </c>
      <c r="AD402" s="293">
        <f>'1.  LRAMVA Summary'!I51</f>
        <v>0</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hidden="1" outlineLevel="1">
      <c r="A403" s="534"/>
      <c r="B403" s="506" t="s">
        <v>500</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hidden="1" outlineLevel="1">
      <c r="A405" s="534"/>
      <c r="B405" s="433" t="s">
        <v>310</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Y404</f>
        <v>0</v>
      </c>
      <c r="Z405" s="413">
        <f t="shared" ref="Z405" si="1134">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299"/>
    </row>
    <row r="406" spans="1:39" ht="15.75" hidden="1"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hidden="1"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4"/>
      <c r="B408" s="433" t="s">
        <v>310</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Y407</f>
        <v>0</v>
      </c>
      <c r="Z408" s="413">
        <f t="shared" ref="Z408" si="1147">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299"/>
    </row>
    <row r="409" spans="1:39" ht="15.75" hidden="1"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hidden="1"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4"/>
      <c r="B411" s="433" t="s">
        <v>310</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60">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299"/>
    </row>
    <row r="412" spans="1:39" hidden="1"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hidden="1"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4"/>
      <c r="B414" s="433" t="s">
        <v>310</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73">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299"/>
    </row>
    <row r="415" spans="1:39" hidden="1"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hidden="1"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4"/>
      <c r="B417" s="433" t="s">
        <v>310</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86">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299"/>
    </row>
    <row r="418" spans="1:39" hidden="1"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hidden="1" outlineLevel="1">
      <c r="A419" s="534"/>
      <c r="B419" s="516" t="s">
        <v>501</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hidden="1"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hidden="1" outlineLevel="1">
      <c r="A421" s="534"/>
      <c r="B421" s="433" t="s">
        <v>310</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Y420</f>
        <v>0</v>
      </c>
      <c r="Z421" s="413">
        <f t="shared" ref="Z421" si="1199">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313"/>
    </row>
    <row r="422" spans="1:39" hidden="1"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hidden="1"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4"/>
      <c r="B424" s="433" t="s">
        <v>310</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12">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313"/>
    </row>
    <row r="425" spans="1:39" hidden="1"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hidden="1"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4"/>
      <c r="B427" s="433" t="s">
        <v>310</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25">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313"/>
    </row>
    <row r="428" spans="1:39" hidden="1"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hidden="1"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4"/>
      <c r="B430" s="433" t="s">
        <v>310</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38">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313"/>
    </row>
    <row r="431" spans="1:39" hidden="1"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hidden="1"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hidden="1" outlineLevel="1">
      <c r="A433" s="534"/>
      <c r="B433" s="433" t="s">
        <v>310</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Y432</f>
        <v>0</v>
      </c>
      <c r="Z433" s="413">
        <f t="shared" ref="Z433" si="1251">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313"/>
    </row>
    <row r="434" spans="1:40" hidden="1"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hidden="1"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hidden="1"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hidden="1" outlineLevel="1">
      <c r="A437" s="534"/>
      <c r="B437" s="433" t="s">
        <v>310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 t="shared" ref="Z437" si="1264">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299"/>
    </row>
    <row r="438" spans="1:40" hidden="1"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hidden="1"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hidden="1" outlineLevel="1">
      <c r="A440" s="534"/>
      <c r="B440" s="433" t="s">
        <v>310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77">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299"/>
    </row>
    <row r="441" spans="1:40" hidden="1"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hidden="1"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hidden="1" outlineLevel="1">
      <c r="A443" s="534"/>
      <c r="B443" s="433" t="s">
        <v>310</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90">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308"/>
    </row>
    <row r="444" spans="1:40" hidden="1"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hidden="1"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hidden="1"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hidden="1" outlineLevel="1">
      <c r="A447" s="534"/>
      <c r="B447" s="433" t="s">
        <v>310</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 t="shared" ref="Z447" si="1303">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299"/>
    </row>
    <row r="448" spans="1:40" hidden="1"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hidden="1" outlineLevel="1">
      <c r="A449" s="534"/>
      <c r="B449" s="506" t="s">
        <v>493</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hidden="1" outlineLevel="1">
      <c r="A450" s="534">
        <v>15</v>
      </c>
      <c r="B450" s="433" t="s">
        <v>498</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hidden="1" outlineLevel="1">
      <c r="A451" s="534"/>
      <c r="B451" s="433" t="s">
        <v>310</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316">Z450</f>
        <v>0</v>
      </c>
      <c r="AA451" s="413">
        <f t="shared" si="1316"/>
        <v>0</v>
      </c>
      <c r="AB451" s="413">
        <f t="shared" si="1316"/>
        <v>0</v>
      </c>
      <c r="AC451" s="413">
        <f t="shared" si="1316"/>
        <v>0</v>
      </c>
      <c r="AD451" s="413">
        <f t="shared" si="1316"/>
        <v>0</v>
      </c>
      <c r="AE451" s="413">
        <f t="shared" si="1316"/>
        <v>0</v>
      </c>
      <c r="AF451" s="413">
        <f t="shared" si="1316"/>
        <v>0</v>
      </c>
      <c r="AG451" s="413">
        <f t="shared" si="1316"/>
        <v>0</v>
      </c>
      <c r="AH451" s="413">
        <f t="shared" si="1316"/>
        <v>0</v>
      </c>
      <c r="AI451" s="413">
        <f t="shared" si="1316"/>
        <v>0</v>
      </c>
      <c r="AJ451" s="413">
        <f t="shared" si="1316"/>
        <v>0</v>
      </c>
      <c r="AK451" s="413">
        <f t="shared" si="1316"/>
        <v>0</v>
      </c>
      <c r="AL451" s="413">
        <f t="shared" si="1316"/>
        <v>0</v>
      </c>
      <c r="AM451" s="299"/>
    </row>
    <row r="452" spans="1:40" hidden="1"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hidden="1" outlineLevel="1">
      <c r="A453" s="534">
        <v>16</v>
      </c>
      <c r="B453" s="531" t="s">
        <v>494</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hidden="1" outlineLevel="1">
      <c r="A454" s="534"/>
      <c r="B454" s="531" t="s">
        <v>310</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s="285" customFormat="1" hidden="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hidden="1" outlineLevel="1">
      <c r="A456" s="534"/>
      <c r="B456" s="532" t="s">
        <v>499</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hidden="1"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hidden="1" outlineLevel="1">
      <c r="A458" s="534"/>
      <c r="B458" s="433" t="s">
        <v>310</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8">Z457</f>
        <v>0</v>
      </c>
      <c r="AA458" s="413">
        <f t="shared" si="1318"/>
        <v>0</v>
      </c>
      <c r="AB458" s="413">
        <f t="shared" si="1318"/>
        <v>0</v>
      </c>
      <c r="AC458" s="413">
        <f t="shared" si="1318"/>
        <v>0</v>
      </c>
      <c r="AD458" s="413">
        <f t="shared" si="1318"/>
        <v>0</v>
      </c>
      <c r="AE458" s="413">
        <f t="shared" si="1318"/>
        <v>0</v>
      </c>
      <c r="AF458" s="413">
        <f t="shared" si="1318"/>
        <v>0</v>
      </c>
      <c r="AG458" s="413">
        <f t="shared" si="1318"/>
        <v>0</v>
      </c>
      <c r="AH458" s="413">
        <f t="shared" si="1318"/>
        <v>0</v>
      </c>
      <c r="AI458" s="413">
        <f t="shared" si="1318"/>
        <v>0</v>
      </c>
      <c r="AJ458" s="413">
        <f t="shared" si="1318"/>
        <v>0</v>
      </c>
      <c r="AK458" s="413">
        <f t="shared" si="1318"/>
        <v>0</v>
      </c>
      <c r="AL458" s="413">
        <f t="shared" si="1318"/>
        <v>0</v>
      </c>
      <c r="AM458" s="308"/>
    </row>
    <row r="459" spans="1:40" hidden="1"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hidden="1"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4"/>
      <c r="B461" s="433" t="s">
        <v>310</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hidden="1"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hidden="1"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4"/>
      <c r="B464" s="433" t="s">
        <v>310</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299"/>
    </row>
    <row r="465" spans="1:39" hidden="1"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hidden="1"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4"/>
      <c r="B467" s="433" t="s">
        <v>310</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21">Y466</f>
        <v>0</v>
      </c>
      <c r="Z467" s="413">
        <f t="shared" si="1321"/>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308"/>
    </row>
    <row r="468" spans="1:39" ht="15.75" hidden="1"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hidden="1" outlineLevel="1">
      <c r="A469" s="534"/>
      <c r="B469" s="526" t="s">
        <v>506</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hidden="1" outlineLevel="1">
      <c r="A470" s="534"/>
      <c r="B470" s="506" t="s">
        <v>502</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hidden="1"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hidden="1" outlineLevel="1">
      <c r="A472" s="534"/>
      <c r="B472" s="433" t="s">
        <v>310</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Y471</f>
        <v>0</v>
      </c>
      <c r="Z472" s="413">
        <f t="shared" ref="Z472" si="1322">Z471</f>
        <v>0</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308"/>
    </row>
    <row r="473" spans="1:39" hidden="1"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hidden="1"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hidden="1" outlineLevel="1">
      <c r="A475" s="534"/>
      <c r="B475" s="433" t="s">
        <v>310</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 t="shared" ref="Z475" si="1335">Z474</f>
        <v>0</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308"/>
    </row>
    <row r="476" spans="1:39" hidden="1"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34"/>
      <c r="B478" s="433" t="s">
        <v>310</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48">Z477</f>
        <v>0</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308"/>
    </row>
    <row r="479" spans="1:39" hidden="1"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4"/>
      <c r="B481" s="433" t="s">
        <v>310</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61">Z480</f>
        <v>0</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308"/>
    </row>
    <row r="482" spans="1:39" hidden="1"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hidden="1" outlineLevel="1">
      <c r="A483" s="534"/>
      <c r="B483" s="506" t="s">
        <v>503</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hidden="1"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hidden="1" outlineLevel="1">
      <c r="A485" s="534"/>
      <c r="B485" s="433" t="s">
        <v>310</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Y484</f>
        <v>0</v>
      </c>
      <c r="Z485" s="413">
        <f t="shared" ref="Z485" si="1374">Z484</f>
        <v>0</v>
      </c>
      <c r="AA485" s="413">
        <f t="shared" ref="AA485" si="1375">AA484</f>
        <v>0</v>
      </c>
      <c r="AB485" s="413">
        <f t="shared" ref="AB485" si="1376">AB484</f>
        <v>0</v>
      </c>
      <c r="AC485" s="413">
        <f t="shared" ref="AC485" si="1377">AC484</f>
        <v>0</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308"/>
    </row>
    <row r="486" spans="1:39" hidden="1"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4"/>
      <c r="B488" s="433" t="s">
        <v>310</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87">Z487</f>
        <v>0</v>
      </c>
      <c r="AA488" s="413">
        <f t="shared" ref="AA488" si="1388">AA487</f>
        <v>0</v>
      </c>
      <c r="AB488" s="413">
        <f t="shared" ref="AB488" si="1389">AB487</f>
        <v>0</v>
      </c>
      <c r="AC488" s="413">
        <f t="shared" ref="AC488" si="1390">AC487</f>
        <v>0</v>
      </c>
      <c r="AD488" s="413">
        <f t="shared" ref="AD488" si="1391">AD487</f>
        <v>0</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308"/>
    </row>
    <row r="489" spans="1:39" hidden="1"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hidden="1"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idden="1" outlineLevel="1">
      <c r="A491" s="534"/>
      <c r="B491" s="433" t="s">
        <v>310</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400">Z490</f>
        <v>0</v>
      </c>
      <c r="AA491" s="413">
        <f t="shared" ref="AA491" si="1401">AA490</f>
        <v>0</v>
      </c>
      <c r="AB491" s="413">
        <f t="shared" ref="AB491" si="1402">AB490</f>
        <v>0</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308"/>
    </row>
    <row r="492" spans="1:39" hidden="1"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34"/>
      <c r="B494" s="433" t="s">
        <v>310</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13">Z493</f>
        <v>0</v>
      </c>
      <c r="AA494" s="413">
        <f t="shared" ref="AA494" si="1414">AA493</f>
        <v>0</v>
      </c>
      <c r="AB494" s="413">
        <f t="shared" ref="AB494" si="1415">AB493</f>
        <v>0</v>
      </c>
      <c r="AC494" s="413">
        <f t="shared" ref="AC494" si="1416">AC493</f>
        <v>0</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308"/>
    </row>
    <row r="495" spans="1:39" hidden="1"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4"/>
      <c r="B497" s="433" t="s">
        <v>310</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Y496</f>
        <v>0</v>
      </c>
      <c r="Z497" s="413">
        <f t="shared" ref="Z497" si="1426">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308"/>
    </row>
    <row r="498" spans="1:39" hidden="1"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4"/>
      <c r="B500" s="433" t="s">
        <v>310</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39">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308"/>
    </row>
    <row r="501" spans="1:39" hidden="1"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4"/>
      <c r="B503" s="433" t="s">
        <v>310</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52">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308"/>
    </row>
    <row r="504" spans="1:39" hidden="1"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4"/>
      <c r="B506" s="433" t="s">
        <v>310</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65">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308"/>
    </row>
    <row r="507" spans="1:39" hidden="1"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hidden="1" outlineLevel="1">
      <c r="A508" s="534"/>
      <c r="B508" s="506" t="s">
        <v>504</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hidden="1"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hidden="1" outlineLevel="1">
      <c r="A510" s="534"/>
      <c r="B510" s="433" t="s">
        <v>310</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Y509</f>
        <v>0</v>
      </c>
      <c r="Z510" s="413">
        <f t="shared" ref="Z510" si="1478">Z509</f>
        <v>0</v>
      </c>
      <c r="AA510" s="413">
        <f t="shared" ref="AA510" si="1479">AA509</f>
        <v>0</v>
      </c>
      <c r="AB510" s="413">
        <f t="shared" ref="AB510" si="1480">AB509</f>
        <v>0</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308"/>
    </row>
    <row r="511" spans="1:39" hidden="1"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4"/>
      <c r="B513" s="433" t="s">
        <v>310</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91">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308"/>
    </row>
    <row r="514" spans="1:39" hidden="1"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4"/>
      <c r="B516" s="433" t="s">
        <v>310</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504">Z515</f>
        <v>0</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308"/>
    </row>
    <row r="517" spans="1:39" hidden="1"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hidden="1" outlineLevel="1">
      <c r="A518" s="534"/>
      <c r="B518" s="506" t="s">
        <v>505</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hidden="1"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hidden="1" outlineLevel="1">
      <c r="A520" s="534"/>
      <c r="B520" s="433" t="s">
        <v>310</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Y519</f>
        <v>0</v>
      </c>
      <c r="Z520" s="413">
        <f t="shared" ref="Z520" si="1517">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308"/>
    </row>
    <row r="521" spans="1:39" hidden="1"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hidden="1"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hidden="1" outlineLevel="1">
      <c r="A523" s="534"/>
      <c r="B523" s="433" t="s">
        <v>310</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30">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308"/>
    </row>
    <row r="524" spans="1:39" hidden="1"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idden="1"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4"/>
      <c r="B526" s="433" t="s">
        <v>310</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43">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308"/>
    </row>
    <row r="527" spans="1:39" hidden="1"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4"/>
      <c r="B529" s="433" t="s">
        <v>310</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56">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308"/>
    </row>
    <row r="530" spans="1:39" hidden="1"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4"/>
      <c r="B532" s="433" t="s">
        <v>310</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69">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308"/>
    </row>
    <row r="533" spans="1:39" hidden="1"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hidden="1"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4"/>
      <c r="B535" s="433" t="s">
        <v>310</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82">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308"/>
    </row>
    <row r="536" spans="1:39" hidden="1"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4"/>
      <c r="B538" s="433" t="s">
        <v>310</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Y537</f>
        <v>0</v>
      </c>
      <c r="Z538" s="413">
        <f t="shared" ref="Z538" si="1595">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308"/>
    </row>
    <row r="539" spans="1:39" hidden="1"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hidden="1"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4"/>
      <c r="B541" s="433" t="s">
        <v>310</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608">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308"/>
    </row>
    <row r="542" spans="1:39" hidden="1"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hidden="1"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4"/>
      <c r="B544" s="433" t="s">
        <v>310</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21">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308"/>
    </row>
    <row r="545" spans="1:39" hidden="1"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hidden="1"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4"/>
      <c r="B547" s="433" t="s">
        <v>310</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34">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308"/>
    </row>
    <row r="548" spans="1:39" hidden="1"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4"/>
      <c r="B550" s="433" t="s">
        <v>310</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47">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308"/>
    </row>
    <row r="551" spans="1:39" hidden="1"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4"/>
      <c r="B553" s="433" t="s">
        <v>310</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60">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308"/>
    </row>
    <row r="554" spans="1:39" hidden="1"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hidden="1"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4"/>
      <c r="B556" s="433" t="s">
        <v>310</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73">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308"/>
    </row>
    <row r="557" spans="1:39" hidden="1"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4"/>
      <c r="B559" s="433" t="s">
        <v>310</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86">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308"/>
    </row>
    <row r="560" spans="1:39" hidden="1"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ollapsed="1">
      <c r="B561" s="329" t="s">
        <v>294</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295</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296</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7.1999999999999998E-3</v>
      </c>
      <c r="Z564" s="343">
        <f>HLOOKUP(Z$35,'3.  Distribution Rates'!$C$122:$P$133,9,FALSE)</f>
        <v>1.4800000000000001E-2</v>
      </c>
      <c r="AA564" s="343">
        <f>HLOOKUP(AA$35,'3.  Distribution Rates'!$C$122:$P$133,9,FALSE)</f>
        <v>3.6957</v>
      </c>
      <c r="AB564" s="343">
        <f>HLOOKUP(AB$35,'3.  Distribution Rates'!$C$122:$P$133,9,FALSE)</f>
        <v>5.4999999999999997E-3</v>
      </c>
      <c r="AC564" s="343">
        <f>HLOOKUP(AC$35,'3.  Distribution Rates'!$C$122:$P$133,9,FALSE)</f>
        <v>8.0867000000000004</v>
      </c>
      <c r="AD564" s="343">
        <f>HLOOKUP(AD$35,'3.  Distribution Rates'!$C$122:$P$133,9,FALSE)</f>
        <v>0</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297</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184.37344704009544</v>
      </c>
      <c r="Z565" s="380">
        <f>'4.  2011-2014 LRAM'!Z140*Z564</f>
        <v>305.69796261736769</v>
      </c>
      <c r="AA565" s="380">
        <f>'4.  2011-2014 LRAM'!AA140*AA564</f>
        <v>0</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99">SUM(Y565:AL565)</f>
        <v>490.07140965746316</v>
      </c>
    </row>
    <row r="566" spans="2:39">
      <c r="B566" s="326" t="s">
        <v>298</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156.57330746390812</v>
      </c>
      <c r="Z566" s="380">
        <f>'4.  2011-2014 LRAM'!Z269*Z564</f>
        <v>361.39420863339228</v>
      </c>
      <c r="AA566" s="380">
        <f>'4.  2011-2014 LRAM'!AA269*AA564</f>
        <v>0</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99"/>
        <v>517.9675160973004</v>
      </c>
    </row>
    <row r="567" spans="2:39">
      <c r="B567" s="326" t="s">
        <v>299</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352.7120313196632</v>
      </c>
      <c r="Z567" s="380">
        <f>'4.  2011-2014 LRAM'!Z398*Z564</f>
        <v>912.08837622192641</v>
      </c>
      <c r="AA567" s="380">
        <f>'4.  2011-2014 LRAM'!AA398*AA564</f>
        <v>0</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99"/>
        <v>1264.8004075415897</v>
      </c>
    </row>
    <row r="568" spans="2:39">
      <c r="B568" s="326" t="s">
        <v>300</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579.97994342755214</v>
      </c>
      <c r="Z568" s="380">
        <f>'4.  2011-2014 LRAM'!Z528*Z564</f>
        <v>320.85688371600003</v>
      </c>
      <c r="AA568" s="380">
        <f>'4.  2011-2014 LRAM'!AA528*AA564</f>
        <v>0</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99"/>
        <v>900.83682714355223</v>
      </c>
    </row>
    <row r="569" spans="2:39">
      <c r="B569" s="326" t="s">
        <v>301</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700">Y209*Y564</f>
        <v>736.79039999999998</v>
      </c>
      <c r="Z569" s="380">
        <f t="shared" si="1700"/>
        <v>567.75760000000002</v>
      </c>
      <c r="AA569" s="380">
        <f t="shared" si="1700"/>
        <v>0</v>
      </c>
      <c r="AB569" s="380">
        <f t="shared" si="1700"/>
        <v>0</v>
      </c>
      <c r="AC569" s="380">
        <f t="shared" si="1700"/>
        <v>0</v>
      </c>
      <c r="AD569" s="380">
        <f t="shared" si="1700"/>
        <v>0</v>
      </c>
      <c r="AE569" s="380">
        <f t="shared" si="1700"/>
        <v>0</v>
      </c>
      <c r="AF569" s="380">
        <f t="shared" si="1700"/>
        <v>0</v>
      </c>
      <c r="AG569" s="380">
        <f t="shared" si="1700"/>
        <v>0</v>
      </c>
      <c r="AH569" s="380">
        <f t="shared" si="1700"/>
        <v>0</v>
      </c>
      <c r="AI569" s="380">
        <f t="shared" si="1700"/>
        <v>0</v>
      </c>
      <c r="AJ569" s="380">
        <f t="shared" si="1700"/>
        <v>0</v>
      </c>
      <c r="AK569" s="380">
        <f t="shared" si="1700"/>
        <v>0</v>
      </c>
      <c r="AL569" s="380">
        <f t="shared" si="1700"/>
        <v>0</v>
      </c>
      <c r="AM569" s="631">
        <f t="shared" si="1699"/>
        <v>1304.548</v>
      </c>
    </row>
    <row r="570" spans="2:39">
      <c r="B570" s="326" t="s">
        <v>302</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701">Y392*Y564</f>
        <v>2271.5855999999999</v>
      </c>
      <c r="Z570" s="380">
        <f t="shared" si="1701"/>
        <v>6147.2984000000006</v>
      </c>
      <c r="AA570" s="380">
        <f t="shared" si="1701"/>
        <v>0</v>
      </c>
      <c r="AB570" s="380">
        <f t="shared" si="1701"/>
        <v>0</v>
      </c>
      <c r="AC570" s="380">
        <f t="shared" si="1701"/>
        <v>0</v>
      </c>
      <c r="AD570" s="380">
        <f t="shared" si="1701"/>
        <v>0</v>
      </c>
      <c r="AE570" s="380">
        <f t="shared" si="1701"/>
        <v>0</v>
      </c>
      <c r="AF570" s="380">
        <f t="shared" si="1701"/>
        <v>0</v>
      </c>
      <c r="AG570" s="380">
        <f t="shared" si="1701"/>
        <v>0</v>
      </c>
      <c r="AH570" s="380">
        <f t="shared" si="1701"/>
        <v>0</v>
      </c>
      <c r="AI570" s="380">
        <f t="shared" si="1701"/>
        <v>0</v>
      </c>
      <c r="AJ570" s="380">
        <f t="shared" si="1701"/>
        <v>0</v>
      </c>
      <c r="AK570" s="380">
        <f t="shared" si="1701"/>
        <v>0</v>
      </c>
      <c r="AL570" s="380">
        <f t="shared" si="1701"/>
        <v>0</v>
      </c>
      <c r="AM570" s="631">
        <f t="shared" si="1699"/>
        <v>8418.884</v>
      </c>
    </row>
    <row r="571" spans="2:39">
      <c r="B571" s="326" t="s">
        <v>303</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702">Z561*Z564</f>
        <v>0</v>
      </c>
      <c r="AA571" s="380">
        <f t="shared" si="1702"/>
        <v>0</v>
      </c>
      <c r="AB571" s="380">
        <f t="shared" si="1702"/>
        <v>0</v>
      </c>
      <c r="AC571" s="380">
        <f t="shared" si="1702"/>
        <v>0</v>
      </c>
      <c r="AD571" s="380">
        <f t="shared" si="1702"/>
        <v>0</v>
      </c>
      <c r="AE571" s="380">
        <f t="shared" si="1702"/>
        <v>0</v>
      </c>
      <c r="AF571" s="380">
        <f t="shared" si="1702"/>
        <v>0</v>
      </c>
      <c r="AG571" s="380">
        <f t="shared" si="1702"/>
        <v>0</v>
      </c>
      <c r="AH571" s="380">
        <f t="shared" si="1702"/>
        <v>0</v>
      </c>
      <c r="AI571" s="380">
        <f t="shared" si="1702"/>
        <v>0</v>
      </c>
      <c r="AJ571" s="380">
        <f t="shared" si="1702"/>
        <v>0</v>
      </c>
      <c r="AK571" s="380">
        <f t="shared" si="1702"/>
        <v>0</v>
      </c>
      <c r="AL571" s="380">
        <f t="shared" si="1702"/>
        <v>0</v>
      </c>
      <c r="AM571" s="631">
        <f t="shared" si="1699"/>
        <v>0</v>
      </c>
    </row>
    <row r="572" spans="2:39" ht="15.75">
      <c r="B572" s="351" t="s">
        <v>304</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SUM(Y565:Y571)</f>
        <v>4282.0147292512193</v>
      </c>
      <c r="Z572" s="348">
        <f>SUM(Z565:Z571)</f>
        <v>8615.0934311886867</v>
      </c>
      <c r="AA572" s="348">
        <f t="shared" ref="AA572:AE572" si="1703">SUM(AA565:AA571)</f>
        <v>0</v>
      </c>
      <c r="AB572" s="348">
        <f t="shared" si="1703"/>
        <v>0</v>
      </c>
      <c r="AC572" s="348">
        <f t="shared" si="1703"/>
        <v>0</v>
      </c>
      <c r="AD572" s="348">
        <f t="shared" si="1703"/>
        <v>0</v>
      </c>
      <c r="AE572" s="348">
        <f t="shared" si="1703"/>
        <v>0</v>
      </c>
      <c r="AF572" s="348">
        <f>SUM(AF565:AF571)</f>
        <v>0</v>
      </c>
      <c r="AG572" s="348">
        <f>SUM(AG565:AG571)</f>
        <v>0</v>
      </c>
      <c r="AH572" s="348">
        <f t="shared" ref="AH572:AL572" si="1704">SUM(AH565:AH571)</f>
        <v>0</v>
      </c>
      <c r="AI572" s="348">
        <f t="shared" si="1704"/>
        <v>0</v>
      </c>
      <c r="AJ572" s="348">
        <f t="shared" si="1704"/>
        <v>0</v>
      </c>
      <c r="AK572" s="348">
        <f t="shared" si="1704"/>
        <v>0</v>
      </c>
      <c r="AL572" s="348">
        <f t="shared" si="1704"/>
        <v>0</v>
      </c>
      <c r="AM572" s="409">
        <f>SUM(AM565:AM571)</f>
        <v>12897.108160439904</v>
      </c>
    </row>
    <row r="573" spans="2:39" ht="15.75">
      <c r="B573" s="351" t="s">
        <v>305</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705">Z562*Z564</f>
        <v>0</v>
      </c>
      <c r="AA573" s="349">
        <f t="shared" si="1705"/>
        <v>0</v>
      </c>
      <c r="AB573" s="349">
        <f t="shared" si="1705"/>
        <v>0</v>
      </c>
      <c r="AC573" s="349">
        <f t="shared" si="1705"/>
        <v>0</v>
      </c>
      <c r="AD573" s="349">
        <f t="shared" si="1705"/>
        <v>0</v>
      </c>
      <c r="AE573" s="349">
        <f t="shared" si="1705"/>
        <v>0</v>
      </c>
      <c r="AF573" s="349">
        <f>AF562*AF564</f>
        <v>0</v>
      </c>
      <c r="AG573" s="349">
        <f t="shared" ref="AG573:AL573" si="1706">AG562*AG564</f>
        <v>0</v>
      </c>
      <c r="AH573" s="349">
        <f t="shared" si="1706"/>
        <v>0</v>
      </c>
      <c r="AI573" s="349">
        <f t="shared" si="1706"/>
        <v>0</v>
      </c>
      <c r="AJ573" s="349">
        <f t="shared" si="1706"/>
        <v>0</v>
      </c>
      <c r="AK573" s="349">
        <f t="shared" si="1706"/>
        <v>0</v>
      </c>
      <c r="AL573" s="349">
        <f t="shared" si="1706"/>
        <v>0</v>
      </c>
      <c r="AM573" s="409">
        <f>SUM(Y573:AL573)</f>
        <v>0</v>
      </c>
    </row>
    <row r="574" spans="2:39" ht="15.75">
      <c r="B574" s="351" t="s">
        <v>306</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12897.108160439904</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307</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9"/>
    </row>
    <row r="577" spans="1:39">
      <c r="B577" s="441" t="s">
        <v>308</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9"/>
    </row>
    <row r="578" spans="1:39">
      <c r="B578" s="442" t="s">
        <v>309</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09">IF(AA402="kw",SUMPRODUCT($N$404:$N$559,$R$404:$R$559,AA404:AA559),SUMPRODUCT($G$404:$G$559,AA404:AA559))</f>
        <v>0</v>
      </c>
      <c r="AB578" s="328">
        <f t="shared" si="1709"/>
        <v>0</v>
      </c>
      <c r="AC578" s="328">
        <f t="shared" si="1709"/>
        <v>0</v>
      </c>
      <c r="AD578" s="328">
        <f t="shared" si="1709"/>
        <v>0</v>
      </c>
      <c r="AE578" s="328">
        <f t="shared" si="1709"/>
        <v>0</v>
      </c>
      <c r="AF578" s="328">
        <f t="shared" si="1709"/>
        <v>0</v>
      </c>
      <c r="AG578" s="328">
        <f t="shared" si="1709"/>
        <v>0</v>
      </c>
      <c r="AH578" s="328">
        <f t="shared" si="1709"/>
        <v>0</v>
      </c>
      <c r="AI578" s="328">
        <f t="shared" si="1709"/>
        <v>0</v>
      </c>
      <c r="AJ578" s="328">
        <f t="shared" si="1709"/>
        <v>0</v>
      </c>
      <c r="AK578" s="328">
        <f t="shared" si="1709"/>
        <v>0</v>
      </c>
      <c r="AL578" s="328">
        <f t="shared" si="1709"/>
        <v>0</v>
      </c>
      <c r="AM578" s="388"/>
    </row>
    <row r="579" spans="1:39" ht="22.5" customHeight="1">
      <c r="B579" s="370" t="s">
        <v>596</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311</v>
      </c>
      <c r="C582" s="283"/>
      <c r="D582" s="592" t="s">
        <v>531</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11" t="s">
        <v>212</v>
      </c>
      <c r="C583" s="813" t="s">
        <v>33</v>
      </c>
      <c r="D583" s="286" t="s">
        <v>425</v>
      </c>
      <c r="E583" s="815" t="s">
        <v>210</v>
      </c>
      <c r="F583" s="816"/>
      <c r="G583" s="816"/>
      <c r="H583" s="816"/>
      <c r="I583" s="816"/>
      <c r="J583" s="816"/>
      <c r="K583" s="816"/>
      <c r="L583" s="816"/>
      <c r="M583" s="817"/>
      <c r="N583" s="818" t="s">
        <v>214</v>
      </c>
      <c r="O583" s="286" t="s">
        <v>426</v>
      </c>
      <c r="P583" s="815" t="s">
        <v>213</v>
      </c>
      <c r="Q583" s="816"/>
      <c r="R583" s="816"/>
      <c r="S583" s="816"/>
      <c r="T583" s="816"/>
      <c r="U583" s="816"/>
      <c r="V583" s="816"/>
      <c r="W583" s="816"/>
      <c r="X583" s="817"/>
      <c r="Y583" s="808" t="s">
        <v>245</v>
      </c>
      <c r="Z583" s="809"/>
      <c r="AA583" s="809"/>
      <c r="AB583" s="809"/>
      <c r="AC583" s="809"/>
      <c r="AD583" s="809"/>
      <c r="AE583" s="809"/>
      <c r="AF583" s="809"/>
      <c r="AG583" s="809"/>
      <c r="AH583" s="809"/>
      <c r="AI583" s="809"/>
      <c r="AJ583" s="809"/>
      <c r="AK583" s="809"/>
      <c r="AL583" s="809"/>
      <c r="AM583" s="810"/>
    </row>
    <row r="584" spans="1:39" ht="68.25" customHeight="1">
      <c r="B584" s="812"/>
      <c r="C584" s="814"/>
      <c r="D584" s="287">
        <v>2018</v>
      </c>
      <c r="E584" s="287">
        <v>2019</v>
      </c>
      <c r="F584" s="287">
        <v>2020</v>
      </c>
      <c r="G584" s="287">
        <v>2021</v>
      </c>
      <c r="H584" s="287">
        <v>2022</v>
      </c>
      <c r="I584" s="287">
        <v>2023</v>
      </c>
      <c r="J584" s="287">
        <v>2024</v>
      </c>
      <c r="K584" s="287">
        <v>2025</v>
      </c>
      <c r="L584" s="287">
        <v>2026</v>
      </c>
      <c r="M584" s="287">
        <v>2027</v>
      </c>
      <c r="N584" s="819"/>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General Service &lt; 50 kW</v>
      </c>
      <c r="AA584" s="287" t="str">
        <f>'1.  LRAMVA Summary'!F50</f>
        <v>General Service &gt; 50 to 4999 kW</v>
      </c>
      <c r="AB584" s="287" t="str">
        <f>'1.  LRAMVA Summary'!G50</f>
        <v>Unmetered Scattered Load</v>
      </c>
      <c r="AC584" s="287" t="str">
        <f>'1.  LRAMVA Summary'!H50</f>
        <v>Street Lighting</v>
      </c>
      <c r="AD584" s="287" t="str">
        <f>'1.  LRAMVA Summary'!I50</f>
        <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507</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kWh</v>
      </c>
      <c r="AC585" s="293" t="str">
        <f>'1.  LRAMVA Summary'!H51</f>
        <v>kW</v>
      </c>
      <c r="AD585" s="293">
        <f>'1.  LRAMVA Summary'!I51</f>
        <v>0</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hidden="1" outlineLevel="1">
      <c r="A586" s="534"/>
      <c r="B586" s="506" t="s">
        <v>500</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hidden="1" outlineLevel="1">
      <c r="A588" s="534"/>
      <c r="B588" s="296" t="s">
        <v>312</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Y587</f>
        <v>0</v>
      </c>
      <c r="Z588" s="413">
        <f t="shared" ref="Z588" si="1710">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299"/>
    </row>
    <row r="589" spans="1:39" ht="15.75" hidden="1"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hidden="1"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4"/>
      <c r="B591" s="296" t="s">
        <v>312</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Y590</f>
        <v>0</v>
      </c>
      <c r="Z591" s="413">
        <f t="shared" ref="Z591" si="1723">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299"/>
    </row>
    <row r="592" spans="1:39" ht="15.75" hidden="1"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hidden="1"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4"/>
      <c r="B594" s="296" t="s">
        <v>312</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36">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299"/>
    </row>
    <row r="595" spans="1:39" hidden="1"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hidden="1"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4"/>
      <c r="B597" s="296" t="s">
        <v>312</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49">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299"/>
    </row>
    <row r="598" spans="1:39" hidden="1"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hidden="1"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4"/>
      <c r="B600" s="296" t="s">
        <v>312</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62">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299"/>
    </row>
    <row r="601" spans="1:39" hidden="1"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hidden="1" outlineLevel="1">
      <c r="A602" s="534"/>
      <c r="B602" s="321" t="s">
        <v>501</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hidden="1"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hidden="1" outlineLevel="1">
      <c r="A604" s="534"/>
      <c r="B604" s="296" t="s">
        <v>312</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Y603</f>
        <v>0</v>
      </c>
      <c r="Z604" s="413">
        <f t="shared" ref="Z604" si="1775">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313"/>
    </row>
    <row r="605" spans="1:39" hidden="1"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hidden="1"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4"/>
      <c r="B607" s="296" t="s">
        <v>312</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88">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313"/>
    </row>
    <row r="608" spans="1:39" hidden="1"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hidden="1"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4"/>
      <c r="B610" s="296" t="s">
        <v>312</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801">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313"/>
    </row>
    <row r="611" spans="1:39" hidden="1"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hidden="1"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4"/>
      <c r="B613" s="296" t="s">
        <v>312</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14">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313"/>
    </row>
    <row r="614" spans="1:39" hidden="1"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hidden="1"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4"/>
      <c r="B616" s="296" t="s">
        <v>312</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Y615</f>
        <v>0</v>
      </c>
      <c r="Z616" s="413">
        <f t="shared" ref="Z616" si="1827">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313"/>
    </row>
    <row r="617" spans="1:39" hidden="1"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hidden="1"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hidden="1"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hidden="1" outlineLevel="1">
      <c r="A620" s="534"/>
      <c r="B620" s="296" t="s">
        <v>312</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Y619</f>
        <v>0</v>
      </c>
      <c r="Z620" s="413">
        <f t="shared" ref="Z620" si="1840">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299"/>
    </row>
    <row r="621" spans="1:39" hidden="1"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hidden="1"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hidden="1" outlineLevel="1">
      <c r="A623" s="534"/>
      <c r="B623" s="296" t="s">
        <v>312</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53">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299"/>
    </row>
    <row r="624" spans="1:39" hidden="1"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hidden="1"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4"/>
      <c r="B626" s="296" t="s">
        <v>312</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66">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308"/>
    </row>
    <row r="627" spans="1:40" hidden="1"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hidden="1"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hidden="1"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hidden="1" outlineLevel="1">
      <c r="A630" s="534"/>
      <c r="B630" s="296" t="s">
        <v>312</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Y629</f>
        <v>0</v>
      </c>
      <c r="Z630" s="413">
        <f t="shared" ref="Z630" si="1879">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518"/>
      <c r="AN630" s="632"/>
    </row>
    <row r="631" spans="1:40" hidden="1"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hidden="1" outlineLevel="1">
      <c r="A632" s="534"/>
      <c r="B632" s="290" t="s">
        <v>493</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hidden="1" outlineLevel="1">
      <c r="A633" s="534">
        <v>15</v>
      </c>
      <c r="B633" s="296" t="s">
        <v>498</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hidden="1" outlineLevel="1">
      <c r="A634" s="534"/>
      <c r="B634" s="296" t="s">
        <v>312</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92">Z633</f>
        <v>0</v>
      </c>
      <c r="AA634" s="413">
        <f t="shared" si="1892"/>
        <v>0</v>
      </c>
      <c r="AB634" s="413">
        <f t="shared" si="1892"/>
        <v>0</v>
      </c>
      <c r="AC634" s="413">
        <f t="shared" si="1892"/>
        <v>0</v>
      </c>
      <c r="AD634" s="413">
        <f t="shared" si="1892"/>
        <v>0</v>
      </c>
      <c r="AE634" s="413">
        <f t="shared" si="1892"/>
        <v>0</v>
      </c>
      <c r="AF634" s="413">
        <f t="shared" si="1892"/>
        <v>0</v>
      </c>
      <c r="AG634" s="413">
        <f t="shared" si="1892"/>
        <v>0</v>
      </c>
      <c r="AH634" s="413">
        <f t="shared" si="1892"/>
        <v>0</v>
      </c>
      <c r="AI634" s="413">
        <f t="shared" si="1892"/>
        <v>0</v>
      </c>
      <c r="AJ634" s="413">
        <f t="shared" si="1892"/>
        <v>0</v>
      </c>
      <c r="AK634" s="413">
        <f t="shared" si="1892"/>
        <v>0</v>
      </c>
      <c r="AL634" s="413">
        <f t="shared" si="1892"/>
        <v>0</v>
      </c>
      <c r="AM634" s="299"/>
    </row>
    <row r="635" spans="1:40" hidden="1"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hidden="1" outlineLevel="1">
      <c r="A636" s="534">
        <v>16</v>
      </c>
      <c r="B636" s="326" t="s">
        <v>494</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hidden="1" outlineLevel="1">
      <c r="A637" s="534"/>
      <c r="B637" s="296" t="s">
        <v>312</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s="285" customFormat="1" hidden="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hidden="1" outlineLevel="1">
      <c r="A639" s="534"/>
      <c r="B639" s="521" t="s">
        <v>499</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hidden="1"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hidden="1" outlineLevel="1">
      <c r="A641" s="534"/>
      <c r="B641" s="296" t="s">
        <v>312</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894">Z640</f>
        <v>0</v>
      </c>
      <c r="AA641" s="413">
        <f t="shared" si="1894"/>
        <v>0</v>
      </c>
      <c r="AB641" s="413">
        <f t="shared" si="1894"/>
        <v>0</v>
      </c>
      <c r="AC641" s="413">
        <f t="shared" si="1894"/>
        <v>0</v>
      </c>
      <c r="AD641" s="413">
        <f t="shared" si="1894"/>
        <v>0</v>
      </c>
      <c r="AE641" s="413">
        <f t="shared" si="1894"/>
        <v>0</v>
      </c>
      <c r="AF641" s="413">
        <f t="shared" si="1894"/>
        <v>0</v>
      </c>
      <c r="AG641" s="413">
        <f t="shared" si="1894"/>
        <v>0</v>
      </c>
      <c r="AH641" s="413">
        <f t="shared" si="1894"/>
        <v>0</v>
      </c>
      <c r="AI641" s="413">
        <f t="shared" si="1894"/>
        <v>0</v>
      </c>
      <c r="AJ641" s="413">
        <f t="shared" si="1894"/>
        <v>0</v>
      </c>
      <c r="AK641" s="413">
        <f t="shared" si="1894"/>
        <v>0</v>
      </c>
      <c r="AL641" s="413">
        <f t="shared" si="1894"/>
        <v>0</v>
      </c>
      <c r="AM641" s="308"/>
    </row>
    <row r="642" spans="1:39" hidden="1"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hidden="1"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4"/>
      <c r="B644" s="296" t="s">
        <v>312</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hidden="1"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hidden="1"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4"/>
      <c r="B647" s="296" t="s">
        <v>312</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299"/>
    </row>
    <row r="648" spans="1:39" hidden="1"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hidden="1"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4"/>
      <c r="B650" s="296" t="s">
        <v>312</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308"/>
    </row>
    <row r="651" spans="1:39" ht="15.75" hidden="1"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hidden="1" outlineLevel="1">
      <c r="A652" s="534"/>
      <c r="B652" s="520" t="s">
        <v>506</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hidden="1" outlineLevel="1">
      <c r="A653" s="534"/>
      <c r="B653" s="506" t="s">
        <v>502</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hidden="1"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hidden="1" outlineLevel="1">
      <c r="A655" s="534"/>
      <c r="B655" s="296" t="s">
        <v>312</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Y654</f>
        <v>0</v>
      </c>
      <c r="Z655" s="413">
        <f t="shared" ref="Z655" si="1898">Z654</f>
        <v>0</v>
      </c>
      <c r="AA655" s="413">
        <f t="shared" ref="AA655" si="1899">AA654</f>
        <v>0</v>
      </c>
      <c r="AB655" s="413">
        <f t="shared" ref="AB655" si="1900">AB654</f>
        <v>0</v>
      </c>
      <c r="AC655" s="413">
        <f t="shared" ref="AC655" si="1901">AC654</f>
        <v>0</v>
      </c>
      <c r="AD655" s="413">
        <f t="shared" ref="AD655" si="1902">AD654</f>
        <v>0</v>
      </c>
      <c r="AE655" s="413">
        <f t="shared" ref="AE655" si="1903">AE654</f>
        <v>0</v>
      </c>
      <c r="AF655" s="413">
        <f t="shared" ref="AF655" si="1904">AF654</f>
        <v>0</v>
      </c>
      <c r="AG655" s="413">
        <f t="shared" ref="AG655" si="1905">AG654</f>
        <v>0</v>
      </c>
      <c r="AH655" s="413">
        <f t="shared" ref="AH655" si="1906">AH654</f>
        <v>0</v>
      </c>
      <c r="AI655" s="413">
        <f t="shared" ref="AI655" si="1907">AI654</f>
        <v>0</v>
      </c>
      <c r="AJ655" s="413">
        <f t="shared" ref="AJ655" si="1908">AJ654</f>
        <v>0</v>
      </c>
      <c r="AK655" s="413">
        <f t="shared" ref="AK655" si="1909">AK654</f>
        <v>0</v>
      </c>
      <c r="AL655" s="413">
        <f t="shared" ref="AL655" si="1910">AL654</f>
        <v>0</v>
      </c>
      <c r="AM655" s="308"/>
    </row>
    <row r="656" spans="1:39" hidden="1"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hidden="1"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hidden="1" outlineLevel="1">
      <c r="A658" s="534"/>
      <c r="B658" s="296" t="s">
        <v>312</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0</v>
      </c>
      <c r="Z658" s="413">
        <f t="shared" ref="Z658" si="1911">Z657</f>
        <v>0</v>
      </c>
      <c r="AA658" s="413">
        <f t="shared" ref="AA658" si="1912">AA657</f>
        <v>0</v>
      </c>
      <c r="AB658" s="413">
        <f t="shared" ref="AB658" si="1913">AB657</f>
        <v>0</v>
      </c>
      <c r="AC658" s="413">
        <f t="shared" ref="AC658" si="1914">AC657</f>
        <v>0</v>
      </c>
      <c r="AD658" s="413">
        <f t="shared" ref="AD658" si="1915">AD657</f>
        <v>0</v>
      </c>
      <c r="AE658" s="413">
        <f t="shared" ref="AE658" si="1916">AE657</f>
        <v>0</v>
      </c>
      <c r="AF658" s="413">
        <f t="shared" ref="AF658" si="1917">AF657</f>
        <v>0</v>
      </c>
      <c r="AG658" s="413">
        <f t="shared" ref="AG658" si="1918">AG657</f>
        <v>0</v>
      </c>
      <c r="AH658" s="413">
        <f t="shared" ref="AH658" si="1919">AH657</f>
        <v>0</v>
      </c>
      <c r="AI658" s="413">
        <f t="shared" ref="AI658" si="1920">AI657</f>
        <v>0</v>
      </c>
      <c r="AJ658" s="413">
        <f t="shared" ref="AJ658" si="1921">AJ657</f>
        <v>0</v>
      </c>
      <c r="AK658" s="413">
        <f t="shared" ref="AK658" si="1922">AK657</f>
        <v>0</v>
      </c>
      <c r="AL658" s="413">
        <f t="shared" ref="AL658" si="1923">AL657</f>
        <v>0</v>
      </c>
      <c r="AM658" s="308"/>
    </row>
    <row r="659" spans="1:39" hidden="1"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4"/>
      <c r="B661" s="296" t="s">
        <v>312</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24">Z660</f>
        <v>0</v>
      </c>
      <c r="AA661" s="413">
        <f t="shared" ref="AA661" si="1925">AA660</f>
        <v>0</v>
      </c>
      <c r="AB661" s="413">
        <f t="shared" ref="AB661" si="1926">AB660</f>
        <v>0</v>
      </c>
      <c r="AC661" s="413">
        <f t="shared" ref="AC661" si="1927">AC660</f>
        <v>0</v>
      </c>
      <c r="AD661" s="413">
        <f t="shared" ref="AD661" si="1928">AD660</f>
        <v>0</v>
      </c>
      <c r="AE661" s="413">
        <f t="shared" ref="AE661" si="1929">AE660</f>
        <v>0</v>
      </c>
      <c r="AF661" s="413">
        <f t="shared" ref="AF661" si="1930">AF660</f>
        <v>0</v>
      </c>
      <c r="AG661" s="413">
        <f t="shared" ref="AG661" si="1931">AG660</f>
        <v>0</v>
      </c>
      <c r="AH661" s="413">
        <f t="shared" ref="AH661" si="1932">AH660</f>
        <v>0</v>
      </c>
      <c r="AI661" s="413">
        <f t="shared" ref="AI661" si="1933">AI660</f>
        <v>0</v>
      </c>
      <c r="AJ661" s="413">
        <f t="shared" ref="AJ661" si="1934">AJ660</f>
        <v>0</v>
      </c>
      <c r="AK661" s="413">
        <f t="shared" ref="AK661" si="1935">AK660</f>
        <v>0</v>
      </c>
      <c r="AL661" s="413">
        <f t="shared" ref="AL661" si="1936">AL660</f>
        <v>0</v>
      </c>
      <c r="AM661" s="308"/>
    </row>
    <row r="662" spans="1:39" hidden="1"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4"/>
      <c r="B664" s="296" t="s">
        <v>312</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37">Z663</f>
        <v>0</v>
      </c>
      <c r="AA664" s="413">
        <f t="shared" ref="AA664" si="1938">AA663</f>
        <v>0</v>
      </c>
      <c r="AB664" s="413">
        <f t="shared" ref="AB664" si="1939">AB663</f>
        <v>0</v>
      </c>
      <c r="AC664" s="413">
        <f t="shared" ref="AC664" si="1940">AC663</f>
        <v>0</v>
      </c>
      <c r="AD664" s="413">
        <f t="shared" ref="AD664" si="1941">AD663</f>
        <v>0</v>
      </c>
      <c r="AE664" s="413">
        <f t="shared" ref="AE664" si="1942">AE663</f>
        <v>0</v>
      </c>
      <c r="AF664" s="413">
        <f t="shared" ref="AF664" si="1943">AF663</f>
        <v>0</v>
      </c>
      <c r="AG664" s="413">
        <f t="shared" ref="AG664" si="1944">AG663</f>
        <v>0</v>
      </c>
      <c r="AH664" s="413">
        <f t="shared" ref="AH664" si="1945">AH663</f>
        <v>0</v>
      </c>
      <c r="AI664" s="413">
        <f t="shared" ref="AI664" si="1946">AI663</f>
        <v>0</v>
      </c>
      <c r="AJ664" s="413">
        <f t="shared" ref="AJ664" si="1947">AJ663</f>
        <v>0</v>
      </c>
      <c r="AK664" s="413">
        <f t="shared" ref="AK664" si="1948">AK663</f>
        <v>0</v>
      </c>
      <c r="AL664" s="413">
        <f t="shared" ref="AL664" si="1949">AL663</f>
        <v>0</v>
      </c>
      <c r="AM664" s="308"/>
    </row>
    <row r="665" spans="1:39" hidden="1"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hidden="1" outlineLevel="1">
      <c r="A666" s="534"/>
      <c r="B666" s="290" t="s">
        <v>503</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hidden="1"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hidden="1" outlineLevel="1">
      <c r="A668" s="534"/>
      <c r="B668" s="296" t="s">
        <v>312</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Y667</f>
        <v>0</v>
      </c>
      <c r="Z668" s="413">
        <f t="shared" ref="Z668" si="1950">Z667</f>
        <v>0</v>
      </c>
      <c r="AA668" s="413">
        <f t="shared" ref="AA668" si="1951">AA667</f>
        <v>0</v>
      </c>
      <c r="AB668" s="413">
        <f t="shared" ref="AB668" si="1952">AB667</f>
        <v>0</v>
      </c>
      <c r="AC668" s="413">
        <f t="shared" ref="AC668" si="1953">AC667</f>
        <v>0</v>
      </c>
      <c r="AD668" s="413">
        <f t="shared" ref="AD668" si="1954">AD667</f>
        <v>0</v>
      </c>
      <c r="AE668" s="413">
        <f t="shared" ref="AE668" si="1955">AE667</f>
        <v>0</v>
      </c>
      <c r="AF668" s="413">
        <f t="shared" ref="AF668" si="1956">AF667</f>
        <v>0</v>
      </c>
      <c r="AG668" s="413">
        <f t="shared" ref="AG668" si="1957">AG667</f>
        <v>0</v>
      </c>
      <c r="AH668" s="413">
        <f t="shared" ref="AH668" si="1958">AH667</f>
        <v>0</v>
      </c>
      <c r="AI668" s="413">
        <f t="shared" ref="AI668" si="1959">AI667</f>
        <v>0</v>
      </c>
      <c r="AJ668" s="413">
        <f t="shared" ref="AJ668" si="1960">AJ667</f>
        <v>0</v>
      </c>
      <c r="AK668" s="413">
        <f t="shared" ref="AK668" si="1961">AK667</f>
        <v>0</v>
      </c>
      <c r="AL668" s="413">
        <f t="shared" ref="AL668" si="1962">AL667</f>
        <v>0</v>
      </c>
      <c r="AM668" s="308"/>
    </row>
    <row r="669" spans="1:39" hidden="1"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hidden="1" outlineLevel="1">
      <c r="A671" s="534"/>
      <c r="B671" s="296" t="s">
        <v>312</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63">Z670</f>
        <v>0</v>
      </c>
      <c r="AA671" s="413">
        <f t="shared" ref="AA671" si="1964">AA670</f>
        <v>0</v>
      </c>
      <c r="AB671" s="413">
        <f t="shared" ref="AB671" si="1965">AB670</f>
        <v>0</v>
      </c>
      <c r="AC671" s="413">
        <f t="shared" ref="AC671" si="1966">AC670</f>
        <v>0</v>
      </c>
      <c r="AD671" s="413">
        <f t="shared" ref="AD671" si="1967">AD670</f>
        <v>0</v>
      </c>
      <c r="AE671" s="413">
        <f t="shared" ref="AE671" si="1968">AE670</f>
        <v>0</v>
      </c>
      <c r="AF671" s="413">
        <f t="shared" ref="AF671" si="1969">AF670</f>
        <v>0</v>
      </c>
      <c r="AG671" s="413">
        <f t="shared" ref="AG671" si="1970">AG670</f>
        <v>0</v>
      </c>
      <c r="AH671" s="413">
        <f t="shared" ref="AH671" si="1971">AH670</f>
        <v>0</v>
      </c>
      <c r="AI671" s="413">
        <f t="shared" ref="AI671" si="1972">AI670</f>
        <v>0</v>
      </c>
      <c r="AJ671" s="413">
        <f t="shared" ref="AJ671" si="1973">AJ670</f>
        <v>0</v>
      </c>
      <c r="AK671" s="413">
        <f t="shared" ref="AK671" si="1974">AK670</f>
        <v>0</v>
      </c>
      <c r="AL671" s="413">
        <f t="shared" ref="AL671" si="1975">AL670</f>
        <v>0</v>
      </c>
      <c r="AM671" s="308"/>
    </row>
    <row r="672" spans="1:39" hidden="1"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hidden="1"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34"/>
      <c r="B674" s="296" t="s">
        <v>312</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6">Z673</f>
        <v>0</v>
      </c>
      <c r="AA674" s="413">
        <f t="shared" ref="AA674" si="1977">AA673</f>
        <v>0</v>
      </c>
      <c r="AB674" s="413">
        <f t="shared" ref="AB674" si="1978">AB673</f>
        <v>0</v>
      </c>
      <c r="AC674" s="413">
        <f t="shared" ref="AC674" si="1979">AC673</f>
        <v>0</v>
      </c>
      <c r="AD674" s="413">
        <f t="shared" ref="AD674" si="1980">AD673</f>
        <v>0</v>
      </c>
      <c r="AE674" s="413">
        <f t="shared" ref="AE674" si="1981">AE673</f>
        <v>0</v>
      </c>
      <c r="AF674" s="413">
        <f t="shared" ref="AF674" si="1982">AF673</f>
        <v>0</v>
      </c>
      <c r="AG674" s="413">
        <f t="shared" ref="AG674" si="1983">AG673</f>
        <v>0</v>
      </c>
      <c r="AH674" s="413">
        <f t="shared" ref="AH674" si="1984">AH673</f>
        <v>0</v>
      </c>
      <c r="AI674" s="413">
        <f t="shared" ref="AI674" si="1985">AI673</f>
        <v>0</v>
      </c>
      <c r="AJ674" s="413">
        <f t="shared" ref="AJ674" si="1986">AJ673</f>
        <v>0</v>
      </c>
      <c r="AK674" s="413">
        <f t="shared" ref="AK674" si="1987">AK673</f>
        <v>0</v>
      </c>
      <c r="AL674" s="413">
        <f t="shared" ref="AL674" si="1988">AL673</f>
        <v>0</v>
      </c>
      <c r="AM674" s="308"/>
    </row>
    <row r="675" spans="1:39" hidden="1"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4"/>
      <c r="B677" s="296" t="s">
        <v>312</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9">Z676</f>
        <v>0</v>
      </c>
      <c r="AA677" s="413">
        <f t="shared" ref="AA677" si="1990">AA676</f>
        <v>0</v>
      </c>
      <c r="AB677" s="413">
        <f t="shared" ref="AB677" si="1991">AB676</f>
        <v>0</v>
      </c>
      <c r="AC677" s="413">
        <f t="shared" ref="AC677" si="1992">AC676</f>
        <v>0</v>
      </c>
      <c r="AD677" s="413">
        <f t="shared" ref="AD677" si="1993">AD676</f>
        <v>0</v>
      </c>
      <c r="AE677" s="413">
        <f t="shared" ref="AE677" si="1994">AE676</f>
        <v>0</v>
      </c>
      <c r="AF677" s="413">
        <f t="shared" ref="AF677" si="1995">AF676</f>
        <v>0</v>
      </c>
      <c r="AG677" s="413">
        <f t="shared" ref="AG677" si="1996">AG676</f>
        <v>0</v>
      </c>
      <c r="AH677" s="413">
        <f t="shared" ref="AH677" si="1997">AH676</f>
        <v>0</v>
      </c>
      <c r="AI677" s="413">
        <f t="shared" ref="AI677" si="1998">AI676</f>
        <v>0</v>
      </c>
      <c r="AJ677" s="413">
        <f t="shared" ref="AJ677" si="1999">AJ676</f>
        <v>0</v>
      </c>
      <c r="AK677" s="413">
        <f t="shared" ref="AK677" si="2000">AK676</f>
        <v>0</v>
      </c>
      <c r="AL677" s="413">
        <f t="shared" ref="AL677" si="2001">AL676</f>
        <v>0</v>
      </c>
      <c r="AM677" s="308"/>
    </row>
    <row r="678" spans="1:39" hidden="1"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4"/>
      <c r="B680" s="296" t="s">
        <v>312</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Y679</f>
        <v>0</v>
      </c>
      <c r="Z680" s="413">
        <f t="shared" ref="Z680" si="2002">Z679</f>
        <v>0</v>
      </c>
      <c r="AA680" s="413">
        <f t="shared" ref="AA680" si="2003">AA679</f>
        <v>0</v>
      </c>
      <c r="AB680" s="413">
        <f t="shared" ref="AB680" si="2004">AB679</f>
        <v>0</v>
      </c>
      <c r="AC680" s="413">
        <f t="shared" ref="AC680" si="2005">AC679</f>
        <v>0</v>
      </c>
      <c r="AD680" s="413">
        <f t="shared" ref="AD680" si="2006">AD679</f>
        <v>0</v>
      </c>
      <c r="AE680" s="413">
        <f t="shared" ref="AE680" si="2007">AE679</f>
        <v>0</v>
      </c>
      <c r="AF680" s="413">
        <f t="shared" ref="AF680" si="2008">AF679</f>
        <v>0</v>
      </c>
      <c r="AG680" s="413">
        <f t="shared" ref="AG680" si="2009">AG679</f>
        <v>0</v>
      </c>
      <c r="AH680" s="413">
        <f t="shared" ref="AH680" si="2010">AH679</f>
        <v>0</v>
      </c>
      <c r="AI680" s="413">
        <f t="shared" ref="AI680" si="2011">AI679</f>
        <v>0</v>
      </c>
      <c r="AJ680" s="413">
        <f t="shared" ref="AJ680" si="2012">AJ679</f>
        <v>0</v>
      </c>
      <c r="AK680" s="413">
        <f t="shared" ref="AK680" si="2013">AK679</f>
        <v>0</v>
      </c>
      <c r="AL680" s="413">
        <f t="shared" ref="AL680" si="2014">AL679</f>
        <v>0</v>
      </c>
      <c r="AM680" s="308"/>
    </row>
    <row r="681" spans="1:39" hidden="1"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4"/>
      <c r="B683" s="296" t="s">
        <v>312</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2015">Z682</f>
        <v>0</v>
      </c>
      <c r="AA683" s="413">
        <f t="shared" ref="AA683" si="2016">AA682</f>
        <v>0</v>
      </c>
      <c r="AB683" s="413">
        <f t="shared" ref="AB683" si="2017">AB682</f>
        <v>0</v>
      </c>
      <c r="AC683" s="413">
        <f t="shared" ref="AC683" si="2018">AC682</f>
        <v>0</v>
      </c>
      <c r="AD683" s="413">
        <f t="shared" ref="AD683" si="2019">AD682</f>
        <v>0</v>
      </c>
      <c r="AE683" s="413">
        <f t="shared" ref="AE683" si="2020">AE682</f>
        <v>0</v>
      </c>
      <c r="AF683" s="413">
        <f t="shared" ref="AF683" si="2021">AF682</f>
        <v>0</v>
      </c>
      <c r="AG683" s="413">
        <f t="shared" ref="AG683" si="2022">AG682</f>
        <v>0</v>
      </c>
      <c r="AH683" s="413">
        <f t="shared" ref="AH683" si="2023">AH682</f>
        <v>0</v>
      </c>
      <c r="AI683" s="413">
        <f t="shared" ref="AI683" si="2024">AI682</f>
        <v>0</v>
      </c>
      <c r="AJ683" s="413">
        <f t="shared" ref="AJ683" si="2025">AJ682</f>
        <v>0</v>
      </c>
      <c r="AK683" s="413">
        <f t="shared" ref="AK683" si="2026">AK682</f>
        <v>0</v>
      </c>
      <c r="AL683" s="413">
        <f t="shared" ref="AL683" si="2027">AL682</f>
        <v>0</v>
      </c>
      <c r="AM683" s="308"/>
    </row>
    <row r="684" spans="1:39" hidden="1"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4"/>
      <c r="B686" s="296" t="s">
        <v>312</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8">Z685</f>
        <v>0</v>
      </c>
      <c r="AA686" s="413">
        <f t="shared" ref="AA686" si="2029">AA685</f>
        <v>0</v>
      </c>
      <c r="AB686" s="413">
        <f t="shared" ref="AB686" si="2030">AB685</f>
        <v>0</v>
      </c>
      <c r="AC686" s="413">
        <f t="shared" ref="AC686" si="2031">AC685</f>
        <v>0</v>
      </c>
      <c r="AD686" s="413">
        <f t="shared" ref="AD686" si="2032">AD685</f>
        <v>0</v>
      </c>
      <c r="AE686" s="413">
        <f t="shared" ref="AE686" si="2033">AE685</f>
        <v>0</v>
      </c>
      <c r="AF686" s="413">
        <f t="shared" ref="AF686" si="2034">AF685</f>
        <v>0</v>
      </c>
      <c r="AG686" s="413">
        <f t="shared" ref="AG686" si="2035">AG685</f>
        <v>0</v>
      </c>
      <c r="AH686" s="413">
        <f t="shared" ref="AH686" si="2036">AH685</f>
        <v>0</v>
      </c>
      <c r="AI686" s="413">
        <f t="shared" ref="AI686" si="2037">AI685</f>
        <v>0</v>
      </c>
      <c r="AJ686" s="413">
        <f t="shared" ref="AJ686" si="2038">AJ685</f>
        <v>0</v>
      </c>
      <c r="AK686" s="413">
        <f t="shared" ref="AK686" si="2039">AK685</f>
        <v>0</v>
      </c>
      <c r="AL686" s="413">
        <f t="shared" ref="AL686" si="2040">AL685</f>
        <v>0</v>
      </c>
      <c r="AM686" s="308"/>
    </row>
    <row r="687" spans="1:39" hidden="1"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4"/>
      <c r="B689" s="296" t="s">
        <v>312</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41">Z688</f>
        <v>0</v>
      </c>
      <c r="AA689" s="413">
        <f t="shared" ref="AA689" si="2042">AA688</f>
        <v>0</v>
      </c>
      <c r="AB689" s="413">
        <f t="shared" ref="AB689" si="2043">AB688</f>
        <v>0</v>
      </c>
      <c r="AC689" s="413">
        <f t="shared" ref="AC689" si="2044">AC688</f>
        <v>0</v>
      </c>
      <c r="AD689" s="413">
        <f t="shared" ref="AD689" si="2045">AD688</f>
        <v>0</v>
      </c>
      <c r="AE689" s="413">
        <f t="shared" ref="AE689" si="2046">AE688</f>
        <v>0</v>
      </c>
      <c r="AF689" s="413">
        <f t="shared" ref="AF689" si="2047">AF688</f>
        <v>0</v>
      </c>
      <c r="AG689" s="413">
        <f t="shared" ref="AG689" si="2048">AG688</f>
        <v>0</v>
      </c>
      <c r="AH689" s="413">
        <f t="shared" ref="AH689" si="2049">AH688</f>
        <v>0</v>
      </c>
      <c r="AI689" s="413">
        <f t="shared" ref="AI689" si="2050">AI688</f>
        <v>0</v>
      </c>
      <c r="AJ689" s="413">
        <f t="shared" ref="AJ689" si="2051">AJ688</f>
        <v>0</v>
      </c>
      <c r="AK689" s="413">
        <f t="shared" ref="AK689" si="2052">AK688</f>
        <v>0</v>
      </c>
      <c r="AL689" s="413">
        <f t="shared" ref="AL689" si="2053">AL688</f>
        <v>0</v>
      </c>
      <c r="AM689" s="308"/>
    </row>
    <row r="690" spans="1:39" hidden="1"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hidden="1" outlineLevel="1">
      <c r="A691" s="534"/>
      <c r="B691" s="290" t="s">
        <v>504</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hidden="1"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hidden="1" outlineLevel="1">
      <c r="A693" s="534"/>
      <c r="B693" s="296" t="s">
        <v>312</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Y692</f>
        <v>0</v>
      </c>
      <c r="Z693" s="413">
        <f t="shared" ref="Z693" si="2054">Z692</f>
        <v>0</v>
      </c>
      <c r="AA693" s="413">
        <f t="shared" ref="AA693" si="2055">AA692</f>
        <v>0</v>
      </c>
      <c r="AB693" s="413">
        <f t="shared" ref="AB693" si="2056">AB692</f>
        <v>0</v>
      </c>
      <c r="AC693" s="413">
        <f t="shared" ref="AC693" si="2057">AC692</f>
        <v>0</v>
      </c>
      <c r="AD693" s="413">
        <f t="shared" ref="AD693" si="2058">AD692</f>
        <v>0</v>
      </c>
      <c r="AE693" s="413">
        <f t="shared" ref="AE693" si="2059">AE692</f>
        <v>0</v>
      </c>
      <c r="AF693" s="413">
        <f t="shared" ref="AF693" si="2060">AF692</f>
        <v>0</v>
      </c>
      <c r="AG693" s="413">
        <f t="shared" ref="AG693" si="2061">AG692</f>
        <v>0</v>
      </c>
      <c r="AH693" s="413">
        <f t="shared" ref="AH693" si="2062">AH692</f>
        <v>0</v>
      </c>
      <c r="AI693" s="413">
        <f t="shared" ref="AI693" si="2063">AI692</f>
        <v>0</v>
      </c>
      <c r="AJ693" s="413">
        <f t="shared" ref="AJ693" si="2064">AJ692</f>
        <v>0</v>
      </c>
      <c r="AK693" s="413">
        <f t="shared" ref="AK693" si="2065">AK692</f>
        <v>0</v>
      </c>
      <c r="AL693" s="413">
        <f t="shared" ref="AL693" si="2066">AL692</f>
        <v>0</v>
      </c>
      <c r="AM693" s="308"/>
    </row>
    <row r="694" spans="1:39" hidden="1"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4"/>
      <c r="B696" s="296" t="s">
        <v>312</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67">Z695</f>
        <v>0</v>
      </c>
      <c r="AA696" s="413">
        <f t="shared" ref="AA696" si="2068">AA695</f>
        <v>0</v>
      </c>
      <c r="AB696" s="413">
        <f t="shared" ref="AB696" si="2069">AB695</f>
        <v>0</v>
      </c>
      <c r="AC696" s="413">
        <f t="shared" ref="AC696" si="2070">AC695</f>
        <v>0</v>
      </c>
      <c r="AD696" s="413">
        <f t="shared" ref="AD696" si="2071">AD695</f>
        <v>0</v>
      </c>
      <c r="AE696" s="413">
        <f t="shared" ref="AE696" si="2072">AE695</f>
        <v>0</v>
      </c>
      <c r="AF696" s="413">
        <f t="shared" ref="AF696" si="2073">AF695</f>
        <v>0</v>
      </c>
      <c r="AG696" s="413">
        <f t="shared" ref="AG696" si="2074">AG695</f>
        <v>0</v>
      </c>
      <c r="AH696" s="413">
        <f t="shared" ref="AH696" si="2075">AH695</f>
        <v>0</v>
      </c>
      <c r="AI696" s="413">
        <f t="shared" ref="AI696" si="2076">AI695</f>
        <v>0</v>
      </c>
      <c r="AJ696" s="413">
        <f t="shared" ref="AJ696" si="2077">AJ695</f>
        <v>0</v>
      </c>
      <c r="AK696" s="413">
        <f t="shared" ref="AK696" si="2078">AK695</f>
        <v>0</v>
      </c>
      <c r="AL696" s="413">
        <f t="shared" ref="AL696" si="2079">AL695</f>
        <v>0</v>
      </c>
      <c r="AM696" s="308"/>
    </row>
    <row r="697" spans="1:39" hidden="1"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4"/>
      <c r="B699" s="296" t="s">
        <v>312</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80">Z698</f>
        <v>0</v>
      </c>
      <c r="AA699" s="413">
        <f t="shared" ref="AA699" si="2081">AA698</f>
        <v>0</v>
      </c>
      <c r="AB699" s="413">
        <f t="shared" ref="AB699" si="2082">AB698</f>
        <v>0</v>
      </c>
      <c r="AC699" s="413">
        <f t="shared" ref="AC699" si="2083">AC698</f>
        <v>0</v>
      </c>
      <c r="AD699" s="413">
        <f t="shared" ref="AD699" si="2084">AD698</f>
        <v>0</v>
      </c>
      <c r="AE699" s="413">
        <f t="shared" ref="AE699" si="2085">AE698</f>
        <v>0</v>
      </c>
      <c r="AF699" s="413">
        <f t="shared" ref="AF699" si="2086">AF698</f>
        <v>0</v>
      </c>
      <c r="AG699" s="413">
        <f t="shared" ref="AG699" si="2087">AG698</f>
        <v>0</v>
      </c>
      <c r="AH699" s="413">
        <f t="shared" ref="AH699" si="2088">AH698</f>
        <v>0</v>
      </c>
      <c r="AI699" s="413">
        <f t="shared" ref="AI699" si="2089">AI698</f>
        <v>0</v>
      </c>
      <c r="AJ699" s="413">
        <f t="shared" ref="AJ699" si="2090">AJ698</f>
        <v>0</v>
      </c>
      <c r="AK699" s="413">
        <f t="shared" ref="AK699" si="2091">AK698</f>
        <v>0</v>
      </c>
      <c r="AL699" s="413">
        <f t="shared" ref="AL699" si="2092">AL698</f>
        <v>0</v>
      </c>
      <c r="AM699" s="308"/>
    </row>
    <row r="700" spans="1:39" hidden="1"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hidden="1" outlineLevel="1">
      <c r="A701" s="534"/>
      <c r="B701" s="290" t="s">
        <v>505</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hidden="1"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hidden="1" outlineLevel="1">
      <c r="A703" s="534"/>
      <c r="B703" s="296" t="s">
        <v>312</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Y702</f>
        <v>0</v>
      </c>
      <c r="Z703" s="413">
        <f t="shared" ref="Z703" si="2093">Z702</f>
        <v>0</v>
      </c>
      <c r="AA703" s="413">
        <f t="shared" ref="AA703" si="2094">AA702</f>
        <v>0</v>
      </c>
      <c r="AB703" s="413">
        <f t="shared" ref="AB703" si="2095">AB702</f>
        <v>0</v>
      </c>
      <c r="AC703" s="413">
        <f t="shared" ref="AC703" si="2096">AC702</f>
        <v>0</v>
      </c>
      <c r="AD703" s="413">
        <f t="shared" ref="AD703" si="2097">AD702</f>
        <v>0</v>
      </c>
      <c r="AE703" s="413">
        <f t="shared" ref="AE703" si="2098">AE702</f>
        <v>0</v>
      </c>
      <c r="AF703" s="413">
        <f t="shared" ref="AF703" si="2099">AF702</f>
        <v>0</v>
      </c>
      <c r="AG703" s="413">
        <f t="shared" ref="AG703" si="2100">AG702</f>
        <v>0</v>
      </c>
      <c r="AH703" s="413">
        <f t="shared" ref="AH703" si="2101">AH702</f>
        <v>0</v>
      </c>
      <c r="AI703" s="413">
        <f t="shared" ref="AI703" si="2102">AI702</f>
        <v>0</v>
      </c>
      <c r="AJ703" s="413">
        <f t="shared" ref="AJ703" si="2103">AJ702</f>
        <v>0</v>
      </c>
      <c r="AK703" s="413">
        <f t="shared" ref="AK703" si="2104">AK702</f>
        <v>0</v>
      </c>
      <c r="AL703" s="413">
        <f t="shared" ref="AL703" si="2105">AL702</f>
        <v>0</v>
      </c>
      <c r="AM703" s="308"/>
    </row>
    <row r="704" spans="1:39" hidden="1"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hidden="1"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4"/>
      <c r="B706" s="296" t="s">
        <v>312</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6">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308"/>
    </row>
    <row r="707" spans="1:39" hidden="1"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idden="1"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4"/>
      <c r="B709" s="296" t="s">
        <v>312</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9">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308"/>
    </row>
    <row r="710" spans="1:39" hidden="1"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4"/>
      <c r="B712" s="296" t="s">
        <v>312</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2">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308"/>
    </row>
    <row r="713" spans="1:39" hidden="1"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4"/>
      <c r="B715" s="296" t="s">
        <v>312</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5">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308"/>
    </row>
    <row r="716" spans="1:39" hidden="1"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hidden="1"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4"/>
      <c r="B718" s="296" t="s">
        <v>312</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8">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308"/>
    </row>
    <row r="719" spans="1:39" hidden="1"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4"/>
      <c r="B721" s="296" t="s">
        <v>312</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Y720</f>
        <v>0</v>
      </c>
      <c r="Z721" s="413">
        <f t="shared" ref="Z721" si="2171">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308"/>
    </row>
    <row r="722" spans="1:39" hidden="1"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hidden="1"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4"/>
      <c r="B724" s="296" t="s">
        <v>312</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84">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308"/>
    </row>
    <row r="725" spans="1:39" hidden="1"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4"/>
      <c r="B727" s="296" t="s">
        <v>312</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7">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308"/>
    </row>
    <row r="728" spans="1:39" hidden="1"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4"/>
      <c r="B730" s="296" t="s">
        <v>312</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10">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308"/>
    </row>
    <row r="731" spans="1:39" hidden="1"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4"/>
      <c r="B733" s="296" t="s">
        <v>312</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3">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308"/>
    </row>
    <row r="734" spans="1:39" hidden="1"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4"/>
      <c r="B736" s="296" t="s">
        <v>312</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6">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308"/>
    </row>
    <row r="737" spans="1:40" hidden="1"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hidden="1"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4"/>
      <c r="B739" s="296" t="s">
        <v>312</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9">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308"/>
    </row>
    <row r="740" spans="1:40" hidden="1"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hidden="1"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4"/>
      <c r="B742" s="296" t="s">
        <v>312</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2">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308"/>
    </row>
    <row r="743" spans="1:40" hidden="1"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313</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314</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315</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0</v>
      </c>
      <c r="Z747" s="343">
        <f>HLOOKUP(Z$35,'3.  Distribution Rates'!$C$122:$P$133,10,FALSE)</f>
        <v>0</v>
      </c>
      <c r="AA747" s="343">
        <f>HLOOKUP(AA$35,'3.  Distribution Rates'!$C$122:$P$133,10,FALSE)</f>
        <v>0</v>
      </c>
      <c r="AB747" s="343">
        <f>HLOOKUP(AB$35,'3.  Distribution Rates'!$C$122:$P$133,10,FALSE)</f>
        <v>0</v>
      </c>
      <c r="AC747" s="343">
        <f>HLOOKUP(AC$35,'3.  Distribution Rates'!$C$122:$P$133,10,FALSE)</f>
        <v>0</v>
      </c>
      <c r="AD747" s="343">
        <f>HLOOKUP(AD$35,'3.  Distribution Rates'!$C$122:$P$133,10,FALSE)</f>
        <v>0</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316</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0</v>
      </c>
      <c r="Z748" s="380">
        <f>'4.  2011-2014 LRAM'!Z141*Z747</f>
        <v>0</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75">SUM(Y748:AL748)</f>
        <v>0</v>
      </c>
      <c r="AN748" s="445"/>
    </row>
    <row r="749" spans="1:40">
      <c r="B749" s="326" t="s">
        <v>317</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0</v>
      </c>
      <c r="Z749" s="380">
        <f>'4.  2011-2014 LRAM'!Z270*Z747</f>
        <v>0</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75"/>
        <v>0</v>
      </c>
      <c r="AN749" s="445"/>
    </row>
    <row r="750" spans="1:40">
      <c r="B750" s="326" t="s">
        <v>318</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0</v>
      </c>
      <c r="Z750" s="380">
        <f>'4.  2011-2014 LRAM'!Z399*Z747</f>
        <v>0</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75"/>
        <v>0</v>
      </c>
      <c r="AN750" s="445"/>
    </row>
    <row r="751" spans="1:40">
      <c r="B751" s="326" t="s">
        <v>319</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0</v>
      </c>
      <c r="Z751" s="380">
        <f>'4.  2011-2014 LRAM'!Z529*Z747</f>
        <v>0</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75"/>
        <v>0</v>
      </c>
      <c r="AN751" s="445"/>
    </row>
    <row r="752" spans="1:40">
      <c r="B752" s="326" t="s">
        <v>320</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76">Y210*Y747</f>
        <v>0</v>
      </c>
      <c r="Z752" s="380">
        <f t="shared" si="2276"/>
        <v>0</v>
      </c>
      <c r="AA752" s="380">
        <f t="shared" si="2276"/>
        <v>0</v>
      </c>
      <c r="AB752" s="380">
        <f t="shared" si="2276"/>
        <v>0</v>
      </c>
      <c r="AC752" s="380">
        <f t="shared" si="2276"/>
        <v>0</v>
      </c>
      <c r="AD752" s="380">
        <f t="shared" si="2276"/>
        <v>0</v>
      </c>
      <c r="AE752" s="380">
        <f t="shared" si="2276"/>
        <v>0</v>
      </c>
      <c r="AF752" s="380">
        <f t="shared" si="2276"/>
        <v>0</v>
      </c>
      <c r="AG752" s="380">
        <f t="shared" si="2276"/>
        <v>0</v>
      </c>
      <c r="AH752" s="380">
        <f t="shared" si="2276"/>
        <v>0</v>
      </c>
      <c r="AI752" s="380">
        <f t="shared" si="2276"/>
        <v>0</v>
      </c>
      <c r="AJ752" s="380">
        <f t="shared" si="2276"/>
        <v>0</v>
      </c>
      <c r="AK752" s="380">
        <f t="shared" si="2276"/>
        <v>0</v>
      </c>
      <c r="AL752" s="380">
        <f t="shared" si="2276"/>
        <v>0</v>
      </c>
      <c r="AM752" s="631">
        <f t="shared" si="2275"/>
        <v>0</v>
      </c>
      <c r="AN752" s="445"/>
    </row>
    <row r="753" spans="1:40">
      <c r="B753" s="326" t="s">
        <v>321</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77">Y393*Y747</f>
        <v>0</v>
      </c>
      <c r="Z753" s="380">
        <f t="shared" si="2277"/>
        <v>0</v>
      </c>
      <c r="AA753" s="380">
        <f t="shared" si="2277"/>
        <v>0</v>
      </c>
      <c r="AB753" s="380">
        <f t="shared" si="2277"/>
        <v>0</v>
      </c>
      <c r="AC753" s="380">
        <f t="shared" si="2277"/>
        <v>0</v>
      </c>
      <c r="AD753" s="380">
        <f t="shared" si="2277"/>
        <v>0</v>
      </c>
      <c r="AE753" s="380">
        <f t="shared" si="2277"/>
        <v>0</v>
      </c>
      <c r="AF753" s="380">
        <f t="shared" si="2277"/>
        <v>0</v>
      </c>
      <c r="AG753" s="380">
        <f t="shared" si="2277"/>
        <v>0</v>
      </c>
      <c r="AH753" s="380">
        <f t="shared" si="2277"/>
        <v>0</v>
      </c>
      <c r="AI753" s="380">
        <f t="shared" si="2277"/>
        <v>0</v>
      </c>
      <c r="AJ753" s="380">
        <f t="shared" si="2277"/>
        <v>0</v>
      </c>
      <c r="AK753" s="380">
        <f t="shared" si="2277"/>
        <v>0</v>
      </c>
      <c r="AL753" s="380">
        <f t="shared" si="2277"/>
        <v>0</v>
      </c>
      <c r="AM753" s="631">
        <f t="shared" si="2275"/>
        <v>0</v>
      </c>
      <c r="AN753" s="445"/>
    </row>
    <row r="754" spans="1:40">
      <c r="B754" s="326" t="s">
        <v>322</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78">Y576*Y747</f>
        <v>0</v>
      </c>
      <c r="Z754" s="380">
        <f t="shared" si="2278"/>
        <v>0</v>
      </c>
      <c r="AA754" s="380">
        <f t="shared" si="2278"/>
        <v>0</v>
      </c>
      <c r="AB754" s="380">
        <f t="shared" si="2278"/>
        <v>0</v>
      </c>
      <c r="AC754" s="380">
        <f t="shared" si="2278"/>
        <v>0</v>
      </c>
      <c r="AD754" s="380">
        <f t="shared" si="2278"/>
        <v>0</v>
      </c>
      <c r="AE754" s="380">
        <f t="shared" si="2278"/>
        <v>0</v>
      </c>
      <c r="AF754" s="380">
        <f t="shared" si="2278"/>
        <v>0</v>
      </c>
      <c r="AG754" s="380">
        <f t="shared" si="2278"/>
        <v>0</v>
      </c>
      <c r="AH754" s="380">
        <f t="shared" si="2278"/>
        <v>0</v>
      </c>
      <c r="AI754" s="380">
        <f t="shared" si="2278"/>
        <v>0</v>
      </c>
      <c r="AJ754" s="380">
        <f t="shared" si="2278"/>
        <v>0</v>
      </c>
      <c r="AK754" s="380">
        <f t="shared" si="2278"/>
        <v>0</v>
      </c>
      <c r="AL754" s="380">
        <f t="shared" si="2278"/>
        <v>0</v>
      </c>
      <c r="AM754" s="631">
        <f t="shared" si="2275"/>
        <v>0</v>
      </c>
      <c r="AN754" s="445"/>
    </row>
    <row r="755" spans="1:40">
      <c r="B755" s="326" t="s">
        <v>323</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9">Z744*Z747</f>
        <v>0</v>
      </c>
      <c r="AA755" s="380">
        <f t="shared" si="2279"/>
        <v>0</v>
      </c>
      <c r="AB755" s="380">
        <f t="shared" si="2279"/>
        <v>0</v>
      </c>
      <c r="AC755" s="380">
        <f t="shared" si="2279"/>
        <v>0</v>
      </c>
      <c r="AD755" s="380">
        <f t="shared" si="2279"/>
        <v>0</v>
      </c>
      <c r="AE755" s="380">
        <f t="shared" si="2279"/>
        <v>0</v>
      </c>
      <c r="AF755" s="380">
        <f t="shared" si="2279"/>
        <v>0</v>
      </c>
      <c r="AG755" s="380">
        <f t="shared" si="2279"/>
        <v>0</v>
      </c>
      <c r="AH755" s="380">
        <f t="shared" si="2279"/>
        <v>0</v>
      </c>
      <c r="AI755" s="380">
        <f t="shared" si="2279"/>
        <v>0</v>
      </c>
      <c r="AJ755" s="380">
        <f t="shared" si="2279"/>
        <v>0</v>
      </c>
      <c r="AK755" s="380">
        <f t="shared" si="2279"/>
        <v>0</v>
      </c>
      <c r="AL755" s="380">
        <f t="shared" si="2279"/>
        <v>0</v>
      </c>
      <c r="AM755" s="631">
        <f t="shared" si="2275"/>
        <v>0</v>
      </c>
      <c r="AN755" s="445"/>
    </row>
    <row r="756" spans="1:40" ht="15.75">
      <c r="B756" s="351" t="s">
        <v>324</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0</v>
      </c>
      <c r="Z756" s="348">
        <f t="shared" ref="Z756:AE756" si="2280">SUM(Z748:Z755)</f>
        <v>0</v>
      </c>
      <c r="AA756" s="348">
        <f t="shared" si="2280"/>
        <v>0</v>
      </c>
      <c r="AB756" s="348">
        <f t="shared" si="2280"/>
        <v>0</v>
      </c>
      <c r="AC756" s="348">
        <f t="shared" si="2280"/>
        <v>0</v>
      </c>
      <c r="AD756" s="348">
        <f t="shared" si="2280"/>
        <v>0</v>
      </c>
      <c r="AE756" s="348">
        <f t="shared" si="2280"/>
        <v>0</v>
      </c>
      <c r="AF756" s="348">
        <f t="shared" ref="AF756:AL756" si="2281">SUM(AF748:AF755)</f>
        <v>0</v>
      </c>
      <c r="AG756" s="348">
        <f t="shared" si="2281"/>
        <v>0</v>
      </c>
      <c r="AH756" s="348">
        <f t="shared" si="2281"/>
        <v>0</v>
      </c>
      <c r="AI756" s="348">
        <f t="shared" si="2281"/>
        <v>0</v>
      </c>
      <c r="AJ756" s="348">
        <f t="shared" si="2281"/>
        <v>0</v>
      </c>
      <c r="AK756" s="348">
        <f t="shared" si="2281"/>
        <v>0</v>
      </c>
      <c r="AL756" s="348">
        <f t="shared" si="2281"/>
        <v>0</v>
      </c>
      <c r="AM756" s="409">
        <f>SUM(AM748:AM755)</f>
        <v>0</v>
      </c>
      <c r="AN756" s="445"/>
    </row>
    <row r="757" spans="1:40" ht="15.75">
      <c r="B757" s="351" t="s">
        <v>325</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282">Z745*Z747</f>
        <v>0</v>
      </c>
      <c r="AA757" s="349">
        <f t="shared" si="2282"/>
        <v>0</v>
      </c>
      <c r="AB757" s="349">
        <f t="shared" si="2282"/>
        <v>0</v>
      </c>
      <c r="AC757" s="349">
        <f t="shared" si="2282"/>
        <v>0</v>
      </c>
      <c r="AD757" s="349">
        <f t="shared" si="2282"/>
        <v>0</v>
      </c>
      <c r="AE757" s="349">
        <f t="shared" si="2282"/>
        <v>0</v>
      </c>
      <c r="AF757" s="349">
        <f t="shared" ref="AF757:AL757" si="2283">AF745*AF747</f>
        <v>0</v>
      </c>
      <c r="AG757" s="349">
        <f t="shared" si="2283"/>
        <v>0</v>
      </c>
      <c r="AH757" s="349">
        <f t="shared" si="2283"/>
        <v>0</v>
      </c>
      <c r="AI757" s="349">
        <f t="shared" si="2283"/>
        <v>0</v>
      </c>
      <c r="AJ757" s="349">
        <f t="shared" si="2283"/>
        <v>0</v>
      </c>
      <c r="AK757" s="349">
        <f t="shared" si="2283"/>
        <v>0</v>
      </c>
      <c r="AL757" s="349">
        <f t="shared" si="2283"/>
        <v>0</v>
      </c>
      <c r="AM757" s="409">
        <f>SUM(Y757:AL757)</f>
        <v>0</v>
      </c>
      <c r="AN757" s="445"/>
    </row>
    <row r="758" spans="1:40" ht="15.75">
      <c r="B758" s="351" t="s">
        <v>326</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0</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327</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9"/>
    </row>
    <row r="761" spans="1:40">
      <c r="B761" s="442" t="s">
        <v>328</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285">IF(AA585="kw",SUMPRODUCT($N$587:$N$742,$Q$587:$Q$742,AA587:AA742),SUMPRODUCT($F$587:$F$742,AA587:AA742))</f>
        <v>0</v>
      </c>
      <c r="AB761" s="328">
        <f t="shared" si="2285"/>
        <v>0</v>
      </c>
      <c r="AC761" s="328">
        <f t="shared" si="2285"/>
        <v>0</v>
      </c>
      <c r="AD761" s="328">
        <f t="shared" si="2285"/>
        <v>0</v>
      </c>
      <c r="AE761" s="328">
        <f t="shared" si="2285"/>
        <v>0</v>
      </c>
      <c r="AF761" s="328">
        <f t="shared" si="2285"/>
        <v>0</v>
      </c>
      <c r="AG761" s="328">
        <f t="shared" si="2285"/>
        <v>0</v>
      </c>
      <c r="AH761" s="328">
        <f t="shared" si="2285"/>
        <v>0</v>
      </c>
      <c r="AI761" s="328">
        <f t="shared" si="2285"/>
        <v>0</v>
      </c>
      <c r="AJ761" s="328">
        <f t="shared" si="2285"/>
        <v>0</v>
      </c>
      <c r="AK761" s="328">
        <f t="shared" si="2285"/>
        <v>0</v>
      </c>
      <c r="AL761" s="328">
        <f t="shared" si="2285"/>
        <v>0</v>
      </c>
      <c r="AM761" s="388"/>
    </row>
    <row r="762" spans="1:40" ht="20.25" customHeight="1">
      <c r="B762" s="370" t="s">
        <v>596</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329</v>
      </c>
      <c r="C765" s="283"/>
      <c r="D765" s="592" t="s">
        <v>531</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11" t="s">
        <v>212</v>
      </c>
      <c r="C766" s="813" t="s">
        <v>33</v>
      </c>
      <c r="D766" s="286" t="s">
        <v>425</v>
      </c>
      <c r="E766" s="815" t="s">
        <v>210</v>
      </c>
      <c r="F766" s="816"/>
      <c r="G766" s="816"/>
      <c r="H766" s="816"/>
      <c r="I766" s="816"/>
      <c r="J766" s="816"/>
      <c r="K766" s="816"/>
      <c r="L766" s="816"/>
      <c r="M766" s="817"/>
      <c r="N766" s="818" t="s">
        <v>214</v>
      </c>
      <c r="O766" s="286" t="s">
        <v>426</v>
      </c>
      <c r="P766" s="815" t="s">
        <v>213</v>
      </c>
      <c r="Q766" s="816"/>
      <c r="R766" s="816"/>
      <c r="S766" s="816"/>
      <c r="T766" s="816"/>
      <c r="U766" s="816"/>
      <c r="V766" s="816"/>
      <c r="W766" s="816"/>
      <c r="X766" s="817"/>
      <c r="Y766" s="808" t="s">
        <v>245</v>
      </c>
      <c r="Z766" s="809"/>
      <c r="AA766" s="809"/>
      <c r="AB766" s="809"/>
      <c r="AC766" s="809"/>
      <c r="AD766" s="809"/>
      <c r="AE766" s="809"/>
      <c r="AF766" s="809"/>
      <c r="AG766" s="809"/>
      <c r="AH766" s="809"/>
      <c r="AI766" s="809"/>
      <c r="AJ766" s="809"/>
      <c r="AK766" s="809"/>
      <c r="AL766" s="809"/>
      <c r="AM766" s="810"/>
    </row>
    <row r="767" spans="1:40" ht="65.25" customHeight="1">
      <c r="B767" s="812"/>
      <c r="C767" s="814"/>
      <c r="D767" s="287">
        <v>2019</v>
      </c>
      <c r="E767" s="287">
        <v>2020</v>
      </c>
      <c r="F767" s="287">
        <v>2021</v>
      </c>
      <c r="G767" s="287">
        <v>2022</v>
      </c>
      <c r="H767" s="287">
        <v>2023</v>
      </c>
      <c r="I767" s="287">
        <v>2024</v>
      </c>
      <c r="J767" s="287">
        <v>2025</v>
      </c>
      <c r="K767" s="287">
        <v>2026</v>
      </c>
      <c r="L767" s="287">
        <v>2027</v>
      </c>
      <c r="M767" s="287">
        <v>2028</v>
      </c>
      <c r="N767" s="819"/>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General Service &lt; 50 kW</v>
      </c>
      <c r="AA767" s="287" t="str">
        <f>'1.  LRAMVA Summary'!F50</f>
        <v>General Service &gt; 50 to 4999 kW</v>
      </c>
      <c r="AB767" s="287" t="str">
        <f>'1.  LRAMVA Summary'!G50</f>
        <v>Unmetered Scattered Load</v>
      </c>
      <c r="AC767" s="287" t="str">
        <f>'1.  LRAMVA Summary'!H50</f>
        <v>Street Lighting</v>
      </c>
      <c r="AD767" s="287" t="str">
        <f>'1.  LRAMVA Summary'!I50</f>
        <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507</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kWh</v>
      </c>
      <c r="AC768" s="293" t="str">
        <f>'1.  LRAMVA Summary'!H51</f>
        <v>kW</v>
      </c>
      <c r="AD768" s="293">
        <f>'1.  LRAMVA Summary'!I51</f>
        <v>0</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hidden="1" outlineLevel="1">
      <c r="A769" s="534"/>
      <c r="B769" s="506" t="s">
        <v>500</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hidden="1" outlineLevel="1">
      <c r="A771" s="534"/>
      <c r="B771" s="296" t="s">
        <v>344</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Y770</f>
        <v>0</v>
      </c>
      <c r="Z771" s="413">
        <f t="shared" ref="Z771" si="2286">Z770</f>
        <v>0</v>
      </c>
      <c r="AA771" s="413">
        <f t="shared" ref="AA771" si="2287">AA770</f>
        <v>0</v>
      </c>
      <c r="AB771" s="413">
        <f t="shared" ref="AB771" si="2288">AB770</f>
        <v>0</v>
      </c>
      <c r="AC771" s="413">
        <f t="shared" ref="AC771" si="2289">AC770</f>
        <v>0</v>
      </c>
      <c r="AD771" s="413">
        <f t="shared" ref="AD771" si="2290">AD770</f>
        <v>0</v>
      </c>
      <c r="AE771" s="413">
        <f t="shared" ref="AE771" si="2291">AE770</f>
        <v>0</v>
      </c>
      <c r="AF771" s="413">
        <f t="shared" ref="AF771" si="2292">AF770</f>
        <v>0</v>
      </c>
      <c r="AG771" s="413">
        <f t="shared" ref="AG771" si="2293">AG770</f>
        <v>0</v>
      </c>
      <c r="AH771" s="413">
        <f t="shared" ref="AH771" si="2294">AH770</f>
        <v>0</v>
      </c>
      <c r="AI771" s="413">
        <f t="shared" ref="AI771" si="2295">AI770</f>
        <v>0</v>
      </c>
      <c r="AJ771" s="413">
        <f t="shared" ref="AJ771" si="2296">AJ770</f>
        <v>0</v>
      </c>
      <c r="AK771" s="413">
        <f t="shared" ref="AK771" si="2297">AK770</f>
        <v>0</v>
      </c>
      <c r="AL771" s="413">
        <f t="shared" ref="AL771" si="2298">AL770</f>
        <v>0</v>
      </c>
      <c r="AM771" s="299"/>
    </row>
    <row r="772" spans="1:39" ht="15.75" hidden="1"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hidden="1"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4"/>
      <c r="B774" s="296" t="s">
        <v>344</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Y773</f>
        <v>0</v>
      </c>
      <c r="Z774" s="413">
        <f t="shared" ref="Z774" si="2299">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299"/>
    </row>
    <row r="775" spans="1:39" ht="15.75" hidden="1"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hidden="1"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4"/>
      <c r="B777" s="296" t="s">
        <v>344</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312">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299"/>
    </row>
    <row r="778" spans="1:39" hidden="1"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hidden="1"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hidden="1" outlineLevel="1">
      <c r="A780" s="534"/>
      <c r="B780" s="296" t="s">
        <v>344</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325">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299"/>
    </row>
    <row r="781" spans="1:39" hidden="1"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hidden="1"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hidden="1" customHeight="1" outlineLevel="1">
      <c r="A783" s="534"/>
      <c r="B783" s="296" t="s">
        <v>344</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38">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299"/>
    </row>
    <row r="784" spans="1:39" hidden="1"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hidden="1" outlineLevel="1">
      <c r="A785" s="534"/>
      <c r="B785" s="321" t="s">
        <v>501</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hidden="1"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hidden="1" outlineLevel="1">
      <c r="A787" s="534"/>
      <c r="B787" s="296" t="s">
        <v>344</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Y786</f>
        <v>0</v>
      </c>
      <c r="Z787" s="413">
        <f t="shared" ref="Z787" si="2351">Z786</f>
        <v>0</v>
      </c>
      <c r="AA787" s="413">
        <f t="shared" ref="AA787" si="2352">AA786</f>
        <v>0</v>
      </c>
      <c r="AB787" s="413">
        <f t="shared" ref="AB787" si="2353">AB786</f>
        <v>0</v>
      </c>
      <c r="AC787" s="413">
        <f t="shared" ref="AC787" si="2354">AC786</f>
        <v>0</v>
      </c>
      <c r="AD787" s="413">
        <f t="shared" ref="AD787" si="2355">AD786</f>
        <v>0</v>
      </c>
      <c r="AE787" s="413">
        <f t="shared" ref="AE787" si="2356">AE786</f>
        <v>0</v>
      </c>
      <c r="AF787" s="413">
        <f t="shared" ref="AF787" si="2357">AF786</f>
        <v>0</v>
      </c>
      <c r="AG787" s="413">
        <f t="shared" ref="AG787" si="2358">AG786</f>
        <v>0</v>
      </c>
      <c r="AH787" s="413">
        <f t="shared" ref="AH787" si="2359">AH786</f>
        <v>0</v>
      </c>
      <c r="AI787" s="413">
        <f t="shared" ref="AI787" si="2360">AI786</f>
        <v>0</v>
      </c>
      <c r="AJ787" s="413">
        <f t="shared" ref="AJ787" si="2361">AJ786</f>
        <v>0</v>
      </c>
      <c r="AK787" s="413">
        <f t="shared" ref="AK787" si="2362">AK786</f>
        <v>0</v>
      </c>
      <c r="AL787" s="413">
        <f t="shared" ref="AL787" si="2363">AL786</f>
        <v>0</v>
      </c>
      <c r="AM787" s="313"/>
    </row>
    <row r="788" spans="1:39" hidden="1"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hidden="1"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4"/>
      <c r="B790" s="296" t="s">
        <v>344</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4">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313"/>
    </row>
    <row r="791" spans="1:39" hidden="1"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hidden="1"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4"/>
      <c r="B793" s="296" t="s">
        <v>344</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7">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313"/>
    </row>
    <row r="794" spans="1:39" hidden="1"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hidden="1"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4"/>
      <c r="B796" s="296" t="s">
        <v>344</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90">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313"/>
    </row>
    <row r="797" spans="1:39" hidden="1"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hidden="1"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4"/>
      <c r="B799" s="296" t="s">
        <v>344</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Y798</f>
        <v>0</v>
      </c>
      <c r="Z799" s="413">
        <f t="shared" ref="Z799" si="2403">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313"/>
    </row>
    <row r="800" spans="1:39" hidden="1"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hidden="1"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hidden="1"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hidden="1" outlineLevel="1">
      <c r="A803" s="534"/>
      <c r="B803" s="296" t="s">
        <v>344</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Y802</f>
        <v>0</v>
      </c>
      <c r="Z803" s="413">
        <f t="shared" ref="Z803" si="2416">Z802</f>
        <v>0</v>
      </c>
      <c r="AA803" s="413">
        <f t="shared" ref="AA803" si="2417">AA802</f>
        <v>0</v>
      </c>
      <c r="AB803" s="413">
        <f t="shared" ref="AB803" si="2418">AB802</f>
        <v>0</v>
      </c>
      <c r="AC803" s="413">
        <f t="shared" ref="AC803" si="2419">AC802</f>
        <v>0</v>
      </c>
      <c r="AD803" s="413">
        <f t="shared" ref="AD803" si="2420">AD802</f>
        <v>0</v>
      </c>
      <c r="AE803" s="413">
        <f t="shared" ref="AE803" si="2421">AE802</f>
        <v>0</v>
      </c>
      <c r="AF803" s="413">
        <f t="shared" ref="AF803" si="2422">AF802</f>
        <v>0</v>
      </c>
      <c r="AG803" s="413">
        <f t="shared" ref="AG803" si="2423">AG802</f>
        <v>0</v>
      </c>
      <c r="AH803" s="413">
        <f t="shared" ref="AH803" si="2424">AH802</f>
        <v>0</v>
      </c>
      <c r="AI803" s="413">
        <f t="shared" ref="AI803" si="2425">AI802</f>
        <v>0</v>
      </c>
      <c r="AJ803" s="413">
        <f t="shared" ref="AJ803" si="2426">AJ802</f>
        <v>0</v>
      </c>
      <c r="AK803" s="413">
        <f t="shared" ref="AK803" si="2427">AK802</f>
        <v>0</v>
      </c>
      <c r="AL803" s="413">
        <f t="shared" ref="AL803" si="2428">AL802</f>
        <v>0</v>
      </c>
      <c r="AM803" s="299"/>
    </row>
    <row r="804" spans="1:39" hidden="1"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hidden="1"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hidden="1" outlineLevel="1">
      <c r="A806" s="534"/>
      <c r="B806" s="296" t="s">
        <v>344</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9">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299"/>
    </row>
    <row r="807" spans="1:39" hidden="1"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hidden="1"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4"/>
      <c r="B809" s="296" t="s">
        <v>344</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2">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308"/>
    </row>
    <row r="810" spans="1:39" hidden="1"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hidden="1"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hidden="1"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hidden="1" outlineLevel="1">
      <c r="A813" s="534"/>
      <c r="B813" s="296" t="s">
        <v>344</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Y812</f>
        <v>0</v>
      </c>
      <c r="Z813" s="413">
        <f t="shared" ref="Z813" si="2455">Z812</f>
        <v>0</v>
      </c>
      <c r="AA813" s="413">
        <f t="shared" ref="AA813" si="2456">AA812</f>
        <v>0</v>
      </c>
      <c r="AB813" s="413">
        <f t="shared" ref="AB813" si="2457">AB812</f>
        <v>0</v>
      </c>
      <c r="AC813" s="413">
        <f t="shared" ref="AC813" si="2458">AC812</f>
        <v>0</v>
      </c>
      <c r="AD813" s="413">
        <f t="shared" ref="AD813" si="2459">AD812</f>
        <v>0</v>
      </c>
      <c r="AE813" s="413">
        <f t="shared" ref="AE813" si="2460">AE812</f>
        <v>0</v>
      </c>
      <c r="AF813" s="413">
        <f t="shared" ref="AF813" si="2461">AF812</f>
        <v>0</v>
      </c>
      <c r="AG813" s="413">
        <f t="shared" ref="AG813" si="2462">AG812</f>
        <v>0</v>
      </c>
      <c r="AH813" s="413">
        <f t="shared" ref="AH813" si="2463">AH812</f>
        <v>0</v>
      </c>
      <c r="AI813" s="413">
        <f t="shared" ref="AI813" si="2464">AI812</f>
        <v>0</v>
      </c>
      <c r="AJ813" s="413">
        <f t="shared" ref="AJ813" si="2465">AJ812</f>
        <v>0</v>
      </c>
      <c r="AK813" s="413">
        <f t="shared" ref="AK813" si="2466">AK812</f>
        <v>0</v>
      </c>
      <c r="AL813" s="413">
        <f t="shared" ref="AL813" si="2467">AL812</f>
        <v>0</v>
      </c>
      <c r="AM813" s="299"/>
    </row>
    <row r="814" spans="1:39" hidden="1"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hidden="1" outlineLevel="1">
      <c r="A815" s="534"/>
      <c r="B815" s="290" t="s">
        <v>493</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hidden="1" outlineLevel="1">
      <c r="A816" s="534">
        <v>15</v>
      </c>
      <c r="B816" s="296" t="s">
        <v>498</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hidden="1" outlineLevel="1">
      <c r="A817" s="534"/>
      <c r="B817" s="296" t="s">
        <v>344</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68">Z816</f>
        <v>0</v>
      </c>
      <c r="AA817" s="413">
        <f t="shared" si="2468"/>
        <v>0</v>
      </c>
      <c r="AB817" s="413">
        <f t="shared" si="2468"/>
        <v>0</v>
      </c>
      <c r="AC817" s="413">
        <f t="shared" si="2468"/>
        <v>0</v>
      </c>
      <c r="AD817" s="413">
        <f t="shared" si="2468"/>
        <v>0</v>
      </c>
      <c r="AE817" s="413">
        <f t="shared" si="2468"/>
        <v>0</v>
      </c>
      <c r="AF817" s="413">
        <f t="shared" si="2468"/>
        <v>0</v>
      </c>
      <c r="AG817" s="413">
        <f t="shared" si="2468"/>
        <v>0</v>
      </c>
      <c r="AH817" s="413">
        <f t="shared" si="2468"/>
        <v>0</v>
      </c>
      <c r="AI817" s="413">
        <f t="shared" si="2468"/>
        <v>0</v>
      </c>
      <c r="AJ817" s="413">
        <f t="shared" si="2468"/>
        <v>0</v>
      </c>
      <c r="AK817" s="413">
        <f t="shared" si="2468"/>
        <v>0</v>
      </c>
      <c r="AL817" s="413">
        <f t="shared" si="2468"/>
        <v>0</v>
      </c>
      <c r="AM817" s="299"/>
    </row>
    <row r="818" spans="1:39" hidden="1"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hidden="1" outlineLevel="1">
      <c r="A819" s="534">
        <v>16</v>
      </c>
      <c r="B819" s="326" t="s">
        <v>494</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hidden="1" outlineLevel="1">
      <c r="A820" s="534"/>
      <c r="B820" s="296" t="s">
        <v>344</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69">Z819</f>
        <v>0</v>
      </c>
      <c r="AA820" s="413">
        <f t="shared" si="2469"/>
        <v>0</v>
      </c>
      <c r="AB820" s="413">
        <f t="shared" si="2469"/>
        <v>0</v>
      </c>
      <c r="AC820" s="413">
        <f t="shared" si="2469"/>
        <v>0</v>
      </c>
      <c r="AD820" s="413">
        <f t="shared" si="2469"/>
        <v>0</v>
      </c>
      <c r="AE820" s="413">
        <f t="shared" si="2469"/>
        <v>0</v>
      </c>
      <c r="AF820" s="413">
        <f t="shared" si="2469"/>
        <v>0</v>
      </c>
      <c r="AG820" s="413">
        <f t="shared" si="2469"/>
        <v>0</v>
      </c>
      <c r="AH820" s="413">
        <f t="shared" si="2469"/>
        <v>0</v>
      </c>
      <c r="AI820" s="413">
        <f t="shared" si="2469"/>
        <v>0</v>
      </c>
      <c r="AJ820" s="413">
        <f t="shared" si="2469"/>
        <v>0</v>
      </c>
      <c r="AK820" s="413">
        <f t="shared" si="2469"/>
        <v>0</v>
      </c>
      <c r="AL820" s="413">
        <f t="shared" si="2469"/>
        <v>0</v>
      </c>
      <c r="AM820" s="299"/>
    </row>
    <row r="821" spans="1:39" s="285" customFormat="1" hidden="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hidden="1" outlineLevel="1">
      <c r="A822" s="534"/>
      <c r="B822" s="521" t="s">
        <v>499</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hidden="1"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hidden="1" outlineLevel="1">
      <c r="A824" s="534"/>
      <c r="B824" s="296" t="s">
        <v>344</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470">Z823</f>
        <v>0</v>
      </c>
      <c r="AA824" s="413">
        <f t="shared" si="2470"/>
        <v>0</v>
      </c>
      <c r="AB824" s="413">
        <f t="shared" si="2470"/>
        <v>0</v>
      </c>
      <c r="AC824" s="413">
        <f t="shared" si="2470"/>
        <v>0</v>
      </c>
      <c r="AD824" s="413">
        <f t="shared" si="2470"/>
        <v>0</v>
      </c>
      <c r="AE824" s="413">
        <f t="shared" si="2470"/>
        <v>0</v>
      </c>
      <c r="AF824" s="413">
        <f t="shared" si="2470"/>
        <v>0</v>
      </c>
      <c r="AG824" s="413">
        <f t="shared" si="2470"/>
        <v>0</v>
      </c>
      <c r="AH824" s="413">
        <f t="shared" si="2470"/>
        <v>0</v>
      </c>
      <c r="AI824" s="413">
        <f t="shared" si="2470"/>
        <v>0</v>
      </c>
      <c r="AJ824" s="413">
        <f t="shared" si="2470"/>
        <v>0</v>
      </c>
      <c r="AK824" s="413">
        <f t="shared" si="2470"/>
        <v>0</v>
      </c>
      <c r="AL824" s="413">
        <f t="shared" si="2470"/>
        <v>0</v>
      </c>
      <c r="AM824" s="308"/>
    </row>
    <row r="825" spans="1:39" hidden="1"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hidden="1"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4"/>
      <c r="B827" s="296" t="s">
        <v>344</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71">Z826</f>
        <v>0</v>
      </c>
      <c r="AA827" s="413">
        <f t="shared" si="2471"/>
        <v>0</v>
      </c>
      <c r="AB827" s="413">
        <f t="shared" si="2471"/>
        <v>0</v>
      </c>
      <c r="AC827" s="413">
        <f t="shared" si="2471"/>
        <v>0</v>
      </c>
      <c r="AD827" s="413">
        <f t="shared" si="2471"/>
        <v>0</v>
      </c>
      <c r="AE827" s="413">
        <f t="shared" si="2471"/>
        <v>0</v>
      </c>
      <c r="AF827" s="413">
        <f t="shared" si="2471"/>
        <v>0</v>
      </c>
      <c r="AG827" s="413">
        <f t="shared" si="2471"/>
        <v>0</v>
      </c>
      <c r="AH827" s="413">
        <f t="shared" si="2471"/>
        <v>0</v>
      </c>
      <c r="AI827" s="413">
        <f t="shared" si="2471"/>
        <v>0</v>
      </c>
      <c r="AJ827" s="413">
        <f t="shared" si="2471"/>
        <v>0</v>
      </c>
      <c r="AK827" s="413">
        <f t="shared" si="2471"/>
        <v>0</v>
      </c>
      <c r="AL827" s="413">
        <f t="shared" si="2471"/>
        <v>0</v>
      </c>
      <c r="AM827" s="308"/>
    </row>
    <row r="828" spans="1:39" hidden="1"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hidden="1"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4"/>
      <c r="B830" s="296" t="s">
        <v>344</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72">Z829</f>
        <v>0</v>
      </c>
      <c r="AA830" s="413">
        <f t="shared" si="2472"/>
        <v>0</v>
      </c>
      <c r="AB830" s="413">
        <f t="shared" si="2472"/>
        <v>0</v>
      </c>
      <c r="AC830" s="413">
        <f t="shared" si="2472"/>
        <v>0</v>
      </c>
      <c r="AD830" s="413">
        <f t="shared" si="2472"/>
        <v>0</v>
      </c>
      <c r="AE830" s="413">
        <f t="shared" si="2472"/>
        <v>0</v>
      </c>
      <c r="AF830" s="413">
        <f t="shared" si="2472"/>
        <v>0</v>
      </c>
      <c r="AG830" s="413">
        <f t="shared" si="2472"/>
        <v>0</v>
      </c>
      <c r="AH830" s="413">
        <f t="shared" si="2472"/>
        <v>0</v>
      </c>
      <c r="AI830" s="413">
        <f t="shared" si="2472"/>
        <v>0</v>
      </c>
      <c r="AJ830" s="413">
        <f t="shared" si="2472"/>
        <v>0</v>
      </c>
      <c r="AK830" s="413">
        <f t="shared" si="2472"/>
        <v>0</v>
      </c>
      <c r="AL830" s="413">
        <f t="shared" si="2472"/>
        <v>0</v>
      </c>
      <c r="AM830" s="299"/>
    </row>
    <row r="831" spans="1:39" hidden="1"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hidden="1"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4"/>
      <c r="B833" s="296" t="s">
        <v>344</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73">Z832</f>
        <v>0</v>
      </c>
      <c r="AA833" s="413">
        <f t="shared" si="2473"/>
        <v>0</v>
      </c>
      <c r="AB833" s="413">
        <f t="shared" si="2473"/>
        <v>0</v>
      </c>
      <c r="AC833" s="413">
        <f t="shared" si="2473"/>
        <v>0</v>
      </c>
      <c r="AD833" s="413">
        <f t="shared" si="2473"/>
        <v>0</v>
      </c>
      <c r="AE833" s="413">
        <f t="shared" si="2473"/>
        <v>0</v>
      </c>
      <c r="AF833" s="413">
        <f t="shared" si="2473"/>
        <v>0</v>
      </c>
      <c r="AG833" s="413">
        <f t="shared" si="2473"/>
        <v>0</v>
      </c>
      <c r="AH833" s="413">
        <f t="shared" si="2473"/>
        <v>0</v>
      </c>
      <c r="AI833" s="413">
        <f t="shared" si="2473"/>
        <v>0</v>
      </c>
      <c r="AJ833" s="413">
        <f t="shared" si="2473"/>
        <v>0</v>
      </c>
      <c r="AK833" s="413">
        <f t="shared" si="2473"/>
        <v>0</v>
      </c>
      <c r="AL833" s="413">
        <f t="shared" si="2473"/>
        <v>0</v>
      </c>
      <c r="AM833" s="308"/>
    </row>
    <row r="834" spans="1:39" ht="15.75" hidden="1"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hidden="1" outlineLevel="1">
      <c r="A835" s="534"/>
      <c r="B835" s="520" t="s">
        <v>506</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hidden="1" outlineLevel="1">
      <c r="A836" s="534"/>
      <c r="B836" s="506" t="s">
        <v>502</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hidden="1"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hidden="1" outlineLevel="1">
      <c r="A838" s="534"/>
      <c r="B838" s="296" t="s">
        <v>344</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Y837</f>
        <v>0</v>
      </c>
      <c r="Z838" s="413">
        <f t="shared" ref="Z838" si="2474">Z837</f>
        <v>0</v>
      </c>
      <c r="AA838" s="413">
        <f t="shared" ref="AA838" si="2475">AA837</f>
        <v>0</v>
      </c>
      <c r="AB838" s="413">
        <f t="shared" ref="AB838" si="2476">AB837</f>
        <v>0</v>
      </c>
      <c r="AC838" s="413">
        <f t="shared" ref="AC838" si="2477">AC837</f>
        <v>0</v>
      </c>
      <c r="AD838" s="413">
        <f t="shared" ref="AD838" si="2478">AD837</f>
        <v>0</v>
      </c>
      <c r="AE838" s="413">
        <f t="shared" ref="AE838" si="2479">AE837</f>
        <v>0</v>
      </c>
      <c r="AF838" s="413">
        <f t="shared" ref="AF838" si="2480">AF837</f>
        <v>0</v>
      </c>
      <c r="AG838" s="413">
        <f t="shared" ref="AG838" si="2481">AG837</f>
        <v>0</v>
      </c>
      <c r="AH838" s="413">
        <f t="shared" ref="AH838" si="2482">AH837</f>
        <v>0</v>
      </c>
      <c r="AI838" s="413">
        <f t="shared" ref="AI838" si="2483">AI837</f>
        <v>0</v>
      </c>
      <c r="AJ838" s="413">
        <f t="shared" ref="AJ838" si="2484">AJ837</f>
        <v>0</v>
      </c>
      <c r="AK838" s="413">
        <f t="shared" ref="AK838" si="2485">AK837</f>
        <v>0</v>
      </c>
      <c r="AL838" s="413">
        <f t="shared" ref="AL838" si="2486">AL837</f>
        <v>0</v>
      </c>
      <c r="AM838" s="308"/>
    </row>
    <row r="839" spans="1:39" hidden="1"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hidden="1"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4"/>
      <c r="B841" s="296" t="s">
        <v>344</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7">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308"/>
    </row>
    <row r="842" spans="1:39" hidden="1"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4"/>
      <c r="B844" s="296" t="s">
        <v>344</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00">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308"/>
    </row>
    <row r="845" spans="1:39" hidden="1"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4"/>
      <c r="B847" s="296" t="s">
        <v>344</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3">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308"/>
    </row>
    <row r="848" spans="1:39" hidden="1"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hidden="1" outlineLevel="1">
      <c r="A849" s="534"/>
      <c r="B849" s="290" t="s">
        <v>503</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hidden="1"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hidden="1" outlineLevel="1">
      <c r="A851" s="534"/>
      <c r="B851" s="296" t="s">
        <v>344</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Y850</f>
        <v>0</v>
      </c>
      <c r="Z851" s="413">
        <f t="shared" ref="Z851" si="2526">Z850</f>
        <v>0</v>
      </c>
      <c r="AA851" s="413">
        <f t="shared" ref="AA851" si="2527">AA850</f>
        <v>0</v>
      </c>
      <c r="AB851" s="413">
        <f t="shared" ref="AB851" si="2528">AB850</f>
        <v>0</v>
      </c>
      <c r="AC851" s="413">
        <f t="shared" ref="AC851" si="2529">AC850</f>
        <v>0</v>
      </c>
      <c r="AD851" s="413">
        <f t="shared" ref="AD851" si="2530">AD850</f>
        <v>0</v>
      </c>
      <c r="AE851" s="413">
        <f t="shared" ref="AE851" si="2531">AE850</f>
        <v>0</v>
      </c>
      <c r="AF851" s="413">
        <f t="shared" ref="AF851" si="2532">AF850</f>
        <v>0</v>
      </c>
      <c r="AG851" s="413">
        <f t="shared" ref="AG851" si="2533">AG850</f>
        <v>0</v>
      </c>
      <c r="AH851" s="413">
        <f t="shared" ref="AH851" si="2534">AH850</f>
        <v>0</v>
      </c>
      <c r="AI851" s="413">
        <f t="shared" ref="AI851" si="2535">AI850</f>
        <v>0</v>
      </c>
      <c r="AJ851" s="413">
        <f t="shared" ref="AJ851" si="2536">AJ850</f>
        <v>0</v>
      </c>
      <c r="AK851" s="413">
        <f t="shared" ref="AK851" si="2537">AK850</f>
        <v>0</v>
      </c>
      <c r="AL851" s="413">
        <f t="shared" ref="AL851" si="2538">AL850</f>
        <v>0</v>
      </c>
      <c r="AM851" s="308"/>
    </row>
    <row r="852" spans="1:39" hidden="1"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4"/>
      <c r="B854" s="296" t="s">
        <v>344</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9">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308"/>
    </row>
    <row r="855" spans="1:39" hidden="1"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hidden="1"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4"/>
      <c r="B857" s="296" t="s">
        <v>344</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2">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308"/>
    </row>
    <row r="858" spans="1:39" hidden="1"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4"/>
      <c r="B860" s="296" t="s">
        <v>344</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5">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308"/>
    </row>
    <row r="861" spans="1:39" hidden="1"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4"/>
      <c r="B863" s="296" t="s">
        <v>344</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Y862</f>
        <v>0</v>
      </c>
      <c r="Z863" s="413">
        <f t="shared" ref="Z863" si="2578">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308"/>
    </row>
    <row r="864" spans="1:39" hidden="1"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4"/>
      <c r="B866" s="296" t="s">
        <v>344</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91">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308"/>
    </row>
    <row r="867" spans="1:39" hidden="1"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4"/>
      <c r="B869" s="296" t="s">
        <v>344</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4">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308"/>
    </row>
    <row r="870" spans="1:39" hidden="1"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4"/>
      <c r="B872" s="296" t="s">
        <v>344</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7">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AL871</f>
        <v>0</v>
      </c>
      <c r="AM872" s="308"/>
    </row>
    <row r="873" spans="1:39" hidden="1"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hidden="1" outlineLevel="1">
      <c r="A874" s="534"/>
      <c r="B874" s="290" t="s">
        <v>504</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hidden="1"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hidden="1" outlineLevel="1">
      <c r="A876" s="534"/>
      <c r="B876" s="296" t="s">
        <v>344</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Y875</f>
        <v>0</v>
      </c>
      <c r="Z876" s="413">
        <f t="shared" ref="Z876" si="2629">Z875</f>
        <v>0</v>
      </c>
      <c r="AA876" s="413">
        <f t="shared" ref="AA876" si="2630">AA875</f>
        <v>0</v>
      </c>
      <c r="AB876" s="413">
        <f t="shared" ref="AB876" si="2631">AB875</f>
        <v>0</v>
      </c>
      <c r="AC876" s="413">
        <f t="shared" ref="AC876" si="2632">AC875</f>
        <v>0</v>
      </c>
      <c r="AD876" s="413">
        <f t="shared" ref="AD876" si="2633">AD875</f>
        <v>0</v>
      </c>
      <c r="AE876" s="413">
        <f t="shared" ref="AE876" si="2634">AE875</f>
        <v>0</v>
      </c>
      <c r="AF876" s="413">
        <f t="shared" ref="AF876" si="2635">AF875</f>
        <v>0</v>
      </c>
      <c r="AG876" s="413">
        <f t="shared" ref="AG876" si="2636">AG875</f>
        <v>0</v>
      </c>
      <c r="AH876" s="413">
        <f t="shared" ref="AH876" si="2637">AH875</f>
        <v>0</v>
      </c>
      <c r="AI876" s="413">
        <f t="shared" ref="AI876" si="2638">AI875</f>
        <v>0</v>
      </c>
      <c r="AJ876" s="413">
        <f t="shared" ref="AJ876" si="2639">AJ875</f>
        <v>0</v>
      </c>
      <c r="AK876" s="413">
        <f t="shared" ref="AK876" si="2640">AK875</f>
        <v>0</v>
      </c>
      <c r="AL876" s="413">
        <f t="shared" ref="AL876" si="2641">AL875</f>
        <v>0</v>
      </c>
      <c r="AM876" s="308"/>
    </row>
    <row r="877" spans="1:39" hidden="1"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4"/>
      <c r="B879" s="296" t="s">
        <v>344</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2">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308"/>
    </row>
    <row r="880" spans="1:39" hidden="1"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4"/>
      <c r="B882" s="296" t="s">
        <v>344</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5">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308"/>
    </row>
    <row r="883" spans="1:39" hidden="1"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hidden="1" outlineLevel="1">
      <c r="A884" s="534"/>
      <c r="B884" s="290" t="s">
        <v>505</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hidden="1"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hidden="1" outlineLevel="1">
      <c r="A886" s="534"/>
      <c r="B886" s="296" t="s">
        <v>344</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Y885</f>
        <v>0</v>
      </c>
      <c r="Z886" s="413">
        <f t="shared" ref="Z886" si="2668">Z885</f>
        <v>0</v>
      </c>
      <c r="AA886" s="413">
        <f t="shared" ref="AA886" si="2669">AA885</f>
        <v>0</v>
      </c>
      <c r="AB886" s="413">
        <f t="shared" ref="AB886" si="2670">AB885</f>
        <v>0</v>
      </c>
      <c r="AC886" s="413">
        <f t="shared" ref="AC886" si="2671">AC885</f>
        <v>0</v>
      </c>
      <c r="AD886" s="413">
        <f t="shared" ref="AD886" si="2672">AD885</f>
        <v>0</v>
      </c>
      <c r="AE886" s="413">
        <f t="shared" ref="AE886" si="2673">AE885</f>
        <v>0</v>
      </c>
      <c r="AF886" s="413">
        <f t="shared" ref="AF886" si="2674">AF885</f>
        <v>0</v>
      </c>
      <c r="AG886" s="413">
        <f t="shared" ref="AG886" si="2675">AG885</f>
        <v>0</v>
      </c>
      <c r="AH886" s="413">
        <f t="shared" ref="AH886" si="2676">AH885</f>
        <v>0</v>
      </c>
      <c r="AI886" s="413">
        <f t="shared" ref="AI886" si="2677">AI885</f>
        <v>0</v>
      </c>
      <c r="AJ886" s="413">
        <f t="shared" ref="AJ886" si="2678">AJ885</f>
        <v>0</v>
      </c>
      <c r="AK886" s="413">
        <f t="shared" ref="AK886" si="2679">AK885</f>
        <v>0</v>
      </c>
      <c r="AL886" s="413">
        <f t="shared" ref="AL886" si="2680">AL885</f>
        <v>0</v>
      </c>
      <c r="AM886" s="308"/>
    </row>
    <row r="887" spans="1:39" hidden="1"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hidden="1"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4"/>
      <c r="B889" s="296" t="s">
        <v>344</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81">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308"/>
    </row>
    <row r="890" spans="1:39" hidden="1"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idden="1"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4"/>
      <c r="B892" s="296" t="s">
        <v>344</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4">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308"/>
    </row>
    <row r="893" spans="1:39" hidden="1"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4"/>
      <c r="B895" s="296" t="s">
        <v>344</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7">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308"/>
    </row>
    <row r="896" spans="1:39" hidden="1"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4"/>
      <c r="B898" s="296" t="s">
        <v>344</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20">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308"/>
    </row>
    <row r="899" spans="1:39" hidden="1"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hidden="1"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4"/>
      <c r="B901" s="296" t="s">
        <v>344</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3">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308"/>
    </row>
    <row r="902" spans="1:39" hidden="1"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4"/>
      <c r="B904" s="296" t="s">
        <v>344</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Y903</f>
        <v>0</v>
      </c>
      <c r="Z904" s="413">
        <f t="shared" ref="Z904" si="2746">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308"/>
    </row>
    <row r="905" spans="1:39" hidden="1"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hidden="1"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4"/>
      <c r="B907" s="296" t="s">
        <v>344</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59">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308"/>
    </row>
    <row r="908" spans="1:39" hidden="1"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4"/>
      <c r="B910" s="296" t="s">
        <v>344</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2">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308"/>
    </row>
    <row r="911" spans="1:39" hidden="1"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4"/>
      <c r="B913" s="296" t="s">
        <v>344</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5">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308"/>
    </row>
    <row r="914" spans="1:39" hidden="1"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4"/>
      <c r="B916" s="296" t="s">
        <v>344</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8">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308"/>
    </row>
    <row r="917" spans="1:39" hidden="1"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4"/>
      <c r="B919" s="296" t="s">
        <v>344</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11">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308"/>
    </row>
    <row r="920" spans="1:39" hidden="1"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hidden="1"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4"/>
      <c r="B922" s="296" t="s">
        <v>344</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4">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308"/>
    </row>
    <row r="923" spans="1:39" hidden="1"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4"/>
      <c r="B925" s="296" t="s">
        <v>344</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7">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308"/>
    </row>
    <row r="926" spans="1:39" hidden="1"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330</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331</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332</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333</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50">SUM(Y931:AL931)</f>
        <v>0</v>
      </c>
    </row>
    <row r="932" spans="2:39">
      <c r="B932" s="326" t="s">
        <v>334</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50"/>
        <v>0</v>
      </c>
    </row>
    <row r="933" spans="2:39">
      <c r="B933" s="326" t="s">
        <v>335</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50"/>
        <v>0</v>
      </c>
    </row>
    <row r="934" spans="2:39">
      <c r="B934" s="326" t="s">
        <v>336</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50"/>
        <v>0</v>
      </c>
    </row>
    <row r="935" spans="2:39">
      <c r="B935" s="326" t="s">
        <v>337</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51">Y211*Y930</f>
        <v>0</v>
      </c>
      <c r="Z935" s="380">
        <f t="shared" si="2851"/>
        <v>0</v>
      </c>
      <c r="AA935" s="380">
        <f t="shared" si="2851"/>
        <v>0</v>
      </c>
      <c r="AB935" s="380">
        <f t="shared" si="2851"/>
        <v>0</v>
      </c>
      <c r="AC935" s="380">
        <f t="shared" si="2851"/>
        <v>0</v>
      </c>
      <c r="AD935" s="380">
        <f t="shared" si="2851"/>
        <v>0</v>
      </c>
      <c r="AE935" s="380">
        <f t="shared" si="2851"/>
        <v>0</v>
      </c>
      <c r="AF935" s="380">
        <f t="shared" si="2851"/>
        <v>0</v>
      </c>
      <c r="AG935" s="380">
        <f t="shared" si="2851"/>
        <v>0</v>
      </c>
      <c r="AH935" s="380">
        <f t="shared" si="2851"/>
        <v>0</v>
      </c>
      <c r="AI935" s="380">
        <f t="shared" si="2851"/>
        <v>0</v>
      </c>
      <c r="AJ935" s="380">
        <f t="shared" si="2851"/>
        <v>0</v>
      </c>
      <c r="AK935" s="380">
        <f t="shared" si="2851"/>
        <v>0</v>
      </c>
      <c r="AL935" s="380">
        <f t="shared" si="2851"/>
        <v>0</v>
      </c>
      <c r="AM935" s="631">
        <f t="shared" si="2850"/>
        <v>0</v>
      </c>
    </row>
    <row r="936" spans="2:39">
      <c r="B936" s="326" t="s">
        <v>338</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2">Y394*Y930</f>
        <v>0</v>
      </c>
      <c r="Z936" s="380">
        <f t="shared" si="2852"/>
        <v>0</v>
      </c>
      <c r="AA936" s="380">
        <f t="shared" si="2852"/>
        <v>0</v>
      </c>
      <c r="AB936" s="380">
        <f t="shared" si="2852"/>
        <v>0</v>
      </c>
      <c r="AC936" s="380">
        <f t="shared" si="2852"/>
        <v>0</v>
      </c>
      <c r="AD936" s="380">
        <f t="shared" si="2852"/>
        <v>0</v>
      </c>
      <c r="AE936" s="380">
        <f t="shared" si="2852"/>
        <v>0</v>
      </c>
      <c r="AF936" s="380">
        <f t="shared" si="2852"/>
        <v>0</v>
      </c>
      <c r="AG936" s="380">
        <f t="shared" si="2852"/>
        <v>0</v>
      </c>
      <c r="AH936" s="380">
        <f t="shared" si="2852"/>
        <v>0</v>
      </c>
      <c r="AI936" s="380">
        <f t="shared" si="2852"/>
        <v>0</v>
      </c>
      <c r="AJ936" s="380">
        <f t="shared" si="2852"/>
        <v>0</v>
      </c>
      <c r="AK936" s="380">
        <f t="shared" si="2852"/>
        <v>0</v>
      </c>
      <c r="AL936" s="380">
        <f t="shared" si="2852"/>
        <v>0</v>
      </c>
      <c r="AM936" s="631">
        <f t="shared" si="2850"/>
        <v>0</v>
      </c>
    </row>
    <row r="937" spans="2:39">
      <c r="B937" s="326" t="s">
        <v>339</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53">Y577*Y930</f>
        <v>0</v>
      </c>
      <c r="Z937" s="380">
        <f t="shared" si="2853"/>
        <v>0</v>
      </c>
      <c r="AA937" s="380">
        <f t="shared" si="2853"/>
        <v>0</v>
      </c>
      <c r="AB937" s="380">
        <f t="shared" si="2853"/>
        <v>0</v>
      </c>
      <c r="AC937" s="380">
        <f t="shared" si="2853"/>
        <v>0</v>
      </c>
      <c r="AD937" s="380">
        <f t="shared" si="2853"/>
        <v>0</v>
      </c>
      <c r="AE937" s="380">
        <f t="shared" si="2853"/>
        <v>0</v>
      </c>
      <c r="AF937" s="380">
        <f t="shared" si="2853"/>
        <v>0</v>
      </c>
      <c r="AG937" s="380">
        <f t="shared" si="2853"/>
        <v>0</v>
      </c>
      <c r="AH937" s="380">
        <f t="shared" si="2853"/>
        <v>0</v>
      </c>
      <c r="AI937" s="380">
        <f t="shared" si="2853"/>
        <v>0</v>
      </c>
      <c r="AJ937" s="380">
        <f t="shared" si="2853"/>
        <v>0</v>
      </c>
      <c r="AK937" s="380">
        <f t="shared" si="2853"/>
        <v>0</v>
      </c>
      <c r="AL937" s="380">
        <f t="shared" si="2853"/>
        <v>0</v>
      </c>
      <c r="AM937" s="631">
        <f t="shared" si="2850"/>
        <v>0</v>
      </c>
    </row>
    <row r="938" spans="2:39">
      <c r="B938" s="326" t="s">
        <v>340</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54">Y760*Y930</f>
        <v>0</v>
      </c>
      <c r="Z938" s="380">
        <f t="shared" si="2854"/>
        <v>0</v>
      </c>
      <c r="AA938" s="380">
        <f t="shared" si="2854"/>
        <v>0</v>
      </c>
      <c r="AB938" s="380">
        <f t="shared" si="2854"/>
        <v>0</v>
      </c>
      <c r="AC938" s="380">
        <f t="shared" si="2854"/>
        <v>0</v>
      </c>
      <c r="AD938" s="380">
        <f t="shared" si="2854"/>
        <v>0</v>
      </c>
      <c r="AE938" s="380">
        <f t="shared" si="2854"/>
        <v>0</v>
      </c>
      <c r="AF938" s="380">
        <f t="shared" si="2854"/>
        <v>0</v>
      </c>
      <c r="AG938" s="380">
        <f t="shared" si="2854"/>
        <v>0</v>
      </c>
      <c r="AH938" s="380">
        <f t="shared" si="2854"/>
        <v>0</v>
      </c>
      <c r="AI938" s="380">
        <f t="shared" si="2854"/>
        <v>0</v>
      </c>
      <c r="AJ938" s="380">
        <f t="shared" si="2854"/>
        <v>0</v>
      </c>
      <c r="AK938" s="380">
        <f t="shared" si="2854"/>
        <v>0</v>
      </c>
      <c r="AL938" s="380">
        <f t="shared" si="2854"/>
        <v>0</v>
      </c>
      <c r="AM938" s="631">
        <f t="shared" si="2850"/>
        <v>0</v>
      </c>
    </row>
    <row r="939" spans="2:39">
      <c r="B939" s="326" t="s">
        <v>341</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55">Z927*Z930</f>
        <v>0</v>
      </c>
      <c r="AA939" s="380">
        <f t="shared" si="2855"/>
        <v>0</v>
      </c>
      <c r="AB939" s="380">
        <f t="shared" si="2855"/>
        <v>0</v>
      </c>
      <c r="AC939" s="380">
        <f t="shared" si="2855"/>
        <v>0</v>
      </c>
      <c r="AD939" s="380">
        <f t="shared" si="2855"/>
        <v>0</v>
      </c>
      <c r="AE939" s="380">
        <f t="shared" si="2855"/>
        <v>0</v>
      </c>
      <c r="AF939" s="380">
        <f t="shared" si="2855"/>
        <v>0</v>
      </c>
      <c r="AG939" s="380">
        <f t="shared" si="2855"/>
        <v>0</v>
      </c>
      <c r="AH939" s="380">
        <f t="shared" si="2855"/>
        <v>0</v>
      </c>
      <c r="AI939" s="380">
        <f t="shared" si="2855"/>
        <v>0</v>
      </c>
      <c r="AJ939" s="380">
        <f t="shared" si="2855"/>
        <v>0</v>
      </c>
      <c r="AK939" s="380">
        <f t="shared" si="2855"/>
        <v>0</v>
      </c>
      <c r="AL939" s="380">
        <f t="shared" si="2855"/>
        <v>0</v>
      </c>
      <c r="AM939" s="631">
        <f t="shared" si="2850"/>
        <v>0</v>
      </c>
    </row>
    <row r="940" spans="2:39" ht="15.75">
      <c r="B940" s="351" t="s">
        <v>345</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56">SUM(Z931:Z939)</f>
        <v>0</v>
      </c>
      <c r="AA940" s="348">
        <f t="shared" si="2856"/>
        <v>0</v>
      </c>
      <c r="AB940" s="348">
        <f t="shared" si="2856"/>
        <v>0</v>
      </c>
      <c r="AC940" s="348">
        <f t="shared" si="2856"/>
        <v>0</v>
      </c>
      <c r="AD940" s="348">
        <f t="shared" si="2856"/>
        <v>0</v>
      </c>
      <c r="AE940" s="348">
        <f t="shared" si="2856"/>
        <v>0</v>
      </c>
      <c r="AF940" s="348">
        <f>SUM(AF931:AF939)</f>
        <v>0</v>
      </c>
      <c r="AG940" s="348">
        <f t="shared" ref="AG940:AL940" si="2857">SUM(AG931:AG939)</f>
        <v>0</v>
      </c>
      <c r="AH940" s="348">
        <f t="shared" si="2857"/>
        <v>0</v>
      </c>
      <c r="AI940" s="348">
        <f t="shared" si="2857"/>
        <v>0</v>
      </c>
      <c r="AJ940" s="348">
        <f t="shared" si="2857"/>
        <v>0</v>
      </c>
      <c r="AK940" s="348">
        <f t="shared" si="2857"/>
        <v>0</v>
      </c>
      <c r="AL940" s="348">
        <f t="shared" si="2857"/>
        <v>0</v>
      </c>
      <c r="AM940" s="409">
        <f>SUM(AM931:AM939)</f>
        <v>0</v>
      </c>
    </row>
    <row r="941" spans="2:39" ht="15.75">
      <c r="B941" s="351" t="s">
        <v>346</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858">Z928*Z930</f>
        <v>0</v>
      </c>
      <c r="AA941" s="349">
        <f t="shared" si="2858"/>
        <v>0</v>
      </c>
      <c r="AB941" s="349">
        <f t="shared" si="2858"/>
        <v>0</v>
      </c>
      <c r="AC941" s="349">
        <f t="shared" si="2858"/>
        <v>0</v>
      </c>
      <c r="AD941" s="349">
        <f t="shared" si="2858"/>
        <v>0</v>
      </c>
      <c r="AE941" s="349">
        <f t="shared" si="2858"/>
        <v>0</v>
      </c>
      <c r="AF941" s="349">
        <f>AF928*AF930</f>
        <v>0</v>
      </c>
      <c r="AG941" s="349">
        <f t="shared" ref="AG941:AL941" si="2859">AG928*AG930</f>
        <v>0</v>
      </c>
      <c r="AH941" s="349">
        <f t="shared" si="2859"/>
        <v>0</v>
      </c>
      <c r="AI941" s="349">
        <f t="shared" si="2859"/>
        <v>0</v>
      </c>
      <c r="AJ941" s="349">
        <f t="shared" si="2859"/>
        <v>0</v>
      </c>
      <c r="AK941" s="349">
        <f t="shared" si="2859"/>
        <v>0</v>
      </c>
      <c r="AL941" s="349">
        <f t="shared" si="2859"/>
        <v>0</v>
      </c>
      <c r="AM941" s="409">
        <f>SUM(Y941:AL941)</f>
        <v>0</v>
      </c>
    </row>
    <row r="942" spans="2:39" ht="15.75">
      <c r="B942" s="351" t="s">
        <v>347</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342</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860">IF(AA768="kw",SUMPRODUCT($N$770:$N$925,$P$770:$P$925,AA770:AA925),SUMPRODUCT($E$770:$E$925,AA770:AA925))</f>
        <v>0</v>
      </c>
      <c r="AB944" s="328">
        <f t="shared" si="2860"/>
        <v>0</v>
      </c>
      <c r="AC944" s="328">
        <f t="shared" si="2860"/>
        <v>0</v>
      </c>
      <c r="AD944" s="328">
        <f t="shared" si="2860"/>
        <v>0</v>
      </c>
      <c r="AE944" s="328">
        <f t="shared" si="2860"/>
        <v>0</v>
      </c>
      <c r="AF944" s="328">
        <f t="shared" si="2860"/>
        <v>0</v>
      </c>
      <c r="AG944" s="328">
        <f t="shared" si="2860"/>
        <v>0</v>
      </c>
      <c r="AH944" s="328">
        <f t="shared" si="2860"/>
        <v>0</v>
      </c>
      <c r="AI944" s="328">
        <f t="shared" si="2860"/>
        <v>0</v>
      </c>
      <c r="AJ944" s="328">
        <f t="shared" si="2860"/>
        <v>0</v>
      </c>
      <c r="AK944" s="328">
        <f t="shared" si="2860"/>
        <v>0</v>
      </c>
      <c r="AL944" s="328">
        <f t="shared" si="2860"/>
        <v>0</v>
      </c>
      <c r="AM944" s="388"/>
    </row>
    <row r="945" spans="1:39" ht="18.75" customHeight="1">
      <c r="B945" s="370" t="s">
        <v>596</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343</v>
      </c>
      <c r="C948" s="283"/>
      <c r="D948" s="592" t="s">
        <v>531</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11" t="s">
        <v>212</v>
      </c>
      <c r="C949" s="813" t="s">
        <v>33</v>
      </c>
      <c r="D949" s="286" t="s">
        <v>425</v>
      </c>
      <c r="E949" s="815" t="s">
        <v>210</v>
      </c>
      <c r="F949" s="816"/>
      <c r="G949" s="816"/>
      <c r="H949" s="816"/>
      <c r="I949" s="816"/>
      <c r="J949" s="816"/>
      <c r="K949" s="816"/>
      <c r="L949" s="816"/>
      <c r="M949" s="817"/>
      <c r="N949" s="818" t="s">
        <v>214</v>
      </c>
      <c r="O949" s="286" t="s">
        <v>426</v>
      </c>
      <c r="P949" s="815" t="s">
        <v>213</v>
      </c>
      <c r="Q949" s="816"/>
      <c r="R949" s="816"/>
      <c r="S949" s="816"/>
      <c r="T949" s="816"/>
      <c r="U949" s="816"/>
      <c r="V949" s="816"/>
      <c r="W949" s="816"/>
      <c r="X949" s="817"/>
      <c r="Y949" s="808" t="s">
        <v>245</v>
      </c>
      <c r="Z949" s="809"/>
      <c r="AA949" s="809"/>
      <c r="AB949" s="809"/>
      <c r="AC949" s="809"/>
      <c r="AD949" s="809"/>
      <c r="AE949" s="809"/>
      <c r="AF949" s="809"/>
      <c r="AG949" s="809"/>
      <c r="AH949" s="809"/>
      <c r="AI949" s="809"/>
      <c r="AJ949" s="809"/>
      <c r="AK949" s="809"/>
      <c r="AL949" s="809"/>
      <c r="AM949" s="810"/>
    </row>
    <row r="950" spans="1:39" ht="65.25" customHeight="1">
      <c r="B950" s="812"/>
      <c r="C950" s="814"/>
      <c r="D950" s="287">
        <v>2020</v>
      </c>
      <c r="E950" s="287">
        <v>2021</v>
      </c>
      <c r="F950" s="287">
        <v>2022</v>
      </c>
      <c r="G950" s="287">
        <v>2023</v>
      </c>
      <c r="H950" s="287">
        <v>2024</v>
      </c>
      <c r="I950" s="287">
        <v>2025</v>
      </c>
      <c r="J950" s="287">
        <v>2026</v>
      </c>
      <c r="K950" s="287">
        <v>2027</v>
      </c>
      <c r="L950" s="287">
        <v>2028</v>
      </c>
      <c r="M950" s="287">
        <v>2029</v>
      </c>
      <c r="N950" s="819"/>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General Service &lt; 50 kW</v>
      </c>
      <c r="AA950" s="287" t="str">
        <f>'1.  LRAMVA Summary'!F50</f>
        <v>General Service &gt; 50 to 4999 kW</v>
      </c>
      <c r="AB950" s="287" t="str">
        <f>'1.  LRAMVA Summary'!G50</f>
        <v>Unmetered Scattered Load</v>
      </c>
      <c r="AC950" s="287" t="str">
        <f>'1.  LRAMVA Summary'!H50</f>
        <v>Street Lighting</v>
      </c>
      <c r="AD950" s="287" t="str">
        <f>'1.  LRAMVA Summary'!I50</f>
        <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507</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kWh</v>
      </c>
      <c r="AC951" s="293" t="str">
        <f>'1.  LRAMVA Summary'!H51</f>
        <v>kW</v>
      </c>
      <c r="AD951" s="293">
        <f>'1.  LRAMVA Summary'!I51</f>
        <v>0</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34"/>
      <c r="B952" s="506" t="s">
        <v>500</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hidden="1" customHeight="1" outlineLevel="1">
      <c r="A954" s="534"/>
      <c r="B954" s="296" t="s">
        <v>348</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Y953</f>
        <v>0</v>
      </c>
      <c r="Z954" s="413">
        <f t="shared" ref="Z954" si="2861">Z953</f>
        <v>0</v>
      </c>
      <c r="AA954" s="413">
        <f t="shared" ref="AA954" si="2862">AA953</f>
        <v>0</v>
      </c>
      <c r="AB954" s="413">
        <f t="shared" ref="AB954" si="2863">AB953</f>
        <v>0</v>
      </c>
      <c r="AC954" s="413">
        <f t="shared" ref="AC954" si="2864">AC953</f>
        <v>0</v>
      </c>
      <c r="AD954" s="413">
        <f t="shared" ref="AD954" si="2865">AD953</f>
        <v>0</v>
      </c>
      <c r="AE954" s="413">
        <f t="shared" ref="AE954" si="2866">AE953</f>
        <v>0</v>
      </c>
      <c r="AF954" s="413">
        <f t="shared" ref="AF954" si="2867">AF953</f>
        <v>0</v>
      </c>
      <c r="AG954" s="413">
        <f t="shared" ref="AG954" si="2868">AG953</f>
        <v>0</v>
      </c>
      <c r="AH954" s="413">
        <f t="shared" ref="AH954" si="2869">AH953</f>
        <v>0</v>
      </c>
      <c r="AI954" s="413">
        <f t="shared" ref="AI954" si="2870">AI953</f>
        <v>0</v>
      </c>
      <c r="AJ954" s="413">
        <f t="shared" ref="AJ954" si="2871">AJ953</f>
        <v>0</v>
      </c>
      <c r="AK954" s="413">
        <f t="shared" ref="AK954" si="2872">AK953</f>
        <v>0</v>
      </c>
      <c r="AL954" s="413">
        <f t="shared" ref="AL954" si="2873">AL953</f>
        <v>0</v>
      </c>
      <c r="AM954" s="299"/>
    </row>
    <row r="955" spans="1:39" ht="15" hidden="1"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hidden="1"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4"/>
      <c r="B957" s="296" t="s">
        <v>348</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Y956</f>
        <v>0</v>
      </c>
      <c r="Z957" s="413">
        <f t="shared" ref="Z957" si="2874">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299"/>
    </row>
    <row r="958" spans="1:39" ht="15" hidden="1"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4"/>
      <c r="B960" s="296" t="s">
        <v>348</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87">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299"/>
    </row>
    <row r="961" spans="1:39" ht="15" hidden="1"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hidden="1"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4"/>
      <c r="B963" s="296" t="s">
        <v>348</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900">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299"/>
    </row>
    <row r="964" spans="1:39" ht="15" hidden="1"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4"/>
      <c r="B966" s="296" t="s">
        <v>348</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913">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299"/>
    </row>
    <row r="967" spans="1:39" ht="15" hidden="1"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hidden="1" outlineLevel="1">
      <c r="A968" s="534"/>
      <c r="B968" s="321" t="s">
        <v>501</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hidden="1"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hidden="1" customHeight="1" outlineLevel="1">
      <c r="A970" s="534"/>
      <c r="B970" s="296" t="s">
        <v>348</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Y969</f>
        <v>0</v>
      </c>
      <c r="Z970" s="413">
        <f t="shared" ref="Z970" si="2926">Z969</f>
        <v>0</v>
      </c>
      <c r="AA970" s="413">
        <f t="shared" ref="AA970" si="2927">AA969</f>
        <v>0</v>
      </c>
      <c r="AB970" s="413">
        <f t="shared" ref="AB970" si="2928">AB969</f>
        <v>0</v>
      </c>
      <c r="AC970" s="413">
        <f t="shared" ref="AC970" si="2929">AC969</f>
        <v>0</v>
      </c>
      <c r="AD970" s="413">
        <f t="shared" ref="AD970" si="2930">AD969</f>
        <v>0</v>
      </c>
      <c r="AE970" s="413">
        <f t="shared" ref="AE970" si="2931">AE969</f>
        <v>0</v>
      </c>
      <c r="AF970" s="413">
        <f t="shared" ref="AF970" si="2932">AF969</f>
        <v>0</v>
      </c>
      <c r="AG970" s="413">
        <f t="shared" ref="AG970" si="2933">AG969</f>
        <v>0</v>
      </c>
      <c r="AH970" s="413">
        <f t="shared" ref="AH970" si="2934">AH969</f>
        <v>0</v>
      </c>
      <c r="AI970" s="413">
        <f t="shared" ref="AI970" si="2935">AI969</f>
        <v>0</v>
      </c>
      <c r="AJ970" s="413">
        <f t="shared" ref="AJ970" si="2936">AJ969</f>
        <v>0</v>
      </c>
      <c r="AK970" s="413">
        <f t="shared" ref="AK970" si="2937">AK969</f>
        <v>0</v>
      </c>
      <c r="AL970" s="413">
        <f t="shared" ref="AL970" si="2938">AL969</f>
        <v>0</v>
      </c>
      <c r="AM970" s="313"/>
    </row>
    <row r="971" spans="1:39" ht="15" hidden="1"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hidden="1"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4"/>
      <c r="B973" s="296" t="s">
        <v>348</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9">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313"/>
    </row>
    <row r="974" spans="1:39" ht="15" hidden="1"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hidden="1"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4"/>
      <c r="B976" s="296" t="s">
        <v>348</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2">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313"/>
    </row>
    <row r="977" spans="1:39" ht="15" hidden="1"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4"/>
      <c r="B979" s="296" t="s">
        <v>348</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5">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313"/>
    </row>
    <row r="980" spans="1:39" ht="15" hidden="1"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hidden="1"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4"/>
      <c r="B982" s="296" t="s">
        <v>348</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Y981</f>
        <v>0</v>
      </c>
      <c r="Z982" s="413">
        <f t="shared" ref="Z982" si="2978">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313"/>
    </row>
    <row r="983" spans="1:39" ht="15" hidden="1"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hidden="1"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hidden="1" customHeight="1" outlineLevel="1">
      <c r="A986" s="534"/>
      <c r="B986" s="296" t="s">
        <v>348</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Y985</f>
        <v>0</v>
      </c>
      <c r="Z986" s="413">
        <f t="shared" ref="Z986" si="2991">Z985</f>
        <v>0</v>
      </c>
      <c r="AA986" s="413">
        <f t="shared" ref="AA986" si="2992">AA985</f>
        <v>0</v>
      </c>
      <c r="AB986" s="413">
        <f t="shared" ref="AB986" si="2993">AB985</f>
        <v>0</v>
      </c>
      <c r="AC986" s="413">
        <f t="shared" ref="AC986" si="2994">AC985</f>
        <v>0</v>
      </c>
      <c r="AD986" s="413">
        <f t="shared" ref="AD986" si="2995">AD985</f>
        <v>0</v>
      </c>
      <c r="AE986" s="413">
        <f t="shared" ref="AE986" si="2996">AE985</f>
        <v>0</v>
      </c>
      <c r="AF986" s="413">
        <f t="shared" ref="AF986" si="2997">AF985</f>
        <v>0</v>
      </c>
      <c r="AG986" s="413">
        <f t="shared" ref="AG986" si="2998">AG985</f>
        <v>0</v>
      </c>
      <c r="AH986" s="413">
        <f t="shared" ref="AH986" si="2999">AH985</f>
        <v>0</v>
      </c>
      <c r="AI986" s="413">
        <f t="shared" ref="AI986" si="3000">AI985</f>
        <v>0</v>
      </c>
      <c r="AJ986" s="413">
        <f t="shared" ref="AJ986" si="3001">AJ985</f>
        <v>0</v>
      </c>
      <c r="AK986" s="413">
        <f t="shared" ref="AK986" si="3002">AK985</f>
        <v>0</v>
      </c>
      <c r="AL986" s="413">
        <f t="shared" ref="AL986" si="3003">AL985</f>
        <v>0</v>
      </c>
      <c r="AM986" s="299"/>
    </row>
    <row r="987" spans="1:39" ht="15" hidden="1"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hidden="1"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4"/>
      <c r="B989" s="296" t="s">
        <v>348</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4">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299"/>
    </row>
    <row r="990" spans="1:39" ht="15" hidden="1"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hidden="1"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4"/>
      <c r="B992" s="296" t="s">
        <v>348</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7">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308"/>
    </row>
    <row r="993" spans="1:40" ht="15" hidden="1"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hidden="1"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hidden="1"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hidden="1" customHeight="1" outlineLevel="1">
      <c r="A996" s="534"/>
      <c r="B996" s="296" t="s">
        <v>348</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Y995</f>
        <v>0</v>
      </c>
      <c r="Z996" s="413">
        <f t="shared" ref="Z996" si="3030">Z995</f>
        <v>0</v>
      </c>
      <c r="AA996" s="413">
        <f t="shared" ref="AA996" si="3031">AA995</f>
        <v>0</v>
      </c>
      <c r="AB996" s="413">
        <f t="shared" ref="AB996" si="3032">AB995</f>
        <v>0</v>
      </c>
      <c r="AC996" s="413">
        <f t="shared" ref="AC996" si="3033">AC995</f>
        <v>0</v>
      </c>
      <c r="AD996" s="413">
        <f t="shared" ref="AD996" si="3034">AD995</f>
        <v>0</v>
      </c>
      <c r="AE996" s="413">
        <f t="shared" ref="AE996" si="3035">AE995</f>
        <v>0</v>
      </c>
      <c r="AF996" s="413">
        <f t="shared" ref="AF996" si="3036">AF995</f>
        <v>0</v>
      </c>
      <c r="AG996" s="413">
        <f t="shared" ref="AG996" si="3037">AG995</f>
        <v>0</v>
      </c>
      <c r="AH996" s="413">
        <f t="shared" ref="AH996" si="3038">AH995</f>
        <v>0</v>
      </c>
      <c r="AI996" s="413">
        <f t="shared" ref="AI996" si="3039">AI995</f>
        <v>0</v>
      </c>
      <c r="AJ996" s="413">
        <f t="shared" ref="AJ996" si="3040">AJ995</f>
        <v>0</v>
      </c>
      <c r="AK996" s="413">
        <f t="shared" ref="AK996" si="3041">AK995</f>
        <v>0</v>
      </c>
      <c r="AL996" s="413">
        <f t="shared" ref="AL996" si="3042">AL995</f>
        <v>0</v>
      </c>
      <c r="AM996" s="299"/>
    </row>
    <row r="997" spans="1:40" ht="15" hidden="1"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hidden="1" outlineLevel="1">
      <c r="A998" s="534"/>
      <c r="B998" s="290" t="s">
        <v>493</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hidden="1" outlineLevel="1">
      <c r="A999" s="534">
        <v>15</v>
      </c>
      <c r="B999" s="296" t="s">
        <v>498</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hidden="1" outlineLevel="1">
      <c r="A1000" s="534"/>
      <c r="B1000" s="296" t="s">
        <v>344</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43">AA999</f>
        <v>0</v>
      </c>
      <c r="AB1000" s="413">
        <f t="shared" si="3043"/>
        <v>0</v>
      </c>
      <c r="AC1000" s="413">
        <f t="shared" si="3043"/>
        <v>0</v>
      </c>
      <c r="AD1000" s="413">
        <f>AD999</f>
        <v>0</v>
      </c>
      <c r="AE1000" s="413">
        <f t="shared" si="3043"/>
        <v>0</v>
      </c>
      <c r="AF1000" s="413">
        <f t="shared" si="3043"/>
        <v>0</v>
      </c>
      <c r="AG1000" s="413">
        <f t="shared" si="3043"/>
        <v>0</v>
      </c>
      <c r="AH1000" s="413">
        <f t="shared" si="3043"/>
        <v>0</v>
      </c>
      <c r="AI1000" s="413">
        <f t="shared" si="3043"/>
        <v>0</v>
      </c>
      <c r="AJ1000" s="413">
        <f t="shared" si="3043"/>
        <v>0</v>
      </c>
      <c r="AK1000" s="413">
        <f t="shared" si="3043"/>
        <v>0</v>
      </c>
      <c r="AL1000" s="413">
        <f t="shared" si="3043"/>
        <v>0</v>
      </c>
      <c r="AM1000" s="299"/>
    </row>
    <row r="1001" spans="1:40" hidden="1"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hidden="1" outlineLevel="1">
      <c r="A1002" s="534">
        <v>16</v>
      </c>
      <c r="B1002" s="326" t="s">
        <v>494</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hidden="1" outlineLevel="1">
      <c r="A1003" s="534"/>
      <c r="B1003" s="296" t="s">
        <v>344</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44">Z1002</f>
        <v>0</v>
      </c>
      <c r="AA1003" s="413">
        <f t="shared" si="3044"/>
        <v>0</v>
      </c>
      <c r="AB1003" s="413">
        <f t="shared" si="3044"/>
        <v>0</v>
      </c>
      <c r="AC1003" s="413">
        <f t="shared" si="3044"/>
        <v>0</v>
      </c>
      <c r="AD1003" s="413">
        <f t="shared" si="3044"/>
        <v>0</v>
      </c>
      <c r="AE1003" s="413">
        <f t="shared" si="3044"/>
        <v>0</v>
      </c>
      <c r="AF1003" s="413">
        <f t="shared" si="3044"/>
        <v>0</v>
      </c>
      <c r="AG1003" s="413">
        <f t="shared" si="3044"/>
        <v>0</v>
      </c>
      <c r="AH1003" s="413">
        <f t="shared" si="3044"/>
        <v>0</v>
      </c>
      <c r="AI1003" s="413">
        <f t="shared" si="3044"/>
        <v>0</v>
      </c>
      <c r="AJ1003" s="413">
        <f t="shared" si="3044"/>
        <v>0</v>
      </c>
      <c r="AK1003" s="413">
        <f t="shared" si="3044"/>
        <v>0</v>
      </c>
      <c r="AL1003" s="413">
        <f>AL1002</f>
        <v>0</v>
      </c>
      <c r="AM1003" s="299"/>
    </row>
    <row r="1004" spans="1:40" s="285" customFormat="1" hidden="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hidden="1" outlineLevel="1">
      <c r="A1005" s="534"/>
      <c r="B1005" s="521" t="s">
        <v>499</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hidden="1"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hidden="1" outlineLevel="1">
      <c r="A1007" s="534"/>
      <c r="B1007" s="296" t="s">
        <v>344</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045">Z1006</f>
        <v>0</v>
      </c>
      <c r="AA1007" s="413">
        <f t="shared" si="3045"/>
        <v>0</v>
      </c>
      <c r="AB1007" s="413">
        <f t="shared" si="3045"/>
        <v>0</v>
      </c>
      <c r="AC1007" s="413">
        <f t="shared" si="3045"/>
        <v>0</v>
      </c>
      <c r="AD1007" s="413">
        <f t="shared" si="3045"/>
        <v>0</v>
      </c>
      <c r="AE1007" s="413">
        <f t="shared" si="3045"/>
        <v>0</v>
      </c>
      <c r="AF1007" s="413">
        <f t="shared" si="3045"/>
        <v>0</v>
      </c>
      <c r="AG1007" s="413">
        <f t="shared" si="3045"/>
        <v>0</v>
      </c>
      <c r="AH1007" s="413">
        <f t="shared" si="3045"/>
        <v>0</v>
      </c>
      <c r="AI1007" s="413">
        <f t="shared" si="3045"/>
        <v>0</v>
      </c>
      <c r="AJ1007" s="413">
        <f t="shared" si="3045"/>
        <v>0</v>
      </c>
      <c r="AK1007" s="413">
        <f t="shared" si="3045"/>
        <v>0</v>
      </c>
      <c r="AL1007" s="413">
        <f t="shared" si="3045"/>
        <v>0</v>
      </c>
      <c r="AM1007" s="308"/>
    </row>
    <row r="1008" spans="1:40" hidden="1"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hidden="1"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4"/>
      <c r="B1010" s="296" t="s">
        <v>344</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46">Z1009</f>
        <v>0</v>
      </c>
      <c r="AA1010" s="413">
        <f t="shared" si="3046"/>
        <v>0</v>
      </c>
      <c r="AB1010" s="413">
        <f t="shared" si="3046"/>
        <v>0</v>
      </c>
      <c r="AC1010" s="413">
        <f t="shared" si="3046"/>
        <v>0</v>
      </c>
      <c r="AD1010" s="413">
        <f t="shared" si="3046"/>
        <v>0</v>
      </c>
      <c r="AE1010" s="413">
        <f t="shared" si="3046"/>
        <v>0</v>
      </c>
      <c r="AF1010" s="413">
        <f t="shared" si="3046"/>
        <v>0</v>
      </c>
      <c r="AG1010" s="413">
        <f t="shared" si="3046"/>
        <v>0</v>
      </c>
      <c r="AH1010" s="413">
        <f t="shared" si="3046"/>
        <v>0</v>
      </c>
      <c r="AI1010" s="413">
        <f t="shared" si="3046"/>
        <v>0</v>
      </c>
      <c r="AJ1010" s="413">
        <f t="shared" si="3046"/>
        <v>0</v>
      </c>
      <c r="AK1010" s="413">
        <f t="shared" si="3046"/>
        <v>0</v>
      </c>
      <c r="AL1010" s="413">
        <f t="shared" si="3046"/>
        <v>0</v>
      </c>
      <c r="AM1010" s="308"/>
    </row>
    <row r="1011" spans="1:39" hidden="1"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hidden="1"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4"/>
      <c r="B1013" s="296" t="s">
        <v>344</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7">Z1012</f>
        <v>0</v>
      </c>
      <c r="AA1013" s="413">
        <f t="shared" si="3047"/>
        <v>0</v>
      </c>
      <c r="AB1013" s="413">
        <f t="shared" si="3047"/>
        <v>0</v>
      </c>
      <c r="AC1013" s="413">
        <f t="shared" si="3047"/>
        <v>0</v>
      </c>
      <c r="AD1013" s="413">
        <f t="shared" si="3047"/>
        <v>0</v>
      </c>
      <c r="AE1013" s="413">
        <f t="shared" si="3047"/>
        <v>0</v>
      </c>
      <c r="AF1013" s="413">
        <f t="shared" si="3047"/>
        <v>0</v>
      </c>
      <c r="AG1013" s="413">
        <f t="shared" si="3047"/>
        <v>0</v>
      </c>
      <c r="AH1013" s="413">
        <f t="shared" si="3047"/>
        <v>0</v>
      </c>
      <c r="AI1013" s="413">
        <f t="shared" si="3047"/>
        <v>0</v>
      </c>
      <c r="AJ1013" s="413">
        <f t="shared" si="3047"/>
        <v>0</v>
      </c>
      <c r="AK1013" s="413">
        <f t="shared" si="3047"/>
        <v>0</v>
      </c>
      <c r="AL1013" s="413">
        <f t="shared" si="3047"/>
        <v>0</v>
      </c>
      <c r="AM1013" s="299"/>
    </row>
    <row r="1014" spans="1:39" hidden="1"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hidden="1"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4"/>
      <c r="B1016" s="296" t="s">
        <v>344</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048">Y1015</f>
        <v>0</v>
      </c>
      <c r="Z1016" s="413">
        <f t="shared" si="3048"/>
        <v>0</v>
      </c>
      <c r="AA1016" s="413">
        <f t="shared" si="3048"/>
        <v>0</v>
      </c>
      <c r="AB1016" s="413">
        <f t="shared" si="3048"/>
        <v>0</v>
      </c>
      <c r="AC1016" s="413">
        <f t="shared" si="3048"/>
        <v>0</v>
      </c>
      <c r="AD1016" s="413">
        <f t="shared" si="3048"/>
        <v>0</v>
      </c>
      <c r="AE1016" s="413">
        <f t="shared" si="3048"/>
        <v>0</v>
      </c>
      <c r="AF1016" s="413">
        <f t="shared" si="3048"/>
        <v>0</v>
      </c>
      <c r="AG1016" s="413">
        <f t="shared" si="3048"/>
        <v>0</v>
      </c>
      <c r="AH1016" s="413">
        <f t="shared" si="3048"/>
        <v>0</v>
      </c>
      <c r="AI1016" s="413">
        <f t="shared" si="3048"/>
        <v>0</v>
      </c>
      <c r="AJ1016" s="413">
        <f t="shared" si="3048"/>
        <v>0</v>
      </c>
      <c r="AK1016" s="413">
        <f t="shared" si="3048"/>
        <v>0</v>
      </c>
      <c r="AL1016" s="413">
        <f t="shared" si="3048"/>
        <v>0</v>
      </c>
      <c r="AM1016" s="308"/>
    </row>
    <row r="1017" spans="1:39" ht="15.75" hidden="1"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hidden="1" outlineLevel="1">
      <c r="A1018" s="534"/>
      <c r="B1018" s="520" t="s">
        <v>506</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hidden="1" outlineLevel="1">
      <c r="A1019" s="534"/>
      <c r="B1019" s="506" t="s">
        <v>502</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hidden="1"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hidden="1" customHeight="1" outlineLevel="1">
      <c r="A1021" s="534"/>
      <c r="B1021" s="296" t="s">
        <v>348</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Y1020</f>
        <v>0</v>
      </c>
      <c r="Z1021" s="413">
        <f t="shared" ref="Z1021" si="3049">Z1020</f>
        <v>0</v>
      </c>
      <c r="AA1021" s="413">
        <f t="shared" ref="AA1021" si="3050">AA1020</f>
        <v>0</v>
      </c>
      <c r="AB1021" s="413">
        <f t="shared" ref="AB1021" si="3051">AB1020</f>
        <v>0</v>
      </c>
      <c r="AC1021" s="413">
        <f t="shared" ref="AC1021" si="3052">AC1020</f>
        <v>0</v>
      </c>
      <c r="AD1021" s="413">
        <f t="shared" ref="AD1021" si="3053">AD1020</f>
        <v>0</v>
      </c>
      <c r="AE1021" s="413">
        <f t="shared" ref="AE1021" si="3054">AE1020</f>
        <v>0</v>
      </c>
      <c r="AF1021" s="413">
        <f t="shared" ref="AF1021" si="3055">AF1020</f>
        <v>0</v>
      </c>
      <c r="AG1021" s="413">
        <f t="shared" ref="AG1021" si="3056">AG1020</f>
        <v>0</v>
      </c>
      <c r="AH1021" s="413">
        <f t="shared" ref="AH1021" si="3057">AH1020</f>
        <v>0</v>
      </c>
      <c r="AI1021" s="413">
        <f t="shared" ref="AI1021" si="3058">AI1020</f>
        <v>0</v>
      </c>
      <c r="AJ1021" s="413">
        <f t="shared" ref="AJ1021" si="3059">AJ1020</f>
        <v>0</v>
      </c>
      <c r="AK1021" s="413">
        <f t="shared" ref="AK1021" si="3060">AK1020</f>
        <v>0</v>
      </c>
      <c r="AL1021" s="413">
        <f t="shared" ref="AL1021" si="3061">AL1020</f>
        <v>0</v>
      </c>
      <c r="AM1021" s="308"/>
    </row>
    <row r="1022" spans="1:39" ht="15" hidden="1"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4"/>
      <c r="B1024" s="296" t="s">
        <v>348</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2">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308"/>
    </row>
    <row r="1025" spans="1:39" ht="15" hidden="1"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4"/>
      <c r="B1027" s="296" t="s">
        <v>348</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5">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308"/>
    </row>
    <row r="1028" spans="1:39" ht="15" hidden="1"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4"/>
      <c r="B1030" s="296" t="s">
        <v>348</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8">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308"/>
    </row>
    <row r="1031" spans="1:39" ht="15" hidden="1"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4"/>
      <c r="B1032" s="290" t="s">
        <v>503</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hidden="1"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hidden="1" customHeight="1" outlineLevel="1">
      <c r="A1034" s="534"/>
      <c r="B1034" s="296" t="s">
        <v>348</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Y1033</f>
        <v>0</v>
      </c>
      <c r="Z1034" s="413">
        <f t="shared" ref="Z1034" si="3101">Z1033</f>
        <v>0</v>
      </c>
      <c r="AA1034" s="413">
        <f t="shared" ref="AA1034" si="3102">AA1033</f>
        <v>0</v>
      </c>
      <c r="AB1034" s="413">
        <f t="shared" ref="AB1034" si="3103">AB1033</f>
        <v>0</v>
      </c>
      <c r="AC1034" s="413">
        <f t="shared" ref="AC1034" si="3104">AC1033</f>
        <v>0</v>
      </c>
      <c r="AD1034" s="413">
        <f t="shared" ref="AD1034" si="3105">AD1033</f>
        <v>0</v>
      </c>
      <c r="AE1034" s="413">
        <f t="shared" ref="AE1034" si="3106">AE1033</f>
        <v>0</v>
      </c>
      <c r="AF1034" s="413">
        <f t="shared" ref="AF1034" si="3107">AF1033</f>
        <v>0</v>
      </c>
      <c r="AG1034" s="413">
        <f t="shared" ref="AG1034" si="3108">AG1033</f>
        <v>0</v>
      </c>
      <c r="AH1034" s="413">
        <f t="shared" ref="AH1034" si="3109">AH1033</f>
        <v>0</v>
      </c>
      <c r="AI1034" s="413">
        <f t="shared" ref="AI1034" si="3110">AI1033</f>
        <v>0</v>
      </c>
      <c r="AJ1034" s="413">
        <f t="shared" ref="AJ1034" si="3111">AJ1033</f>
        <v>0</v>
      </c>
      <c r="AK1034" s="413">
        <f t="shared" ref="AK1034" si="3112">AK1033</f>
        <v>0</v>
      </c>
      <c r="AL1034" s="413">
        <f t="shared" ref="AL1034" si="3113">AL1033</f>
        <v>0</v>
      </c>
      <c r="AM1034" s="308"/>
    </row>
    <row r="1035" spans="1:39" ht="15" hidden="1"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4"/>
      <c r="B1037" s="296" t="s">
        <v>348</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4">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308"/>
    </row>
    <row r="1038" spans="1:39" ht="15" hidden="1"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4"/>
      <c r="B1040" s="296" t="s">
        <v>348</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7">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308"/>
    </row>
    <row r="1041" spans="1:39" ht="15" hidden="1"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4"/>
      <c r="B1043" s="296" t="s">
        <v>348</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Z1042</f>
        <v>0</v>
      </c>
      <c r="AA1043" s="413">
        <f t="shared" ref="AA1043" si="3140">AA1042</f>
        <v>0</v>
      </c>
      <c r="AB1043" s="413">
        <f t="shared" ref="AB1043" si="3141">AB1042</f>
        <v>0</v>
      </c>
      <c r="AC1043" s="413">
        <f t="shared" ref="AC1043" si="3142">AC1042</f>
        <v>0</v>
      </c>
      <c r="AD1043" s="413">
        <f t="shared" ref="AD1043" si="3143">AD1042</f>
        <v>0</v>
      </c>
      <c r="AE1043" s="413">
        <f>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hidden="1"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4"/>
      <c r="B1046" s="296" t="s">
        <v>348</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Y1045</f>
        <v>0</v>
      </c>
      <c r="Z1046" s="413">
        <f t="shared" ref="Z1046" si="3151">Z1045</f>
        <v>0</v>
      </c>
      <c r="AA1046" s="413">
        <f t="shared" ref="AA1046" si="3152">AA1045</f>
        <v>0</v>
      </c>
      <c r="AB1046" s="413">
        <f t="shared" ref="AB1046" si="3153">AB1045</f>
        <v>0</v>
      </c>
      <c r="AC1046" s="413">
        <f t="shared" ref="AC1046" si="3154">AC1045</f>
        <v>0</v>
      </c>
      <c r="AD1046" s="413">
        <f t="shared" ref="AD1046" si="3155">AD1045</f>
        <v>0</v>
      </c>
      <c r="AE1046" s="413">
        <f t="shared" ref="AE1046" si="3156">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308"/>
    </row>
    <row r="1047" spans="1:39" ht="15" hidden="1"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4"/>
      <c r="B1049" s="296" t="s">
        <v>348</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 t="shared" ref="Z1049" si="3164">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308"/>
    </row>
    <row r="1050" spans="1:39" ht="15" hidden="1"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4"/>
      <c r="B1052" s="296" t="s">
        <v>348</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7">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308"/>
    </row>
    <row r="1053" spans="1:39" ht="15" hidden="1"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4"/>
      <c r="B1055" s="296" t="s">
        <v>348</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90">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308"/>
    </row>
    <row r="1056" spans="1:39" ht="15" hidden="1"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4"/>
      <c r="B1057" s="290" t="s">
        <v>504</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hidden="1"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hidden="1" customHeight="1" outlineLevel="1">
      <c r="A1059" s="534"/>
      <c r="B1059" s="296" t="s">
        <v>348</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Y1058</f>
        <v>0</v>
      </c>
      <c r="Z1059" s="413">
        <f t="shared" ref="Z1059" si="3203">Z1058</f>
        <v>0</v>
      </c>
      <c r="AA1059" s="413">
        <f t="shared" ref="AA1059" si="3204">AA1058</f>
        <v>0</v>
      </c>
      <c r="AB1059" s="413">
        <f t="shared" ref="AB1059" si="3205">AB1058</f>
        <v>0</v>
      </c>
      <c r="AC1059" s="413">
        <f t="shared" ref="AC1059" si="3206">AC1058</f>
        <v>0</v>
      </c>
      <c r="AD1059" s="413">
        <f t="shared" ref="AD1059" si="3207">AD1058</f>
        <v>0</v>
      </c>
      <c r="AE1059" s="413">
        <f t="shared" ref="AE1059" si="3208">AE1058</f>
        <v>0</v>
      </c>
      <c r="AF1059" s="413">
        <f t="shared" ref="AF1059" si="3209">AF1058</f>
        <v>0</v>
      </c>
      <c r="AG1059" s="413">
        <f t="shared" ref="AG1059" si="3210">AG1058</f>
        <v>0</v>
      </c>
      <c r="AH1059" s="413">
        <f t="shared" ref="AH1059" si="3211">AH1058</f>
        <v>0</v>
      </c>
      <c r="AI1059" s="413">
        <f t="shared" ref="AI1059" si="3212">AI1058</f>
        <v>0</v>
      </c>
      <c r="AJ1059" s="413">
        <f t="shared" ref="AJ1059" si="3213">AJ1058</f>
        <v>0</v>
      </c>
      <c r="AK1059" s="413">
        <f t="shared" ref="AK1059" si="3214">AK1058</f>
        <v>0</v>
      </c>
      <c r="AL1059" s="413">
        <f t="shared" ref="AL1059" si="3215">AL1058</f>
        <v>0</v>
      </c>
      <c r="AM1059" s="308"/>
    </row>
    <row r="1060" spans="1:39" ht="15" hidden="1"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4"/>
      <c r="B1062" s="296" t="s">
        <v>348</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6">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308"/>
    </row>
    <row r="1063" spans="1:39" ht="15" hidden="1"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4"/>
      <c r="B1065" s="296" t="s">
        <v>348</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9">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308"/>
    </row>
    <row r="1066" spans="1:39" ht="15" hidden="1"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4"/>
      <c r="B1067" s="290" t="s">
        <v>505</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hidden="1"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hidden="1" customHeight="1" outlineLevel="1">
      <c r="A1069" s="534"/>
      <c r="B1069" s="296" t="s">
        <v>348</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Y1068</f>
        <v>0</v>
      </c>
      <c r="Z1069" s="413">
        <f t="shared" ref="Z1069" si="3242">Z1068</f>
        <v>0</v>
      </c>
      <c r="AA1069" s="413">
        <f t="shared" ref="AA1069" si="3243">AA1068</f>
        <v>0</v>
      </c>
      <c r="AB1069" s="413">
        <f t="shared" ref="AB1069" si="3244">AB1068</f>
        <v>0</v>
      </c>
      <c r="AC1069" s="413">
        <f t="shared" ref="AC1069" si="3245">AC1068</f>
        <v>0</v>
      </c>
      <c r="AD1069" s="413">
        <f t="shared" ref="AD1069" si="3246">AD1068</f>
        <v>0</v>
      </c>
      <c r="AE1069" s="413">
        <f t="shared" ref="AE1069" si="3247">AE1068</f>
        <v>0</v>
      </c>
      <c r="AF1069" s="413">
        <f t="shared" ref="AF1069" si="3248">AF1068</f>
        <v>0</v>
      </c>
      <c r="AG1069" s="413">
        <f t="shared" ref="AG1069" si="3249">AG1068</f>
        <v>0</v>
      </c>
      <c r="AH1069" s="413">
        <f t="shared" ref="AH1069" si="3250">AH1068</f>
        <v>0</v>
      </c>
      <c r="AI1069" s="413">
        <f t="shared" ref="AI1069" si="3251">AI1068</f>
        <v>0</v>
      </c>
      <c r="AJ1069" s="413">
        <f t="shared" ref="AJ1069" si="3252">AJ1068</f>
        <v>0</v>
      </c>
      <c r="AK1069" s="413">
        <f t="shared" ref="AK1069" si="3253">AK1068</f>
        <v>0</v>
      </c>
      <c r="AL1069" s="413">
        <f t="shared" ref="AL1069" si="3254">AL1068</f>
        <v>0</v>
      </c>
      <c r="AM1069" s="308"/>
    </row>
    <row r="1070" spans="1:39" ht="15" hidden="1"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hidden="1"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4"/>
      <c r="B1072" s="296" t="s">
        <v>348</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5">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308"/>
    </row>
    <row r="1073" spans="1:39" ht="15" hidden="1"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4"/>
      <c r="B1075" s="296" t="s">
        <v>348</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8">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308"/>
    </row>
    <row r="1076" spans="1:39" ht="15" hidden="1"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4"/>
      <c r="B1078" s="296" t="s">
        <v>348</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81">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308"/>
    </row>
    <row r="1079" spans="1:39" ht="15" hidden="1"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4"/>
      <c r="B1081" s="296" t="s">
        <v>348</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4">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308"/>
    </row>
    <row r="1082" spans="1:39" ht="15" hidden="1"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hidden="1"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4"/>
      <c r="B1084" s="296" t="s">
        <v>348</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7">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308"/>
    </row>
    <row r="1085" spans="1:39" ht="15" hidden="1"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4"/>
      <c r="B1087" s="296" t="s">
        <v>348</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Y1086</f>
        <v>0</v>
      </c>
      <c r="Z1087" s="413">
        <f t="shared" ref="Z1087" si="3320">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308"/>
    </row>
    <row r="1088" spans="1:39" ht="15" hidden="1"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hidden="1"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4"/>
      <c r="B1090" s="296" t="s">
        <v>348</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33">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308"/>
    </row>
    <row r="1091" spans="1:39" ht="15" hidden="1"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4"/>
      <c r="B1093" s="296" t="s">
        <v>348</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6">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308"/>
    </row>
    <row r="1094" spans="1:39" ht="15" hidden="1"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4"/>
      <c r="B1096" s="296" t="s">
        <v>348</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9">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308"/>
    </row>
    <row r="1097" spans="1:39" ht="15" hidden="1"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hidden="1" customHeight="1" outlineLevel="1">
      <c r="A1099" s="534"/>
      <c r="B1099" s="296" t="s">
        <v>348</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2">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0.1</v>
      </c>
      <c r="AJ1099" s="413">
        <f t="shared" ref="AJ1099" si="3382">AJ1098</f>
        <v>0</v>
      </c>
      <c r="AK1099" s="413">
        <f t="shared" ref="AK1099" si="3383">AK1098</f>
        <v>0</v>
      </c>
      <c r="AL1099" s="413">
        <f t="shared" ref="AL1099" si="3384">AL1098</f>
        <v>0</v>
      </c>
      <c r="AM1099" s="308"/>
    </row>
    <row r="1100" spans="1:39" ht="15" hidden="1"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hidden="1"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34"/>
      <c r="B1102" s="296" t="s">
        <v>348</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5">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v>
      </c>
      <c r="AJ1102" s="413">
        <f t="shared" ref="AJ1102" si="3395">AJ1101</f>
        <v>0</v>
      </c>
      <c r="AK1102" s="413">
        <f t="shared" ref="AK1102" si="3396">AK1101</f>
        <v>0</v>
      </c>
      <c r="AL1102" s="413">
        <f t="shared" ref="AL1102" si="3397">AL1101</f>
        <v>0</v>
      </c>
      <c r="AM1102" s="308"/>
    </row>
    <row r="1103" spans="1:39" ht="15" hidden="1"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4"/>
      <c r="B1105" s="296" t="s">
        <v>348</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8">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308"/>
    </row>
    <row r="1106" spans="1:39" ht="15" hidden="1"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hidden="1"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4"/>
      <c r="B1108" s="296" t="s">
        <v>348</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11">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308"/>
    </row>
    <row r="1109" spans="1:39" ht="15" hidden="1"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349</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350</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351</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355</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24">SUM(Y1114:AL1114)</f>
        <v>0</v>
      </c>
    </row>
    <row r="1115" spans="1:39">
      <c r="B1115" s="326" t="s">
        <v>356</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24"/>
        <v>0</v>
      </c>
    </row>
    <row r="1116" spans="1:39">
      <c r="B1116" s="326" t="s">
        <v>357</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24"/>
        <v>0</v>
      </c>
    </row>
    <row r="1117" spans="1:39">
      <c r="B1117" s="326" t="s">
        <v>358</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24"/>
        <v>0</v>
      </c>
    </row>
    <row r="1118" spans="1:39">
      <c r="B1118" s="326" t="s">
        <v>359</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25">Y212*Y1113</f>
        <v>0</v>
      </c>
      <c r="Z1118" s="380">
        <f t="shared" si="3425"/>
        <v>0</v>
      </c>
      <c r="AA1118" s="380">
        <f t="shared" si="3425"/>
        <v>0</v>
      </c>
      <c r="AB1118" s="380">
        <f t="shared" si="3425"/>
        <v>0</v>
      </c>
      <c r="AC1118" s="380">
        <f t="shared" si="3425"/>
        <v>0</v>
      </c>
      <c r="AD1118" s="380">
        <f t="shared" si="3425"/>
        <v>0</v>
      </c>
      <c r="AE1118" s="380">
        <f t="shared" si="3425"/>
        <v>0</v>
      </c>
      <c r="AF1118" s="380">
        <f t="shared" si="3425"/>
        <v>0</v>
      </c>
      <c r="AG1118" s="380">
        <f t="shared" si="3425"/>
        <v>0</v>
      </c>
      <c r="AH1118" s="380">
        <f t="shared" si="3425"/>
        <v>0</v>
      </c>
      <c r="AI1118" s="380">
        <f t="shared" si="3425"/>
        <v>0</v>
      </c>
      <c r="AJ1118" s="380">
        <f t="shared" si="3425"/>
        <v>0</v>
      </c>
      <c r="AK1118" s="380">
        <f t="shared" si="3425"/>
        <v>0</v>
      </c>
      <c r="AL1118" s="380">
        <f t="shared" si="3425"/>
        <v>0</v>
      </c>
      <c r="AM1118" s="631">
        <f t="shared" si="3424"/>
        <v>0</v>
      </c>
    </row>
    <row r="1119" spans="1:39">
      <c r="B1119" s="326" t="s">
        <v>360</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26">Y395*Y1113</f>
        <v>0</v>
      </c>
      <c r="Z1119" s="380">
        <f t="shared" si="3426"/>
        <v>0</v>
      </c>
      <c r="AA1119" s="380">
        <f t="shared" si="3426"/>
        <v>0</v>
      </c>
      <c r="AB1119" s="380">
        <f t="shared" si="3426"/>
        <v>0</v>
      </c>
      <c r="AC1119" s="380">
        <f t="shared" si="3426"/>
        <v>0</v>
      </c>
      <c r="AD1119" s="380">
        <f t="shared" si="3426"/>
        <v>0</v>
      </c>
      <c r="AE1119" s="380">
        <f t="shared" si="3426"/>
        <v>0</v>
      </c>
      <c r="AF1119" s="380">
        <f t="shared" si="3426"/>
        <v>0</v>
      </c>
      <c r="AG1119" s="380">
        <f t="shared" si="3426"/>
        <v>0</v>
      </c>
      <c r="AH1119" s="380">
        <f t="shared" si="3426"/>
        <v>0</v>
      </c>
      <c r="AI1119" s="380">
        <f t="shared" si="3426"/>
        <v>0</v>
      </c>
      <c r="AJ1119" s="380">
        <f t="shared" si="3426"/>
        <v>0</v>
      </c>
      <c r="AK1119" s="380">
        <f t="shared" si="3426"/>
        <v>0</v>
      </c>
      <c r="AL1119" s="380">
        <f t="shared" si="3426"/>
        <v>0</v>
      </c>
      <c r="AM1119" s="631">
        <f t="shared" si="3424"/>
        <v>0</v>
      </c>
    </row>
    <row r="1120" spans="1:39">
      <c r="B1120" s="326" t="s">
        <v>361</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27">Y578*Y1113</f>
        <v>0</v>
      </c>
      <c r="Z1120" s="380">
        <f t="shared" si="3427"/>
        <v>0</v>
      </c>
      <c r="AA1120" s="380">
        <f t="shared" si="3427"/>
        <v>0</v>
      </c>
      <c r="AB1120" s="380">
        <f t="shared" si="3427"/>
        <v>0</v>
      </c>
      <c r="AC1120" s="380">
        <f t="shared" si="3427"/>
        <v>0</v>
      </c>
      <c r="AD1120" s="380">
        <f t="shared" si="3427"/>
        <v>0</v>
      </c>
      <c r="AE1120" s="380">
        <f t="shared" si="3427"/>
        <v>0</v>
      </c>
      <c r="AF1120" s="380">
        <f t="shared" si="3427"/>
        <v>0</v>
      </c>
      <c r="AG1120" s="380">
        <f t="shared" si="3427"/>
        <v>0</v>
      </c>
      <c r="AH1120" s="380">
        <f t="shared" si="3427"/>
        <v>0</v>
      </c>
      <c r="AI1120" s="380">
        <f t="shared" si="3427"/>
        <v>0</v>
      </c>
      <c r="AJ1120" s="380">
        <f t="shared" si="3427"/>
        <v>0</v>
      </c>
      <c r="AK1120" s="380">
        <f t="shared" si="3427"/>
        <v>0</v>
      </c>
      <c r="AL1120" s="380">
        <f t="shared" si="3427"/>
        <v>0</v>
      </c>
      <c r="AM1120" s="631">
        <f t="shared" si="3424"/>
        <v>0</v>
      </c>
    </row>
    <row r="1121" spans="2:39">
      <c r="B1121" s="326" t="s">
        <v>362</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28">Y761*Y1113</f>
        <v>0</v>
      </c>
      <c r="Z1121" s="380">
        <f t="shared" si="3428"/>
        <v>0</v>
      </c>
      <c r="AA1121" s="380">
        <f t="shared" si="3428"/>
        <v>0</v>
      </c>
      <c r="AB1121" s="380">
        <f t="shared" si="3428"/>
        <v>0</v>
      </c>
      <c r="AC1121" s="380">
        <f t="shared" si="3428"/>
        <v>0</v>
      </c>
      <c r="AD1121" s="380">
        <f t="shared" si="3428"/>
        <v>0</v>
      </c>
      <c r="AE1121" s="380">
        <f t="shared" si="3428"/>
        <v>0</v>
      </c>
      <c r="AF1121" s="380">
        <f t="shared" si="3428"/>
        <v>0</v>
      </c>
      <c r="AG1121" s="380">
        <f t="shared" si="3428"/>
        <v>0</v>
      </c>
      <c r="AH1121" s="380">
        <f t="shared" si="3428"/>
        <v>0</v>
      </c>
      <c r="AI1121" s="380">
        <f t="shared" si="3428"/>
        <v>0</v>
      </c>
      <c r="AJ1121" s="380">
        <f t="shared" si="3428"/>
        <v>0</v>
      </c>
      <c r="AK1121" s="380">
        <f t="shared" si="3428"/>
        <v>0</v>
      </c>
      <c r="AL1121" s="380">
        <f t="shared" si="3428"/>
        <v>0</v>
      </c>
      <c r="AM1121" s="631">
        <f t="shared" si="3424"/>
        <v>0</v>
      </c>
    </row>
    <row r="1122" spans="2:39">
      <c r="B1122" s="326" t="s">
        <v>363</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29">Y944*Y1113</f>
        <v>0</v>
      </c>
      <c r="Z1122" s="380">
        <f t="shared" si="3429"/>
        <v>0</v>
      </c>
      <c r="AA1122" s="380">
        <f t="shared" si="3429"/>
        <v>0</v>
      </c>
      <c r="AB1122" s="380">
        <f t="shared" si="3429"/>
        <v>0</v>
      </c>
      <c r="AC1122" s="380">
        <f t="shared" si="3429"/>
        <v>0</v>
      </c>
      <c r="AD1122" s="380">
        <f t="shared" si="3429"/>
        <v>0</v>
      </c>
      <c r="AE1122" s="380">
        <f t="shared" si="3429"/>
        <v>0</v>
      </c>
      <c r="AF1122" s="380">
        <f t="shared" si="3429"/>
        <v>0</v>
      </c>
      <c r="AG1122" s="380">
        <f t="shared" si="3429"/>
        <v>0</v>
      </c>
      <c r="AH1122" s="380">
        <f t="shared" si="3429"/>
        <v>0</v>
      </c>
      <c r="AI1122" s="380">
        <f t="shared" si="3429"/>
        <v>0</v>
      </c>
      <c r="AJ1122" s="380">
        <f t="shared" si="3429"/>
        <v>0</v>
      </c>
      <c r="AK1122" s="380">
        <f t="shared" si="3429"/>
        <v>0</v>
      </c>
      <c r="AL1122" s="380">
        <f t="shared" si="3429"/>
        <v>0</v>
      </c>
      <c r="AM1122" s="631">
        <f t="shared" si="3424"/>
        <v>0</v>
      </c>
    </row>
    <row r="1123" spans="2:39">
      <c r="B1123" s="326" t="s">
        <v>364</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30">AA1110*AA1113</f>
        <v>0</v>
      </c>
      <c r="AB1123" s="380">
        <f t="shared" si="3430"/>
        <v>0</v>
      </c>
      <c r="AC1123" s="380">
        <f t="shared" si="3430"/>
        <v>0</v>
      </c>
      <c r="AD1123" s="380">
        <f t="shared" si="3430"/>
        <v>0</v>
      </c>
      <c r="AE1123" s="380">
        <f t="shared" si="3430"/>
        <v>0</v>
      </c>
      <c r="AF1123" s="380">
        <f t="shared" si="3430"/>
        <v>0</v>
      </c>
      <c r="AG1123" s="380">
        <f t="shared" si="3430"/>
        <v>0</v>
      </c>
      <c r="AH1123" s="380">
        <f t="shared" si="3430"/>
        <v>0</v>
      </c>
      <c r="AI1123" s="380">
        <f t="shared" si="3430"/>
        <v>0</v>
      </c>
      <c r="AJ1123" s="380">
        <f t="shared" si="3430"/>
        <v>0</v>
      </c>
      <c r="AK1123" s="380">
        <f t="shared" si="3430"/>
        <v>0</v>
      </c>
      <c r="AL1123" s="380">
        <f t="shared" si="3430"/>
        <v>0</v>
      </c>
      <c r="AM1123" s="631">
        <f t="shared" si="3424"/>
        <v>0</v>
      </c>
    </row>
    <row r="1124" spans="2:39" ht="15.75">
      <c r="B1124" s="351" t="s">
        <v>354</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431">SUM(Z1114:Z1123)</f>
        <v>0</v>
      </c>
      <c r="AA1124" s="348">
        <f t="shared" si="3431"/>
        <v>0</v>
      </c>
      <c r="AB1124" s="348">
        <f t="shared" si="3431"/>
        <v>0</v>
      </c>
      <c r="AC1124" s="348">
        <f t="shared" si="3431"/>
        <v>0</v>
      </c>
      <c r="AD1124" s="348">
        <f t="shared" si="3431"/>
        <v>0</v>
      </c>
      <c r="AE1124" s="348">
        <f t="shared" si="3431"/>
        <v>0</v>
      </c>
      <c r="AF1124" s="348">
        <f>SUM(AF1114:AF1123)</f>
        <v>0</v>
      </c>
      <c r="AG1124" s="348">
        <f t="shared" ref="AG1124:AL1124" si="3432">SUM(AG1114:AG1123)</f>
        <v>0</v>
      </c>
      <c r="AH1124" s="348">
        <f t="shared" si="3432"/>
        <v>0</v>
      </c>
      <c r="AI1124" s="348">
        <f t="shared" si="3432"/>
        <v>0</v>
      </c>
      <c r="AJ1124" s="348">
        <f t="shared" si="3432"/>
        <v>0</v>
      </c>
      <c r="AK1124" s="348">
        <f t="shared" si="3432"/>
        <v>0</v>
      </c>
      <c r="AL1124" s="348">
        <f t="shared" si="3432"/>
        <v>0</v>
      </c>
      <c r="AM1124" s="409">
        <f>SUM(AM1114:AM1123)</f>
        <v>0</v>
      </c>
    </row>
    <row r="1125" spans="2:39" ht="15.75">
      <c r="B1125" s="351" t="s">
        <v>353</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433">Z1111*Z1113</f>
        <v>0</v>
      </c>
      <c r="AA1125" s="349">
        <f>AA1111*AA1113</f>
        <v>0</v>
      </c>
      <c r="AB1125" s="349">
        <f t="shared" si="3433"/>
        <v>0</v>
      </c>
      <c r="AC1125" s="349">
        <f t="shared" si="3433"/>
        <v>0</v>
      </c>
      <c r="AD1125" s="349">
        <f t="shared" si="3433"/>
        <v>0</v>
      </c>
      <c r="AE1125" s="349">
        <f t="shared" si="3433"/>
        <v>0</v>
      </c>
      <c r="AF1125" s="349">
        <f t="shared" ref="AF1125:AL1125" si="3434">AF1111*AF1113</f>
        <v>0</v>
      </c>
      <c r="AG1125" s="349">
        <f t="shared" si="3434"/>
        <v>0</v>
      </c>
      <c r="AH1125" s="349">
        <f t="shared" si="3434"/>
        <v>0</v>
      </c>
      <c r="AI1125" s="349">
        <f t="shared" si="3434"/>
        <v>0</v>
      </c>
      <c r="AJ1125" s="349">
        <f t="shared" si="3434"/>
        <v>0</v>
      </c>
      <c r="AK1125" s="349">
        <f t="shared" si="3434"/>
        <v>0</v>
      </c>
      <c r="AL1125" s="349">
        <f t="shared" si="3434"/>
        <v>0</v>
      </c>
      <c r="AM1125" s="409">
        <f>SUM(Y1125:AL1125)</f>
        <v>0</v>
      </c>
    </row>
    <row r="1126" spans="2:39" ht="15.75">
      <c r="B1126" s="351" t="s">
        <v>352</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596</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531</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9" zoomScale="90" zoomScaleNormal="90" workbookViewId="0">
      <selection activeCell="C48" sqref="C48"/>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556</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509</v>
      </c>
      <c r="C8" s="823" t="s">
        <v>681</v>
      </c>
      <c r="D8" s="823"/>
      <c r="E8" s="823"/>
      <c r="F8" s="823"/>
      <c r="G8" s="823"/>
      <c r="H8" s="823"/>
      <c r="I8" s="823"/>
      <c r="J8" s="823"/>
      <c r="K8" s="823"/>
      <c r="L8" s="823"/>
      <c r="M8" s="823"/>
      <c r="N8" s="823"/>
      <c r="O8" s="823"/>
      <c r="P8" s="823"/>
      <c r="Q8" s="823"/>
      <c r="R8" s="823"/>
      <c r="S8" s="823"/>
      <c r="T8" s="107"/>
      <c r="U8" s="107"/>
      <c r="V8" s="107"/>
      <c r="W8" s="107"/>
    </row>
    <row r="9" spans="1:28" s="9" customFormat="1" ht="45" customHeight="1">
      <c r="B9" s="57"/>
      <c r="C9" s="823" t="s">
        <v>569</v>
      </c>
      <c r="D9" s="823"/>
      <c r="E9" s="823"/>
      <c r="F9" s="823"/>
      <c r="G9" s="823"/>
      <c r="H9" s="823"/>
      <c r="I9" s="823"/>
      <c r="J9" s="823"/>
      <c r="K9" s="823"/>
      <c r="L9" s="823"/>
      <c r="M9" s="823"/>
      <c r="N9" s="823"/>
      <c r="O9" s="823"/>
      <c r="P9" s="823"/>
      <c r="Q9" s="823"/>
      <c r="R9" s="823"/>
      <c r="S9" s="823"/>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22" t="s">
        <v>236</v>
      </c>
      <c r="C12" s="822"/>
      <c r="D12" s="183"/>
      <c r="E12" s="184" t="s">
        <v>237</v>
      </c>
      <c r="F12" s="52"/>
      <c r="G12" s="52"/>
      <c r="H12" s="45"/>
      <c r="I12" s="52"/>
      <c r="K12" s="594" t="s">
        <v>540</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475</v>
      </c>
      <c r="D14" s="205"/>
      <c r="E14" s="206" t="s">
        <v>62</v>
      </c>
      <c r="F14" s="206" t="s">
        <v>497</v>
      </c>
      <c r="G14" s="206" t="s">
        <v>63</v>
      </c>
      <c r="H14" s="206" t="s">
        <v>64</v>
      </c>
      <c r="I14" s="206" t="str">
        <f>'1.  LRAMVA Summary'!D50</f>
        <v>Residential</v>
      </c>
      <c r="J14" s="206" t="str">
        <f>'1.  LRAMVA Summary'!E50</f>
        <v>General Service &lt; 50 kW</v>
      </c>
      <c r="K14" s="206" t="str">
        <f>'1.  LRAMVA Summary'!F50</f>
        <v>General Service &gt; 50 to 4999 kW</v>
      </c>
      <c r="L14" s="206" t="str">
        <f>'1.  LRAMVA Summary'!G50</f>
        <v>Unmetered Scattered Load</v>
      </c>
      <c r="M14" s="206" t="str">
        <f>'1.  LRAMVA Summary'!H50</f>
        <v>Street Lighting</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464</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428</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v>1.0999999999999999E-2</v>
      </c>
      <c r="D42" s="208"/>
      <c r="E42" s="218" t="s">
        <v>465</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v>1.0999999999999999E-2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1.0999999999999999E-2</v>
      </c>
      <c r="D44" s="208"/>
      <c r="E44" s="227" t="s">
        <v>429</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v>1.0999999999999999E-2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1.0999999999999999E-2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466</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430</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467</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431</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7.9211321169396887E-2</v>
      </c>
      <c r="J76" s="232">
        <f>(SUM('1.  LRAMVA Summary'!E$52:E$63)+SUM('1.  LRAMVA Summary'!E$64:E$65)*(MONTH($E76)-1)/12)*$H76</f>
        <v>0.4367853692067537</v>
      </c>
      <c r="K76" s="232">
        <f>(SUM('1.  LRAMVA Summary'!F$52:F$63)+SUM('1.  LRAMVA Summary'!F$64:F$65)*(MONTH($E76)-1)/12)*$H76</f>
        <v>-6.1009409999999993E-2</v>
      </c>
      <c r="L76" s="232">
        <f>(SUM('1.  LRAMVA Summary'!G$52:G$63)+SUM('1.  LRAMVA Summary'!G$64:G$65)*(MONTH($E76)-1)/12)*$H76</f>
        <v>-6.6656333333333338E-4</v>
      </c>
      <c r="M76" s="232">
        <f>(SUM('1.  LRAMVA Summary'!H$52:H$63)+SUM('1.  LRAMVA Summary'!H$64:H$65)*(MONTH($E76)-1)/12)*$H76</f>
        <v>-1.1124776249999998E-2</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0.44319594079281727</v>
      </c>
    </row>
    <row r="77" spans="2:23" s="9" customFormat="1">
      <c r="B77" s="68"/>
      <c r="E77" s="216">
        <v>42064</v>
      </c>
      <c r="F77" s="216" t="s">
        <v>182</v>
      </c>
      <c r="G77" s="217" t="s">
        <v>65</v>
      </c>
      <c r="H77" s="231">
        <f t="shared" si="19"/>
        <v>1.225E-3</v>
      </c>
      <c r="I77" s="232">
        <f>(SUM('1.  LRAMVA Summary'!D$52:D$63)+SUM('1.  LRAMVA Summary'!D$64:D$65)*(MONTH($E77)-1)/12)*$H77</f>
        <v>0.15842264233879377</v>
      </c>
      <c r="J77" s="232">
        <f>(SUM('1.  LRAMVA Summary'!E$52:E$63)+SUM('1.  LRAMVA Summary'!E$64:E$65)*(MONTH($E77)-1)/12)*$H77</f>
        <v>0.87357073841350741</v>
      </c>
      <c r="K77" s="232">
        <f>(SUM('1.  LRAMVA Summary'!F$52:F$63)+SUM('1.  LRAMVA Summary'!F$64:F$65)*(MONTH($E77)-1)/12)*$H77</f>
        <v>-0.12201881999999999</v>
      </c>
      <c r="L77" s="232">
        <f>(SUM('1.  LRAMVA Summary'!G$52:G$63)+SUM('1.  LRAMVA Summary'!G$64:G$65)*(MONTH($E77)-1)/12)*$H77</f>
        <v>-1.3331266666666668E-3</v>
      </c>
      <c r="M77" s="232">
        <f>(SUM('1.  LRAMVA Summary'!H$52:H$63)+SUM('1.  LRAMVA Summary'!H$64:H$65)*(MONTH($E77)-1)/12)*$H77</f>
        <v>-2.2249552499999995E-2</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0.88639188158563453</v>
      </c>
    </row>
    <row r="78" spans="2:23" s="9" customFormat="1">
      <c r="B78" s="68"/>
      <c r="E78" s="216">
        <v>42095</v>
      </c>
      <c r="F78" s="216" t="s">
        <v>182</v>
      </c>
      <c r="G78" s="217" t="s">
        <v>66</v>
      </c>
      <c r="H78" s="231">
        <f>C$32/12</f>
        <v>9.1666666666666665E-4</v>
      </c>
      <c r="I78" s="232">
        <f>(SUM('1.  LRAMVA Summary'!D$52:D$63)+SUM('1.  LRAMVA Summary'!D$64:D$65)*(MONTH($E78)-1)/12)*$H78</f>
        <v>0.17782133323742158</v>
      </c>
      <c r="J78" s="232">
        <f>(SUM('1.  LRAMVA Summary'!E$52:E$63)+SUM('1.  LRAMVA Summary'!E$64:E$65)*(MONTH($E78)-1)/12)*$H78</f>
        <v>0.98053858393352877</v>
      </c>
      <c r="K78" s="232">
        <f>(SUM('1.  LRAMVA Summary'!F$52:F$63)+SUM('1.  LRAMVA Summary'!F$64:F$65)*(MONTH($E78)-1)/12)*$H78</f>
        <v>-0.1369599</v>
      </c>
      <c r="L78" s="232">
        <f>(SUM('1.  LRAMVA Summary'!G$52:G$63)+SUM('1.  LRAMVA Summary'!G$64:G$65)*(MONTH($E78)-1)/12)*$H78</f>
        <v>-1.4963666666666666E-3</v>
      </c>
      <c r="M78" s="232">
        <f>(SUM('1.  LRAMVA Summary'!H$52:H$63)+SUM('1.  LRAMVA Summary'!H$64:H$65)*(MONTH($E78)-1)/12)*$H78</f>
        <v>-2.4973987499999996E-2</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0.99492966300428376</v>
      </c>
    </row>
    <row r="79" spans="2:23" s="9" customFormat="1">
      <c r="B79" s="68"/>
      <c r="E79" s="216">
        <v>42125</v>
      </c>
      <c r="F79" s="216" t="s">
        <v>182</v>
      </c>
      <c r="G79" s="217" t="s">
        <v>66</v>
      </c>
      <c r="H79" s="231">
        <f t="shared" ref="H79:H80" si="21">C$32/12</f>
        <v>9.1666666666666665E-4</v>
      </c>
      <c r="I79" s="232">
        <f>(SUM('1.  LRAMVA Summary'!D$52:D$63)+SUM('1.  LRAMVA Summary'!D$64:D$65)*(MONTH($E79)-1)/12)*$H79</f>
        <v>0.23709511098322877</v>
      </c>
      <c r="J79" s="232">
        <f>(SUM('1.  LRAMVA Summary'!E$52:E$63)+SUM('1.  LRAMVA Summary'!E$64:E$65)*(MONTH($E79)-1)/12)*$H79</f>
        <v>1.3073847785780384</v>
      </c>
      <c r="K79" s="232">
        <f>(SUM('1.  LRAMVA Summary'!F$52:F$63)+SUM('1.  LRAMVA Summary'!F$64:F$65)*(MONTH($E79)-1)/12)*$H79</f>
        <v>-0.18261319999999998</v>
      </c>
      <c r="L79" s="232">
        <f>(SUM('1.  LRAMVA Summary'!G$52:G$63)+SUM('1.  LRAMVA Summary'!G$64:G$65)*(MONTH($E79)-1)/12)*$H79</f>
        <v>-1.9951555555555557E-3</v>
      </c>
      <c r="M79" s="232">
        <f>(SUM('1.  LRAMVA Summary'!H$52:H$63)+SUM('1.  LRAMVA Summary'!H$64:H$65)*(MONTH($E79)-1)/12)*$H79</f>
        <v>-3.3298649999999992E-2</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1.3265728840057116</v>
      </c>
    </row>
    <row r="80" spans="2:23" s="9" customFormat="1">
      <c r="B80" s="68"/>
      <c r="E80" s="216">
        <v>42156</v>
      </c>
      <c r="F80" s="216" t="s">
        <v>182</v>
      </c>
      <c r="G80" s="217" t="s">
        <v>66</v>
      </c>
      <c r="H80" s="231">
        <f t="shared" si="21"/>
        <v>9.1666666666666665E-4</v>
      </c>
      <c r="I80" s="232">
        <f>(SUM('1.  LRAMVA Summary'!D$52:D$63)+SUM('1.  LRAMVA Summary'!D$64:D$65)*(MONTH($E80)-1)/12)*$H80</f>
        <v>0.29636888872903594</v>
      </c>
      <c r="J80" s="232">
        <f>(SUM('1.  LRAMVA Summary'!E$52:E$63)+SUM('1.  LRAMVA Summary'!E$64:E$65)*(MONTH($E80)-1)/12)*$H80</f>
        <v>1.634230973222548</v>
      </c>
      <c r="K80" s="232">
        <f>(SUM('1.  LRAMVA Summary'!F$52:F$63)+SUM('1.  LRAMVA Summary'!F$64:F$65)*(MONTH($E80)-1)/12)*$H80</f>
        <v>-0.22826649999999998</v>
      </c>
      <c r="L80" s="232">
        <f>(SUM('1.  LRAMVA Summary'!G$52:G$63)+SUM('1.  LRAMVA Summary'!G$64:G$65)*(MONTH($E80)-1)/12)*$H80</f>
        <v>-2.4939444444444445E-3</v>
      </c>
      <c r="M80" s="232">
        <f>(SUM('1.  LRAMVA Summary'!H$52:H$63)+SUM('1.  LRAMVA Summary'!H$64:H$65)*(MONTH($E80)-1)/12)*$H80</f>
        <v>-4.1623312499999995E-2</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1.6582161050071393</v>
      </c>
    </row>
    <row r="81" spans="2:23" s="9" customFormat="1">
      <c r="B81" s="68"/>
      <c r="E81" s="216">
        <v>42186</v>
      </c>
      <c r="F81" s="216" t="s">
        <v>182</v>
      </c>
      <c r="G81" s="217" t="s">
        <v>68</v>
      </c>
      <c r="H81" s="231">
        <f>C$33/12</f>
        <v>9.1666666666666665E-4</v>
      </c>
      <c r="I81" s="232">
        <f>(SUM('1.  LRAMVA Summary'!D$52:D$63)+SUM('1.  LRAMVA Summary'!D$64:D$65)*(MONTH($E81)-1)/12)*$H81</f>
        <v>0.35564266647484316</v>
      </c>
      <c r="J81" s="232">
        <f>(SUM('1.  LRAMVA Summary'!E$52:E$63)+SUM('1.  LRAMVA Summary'!E$64:E$65)*(MONTH($E81)-1)/12)*$H81</f>
        <v>1.9610771678670575</v>
      </c>
      <c r="K81" s="232">
        <f>(SUM('1.  LRAMVA Summary'!F$52:F$63)+SUM('1.  LRAMVA Summary'!F$64:F$65)*(MONTH($E81)-1)/12)*$H81</f>
        <v>-0.27391979999999999</v>
      </c>
      <c r="L81" s="232">
        <f>(SUM('1.  LRAMVA Summary'!G$52:G$63)+SUM('1.  LRAMVA Summary'!G$64:G$65)*(MONTH($E81)-1)/12)*$H81</f>
        <v>-2.9927333333333332E-3</v>
      </c>
      <c r="M81" s="232">
        <f>(SUM('1.  LRAMVA Summary'!H$52:H$63)+SUM('1.  LRAMVA Summary'!H$64:H$65)*(MONTH($E81)-1)/12)*$H81</f>
        <v>-4.9947974999999992E-2</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1.9898593260085675</v>
      </c>
    </row>
    <row r="82" spans="2:23" s="9" customFormat="1">
      <c r="B82" s="68"/>
      <c r="E82" s="216">
        <v>42217</v>
      </c>
      <c r="F82" s="216" t="s">
        <v>182</v>
      </c>
      <c r="G82" s="217" t="s">
        <v>68</v>
      </c>
      <c r="H82" s="231">
        <f t="shared" ref="H82:H83" si="22">C$33/12</f>
        <v>9.1666666666666665E-4</v>
      </c>
      <c r="I82" s="232">
        <f>(SUM('1.  LRAMVA Summary'!D$52:D$63)+SUM('1.  LRAMVA Summary'!D$64:D$65)*(MONTH($E82)-1)/12)*$H82</f>
        <v>0.41491644422065027</v>
      </c>
      <c r="J82" s="232">
        <f>(SUM('1.  LRAMVA Summary'!E$52:E$63)+SUM('1.  LRAMVA Summary'!E$64:E$65)*(MONTH($E82)-1)/12)*$H82</f>
        <v>2.2879233625115671</v>
      </c>
      <c r="K82" s="232">
        <f>(SUM('1.  LRAMVA Summary'!F$52:F$63)+SUM('1.  LRAMVA Summary'!F$64:F$65)*(MONTH($E82)-1)/12)*$H82</f>
        <v>-0.31957309999999994</v>
      </c>
      <c r="L82" s="232">
        <f>(SUM('1.  LRAMVA Summary'!G$52:G$63)+SUM('1.  LRAMVA Summary'!G$64:G$65)*(MONTH($E82)-1)/12)*$H82</f>
        <v>-3.4915222222222223E-3</v>
      </c>
      <c r="M82" s="232">
        <f>(SUM('1.  LRAMVA Summary'!H$52:H$63)+SUM('1.  LRAMVA Summary'!H$64:H$65)*(MONTH($E82)-1)/12)*$H82</f>
        <v>-5.8272637499999988E-2</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2.3215025470099953</v>
      </c>
    </row>
    <row r="83" spans="2:23" s="9" customFormat="1">
      <c r="B83" s="68"/>
      <c r="E83" s="216">
        <v>42248</v>
      </c>
      <c r="F83" s="216" t="s">
        <v>182</v>
      </c>
      <c r="G83" s="217" t="s">
        <v>68</v>
      </c>
      <c r="H83" s="231">
        <f t="shared" si="22"/>
        <v>9.1666666666666665E-4</v>
      </c>
      <c r="I83" s="232">
        <f>(SUM('1.  LRAMVA Summary'!D$52:D$63)+SUM('1.  LRAMVA Summary'!D$64:D$65)*(MONTH($E83)-1)/12)*$H83</f>
        <v>0.47419022196645755</v>
      </c>
      <c r="J83" s="232">
        <f>(SUM('1.  LRAMVA Summary'!E$52:E$63)+SUM('1.  LRAMVA Summary'!E$64:E$65)*(MONTH($E83)-1)/12)*$H83</f>
        <v>2.6147695571560767</v>
      </c>
      <c r="K83" s="232">
        <f>(SUM('1.  LRAMVA Summary'!F$52:F$63)+SUM('1.  LRAMVA Summary'!F$64:F$65)*(MONTH($E83)-1)/12)*$H83</f>
        <v>-0.36522639999999995</v>
      </c>
      <c r="L83" s="232">
        <f>(SUM('1.  LRAMVA Summary'!G$52:G$63)+SUM('1.  LRAMVA Summary'!G$64:G$65)*(MONTH($E83)-1)/12)*$H83</f>
        <v>-3.9903111111111115E-3</v>
      </c>
      <c r="M83" s="232">
        <f>(SUM('1.  LRAMVA Summary'!H$52:H$63)+SUM('1.  LRAMVA Summary'!H$64:H$65)*(MONTH($E83)-1)/12)*$H83</f>
        <v>-6.6597299999999984E-2</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2.6531457680114232</v>
      </c>
    </row>
    <row r="84" spans="2:23" s="9" customFormat="1">
      <c r="B84" s="68"/>
      <c r="E84" s="216">
        <v>42278</v>
      </c>
      <c r="F84" s="216" t="s">
        <v>182</v>
      </c>
      <c r="G84" s="217" t="s">
        <v>69</v>
      </c>
      <c r="H84" s="231">
        <f>C$34/12</f>
        <v>9.1666666666666665E-4</v>
      </c>
      <c r="I84" s="232">
        <f>(SUM('1.  LRAMVA Summary'!D$52:D$63)+SUM('1.  LRAMVA Summary'!D$64:D$65)*(MONTH($E84)-1)/12)*$H84</f>
        <v>0.53346399971226466</v>
      </c>
      <c r="J84" s="232">
        <f>(SUM('1.  LRAMVA Summary'!E$52:E$63)+SUM('1.  LRAMVA Summary'!E$64:E$65)*(MONTH($E84)-1)/12)*$H84</f>
        <v>2.9416157518005863</v>
      </c>
      <c r="K84" s="232">
        <f>(SUM('1.  LRAMVA Summary'!F$52:F$63)+SUM('1.  LRAMVA Summary'!F$64:F$65)*(MONTH($E84)-1)/12)*$H84</f>
        <v>-0.41087970000000001</v>
      </c>
      <c r="L84" s="232">
        <f>(SUM('1.  LRAMVA Summary'!G$52:G$63)+SUM('1.  LRAMVA Summary'!G$64:G$65)*(MONTH($E84)-1)/12)*$H84</f>
        <v>-4.4891000000000002E-3</v>
      </c>
      <c r="M84" s="232">
        <f>(SUM('1.  LRAMVA Summary'!H$52:H$63)+SUM('1.  LRAMVA Summary'!H$64:H$65)*(MONTH($E84)-1)/12)*$H84</f>
        <v>-7.4921962499999994E-2</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2.9847889890128512</v>
      </c>
    </row>
    <row r="85" spans="2:23" s="9" customFormat="1">
      <c r="B85" s="68"/>
      <c r="E85" s="216">
        <v>42309</v>
      </c>
      <c r="F85" s="216" t="s">
        <v>182</v>
      </c>
      <c r="G85" s="217" t="s">
        <v>69</v>
      </c>
      <c r="H85" s="231">
        <f t="shared" ref="H85:H86" si="23">C$34/12</f>
        <v>9.1666666666666665E-4</v>
      </c>
      <c r="I85" s="232">
        <f>(SUM('1.  LRAMVA Summary'!D$52:D$63)+SUM('1.  LRAMVA Summary'!D$64:D$65)*(MONTH($E85)-1)/12)*$H85</f>
        <v>0.59273777745807188</v>
      </c>
      <c r="J85" s="232">
        <f>(SUM('1.  LRAMVA Summary'!E$52:E$63)+SUM('1.  LRAMVA Summary'!E$64:E$65)*(MONTH($E85)-1)/12)*$H85</f>
        <v>3.2684619464450959</v>
      </c>
      <c r="K85" s="232">
        <f>(SUM('1.  LRAMVA Summary'!F$52:F$63)+SUM('1.  LRAMVA Summary'!F$64:F$65)*(MONTH($E85)-1)/12)*$H85</f>
        <v>-0.45653299999999997</v>
      </c>
      <c r="L85" s="232">
        <f>(SUM('1.  LRAMVA Summary'!G$52:G$63)+SUM('1.  LRAMVA Summary'!G$64:G$65)*(MONTH($E85)-1)/12)*$H85</f>
        <v>-4.9878888888888889E-3</v>
      </c>
      <c r="M85" s="232">
        <f>(SUM('1.  LRAMVA Summary'!H$52:H$63)+SUM('1.  LRAMVA Summary'!H$64:H$65)*(MONTH($E85)-1)/12)*$H85</f>
        <v>-8.3246624999999991E-2</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3.3164322100142787</v>
      </c>
    </row>
    <row r="86" spans="2:23" s="9" customFormat="1">
      <c r="B86" s="68"/>
      <c r="E86" s="216">
        <v>42339</v>
      </c>
      <c r="F86" s="216" t="s">
        <v>182</v>
      </c>
      <c r="G86" s="217" t="s">
        <v>69</v>
      </c>
      <c r="H86" s="231">
        <f t="shared" si="23"/>
        <v>9.1666666666666665E-4</v>
      </c>
      <c r="I86" s="232">
        <f>(SUM('1.  LRAMVA Summary'!D$52:D$63)+SUM('1.  LRAMVA Summary'!D$64:D$65)*(MONTH($E86)-1)/12)*$H86</f>
        <v>0.65201155520387899</v>
      </c>
      <c r="J86" s="232">
        <f>(SUM('1.  LRAMVA Summary'!E$52:E$63)+SUM('1.  LRAMVA Summary'!E$64:E$65)*(MONTH($E86)-1)/12)*$H86</f>
        <v>3.5953081410896051</v>
      </c>
      <c r="K86" s="232">
        <f>(SUM('1.  LRAMVA Summary'!F$52:F$63)+SUM('1.  LRAMVA Summary'!F$64:F$65)*(MONTH($E86)-1)/12)*$H86</f>
        <v>-0.50218629999999986</v>
      </c>
      <c r="L86" s="232">
        <f>(SUM('1.  LRAMVA Summary'!G$52:G$63)+SUM('1.  LRAMVA Summary'!G$64:G$65)*(MONTH($E86)-1)/12)*$H86</f>
        <v>-5.4866777777777785E-3</v>
      </c>
      <c r="M86" s="232">
        <f>(SUM('1.  LRAMVA Summary'!H$52:H$63)+SUM('1.  LRAMVA Summary'!H$64:H$65)*(MONTH($E86)-1)/12)*$H86</f>
        <v>-9.1571287499999987E-2</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3.6480754310157066</v>
      </c>
    </row>
    <row r="87" spans="2:23" s="9" customFormat="1" ht="15.75" thickBot="1">
      <c r="B87" s="68"/>
      <c r="E87" s="218" t="s">
        <v>468</v>
      </c>
      <c r="F87" s="218"/>
      <c r="G87" s="219"/>
      <c r="H87" s="220"/>
      <c r="I87" s="221">
        <f>SUM(I74:I86)</f>
        <v>3.9718819614940433</v>
      </c>
      <c r="J87" s="221">
        <f>SUM(J74:J86)</f>
        <v>21.901666370224369</v>
      </c>
      <c r="K87" s="221">
        <f t="shared" ref="K87:O87" si="24">SUM(K74:K86)</f>
        <v>-3.0591861300000001</v>
      </c>
      <c r="L87" s="221">
        <f t="shared" si="24"/>
        <v>-3.3423389999999997E-2</v>
      </c>
      <c r="M87" s="221">
        <f t="shared" si="24"/>
        <v>-0.55782806624999992</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22.223110745468411</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432</v>
      </c>
      <c r="F89" s="227"/>
      <c r="G89" s="228"/>
      <c r="H89" s="229"/>
      <c r="I89" s="230">
        <f>I87+I88</f>
        <v>3.9718819614940433</v>
      </c>
      <c r="J89" s="230">
        <f t="shared" ref="J89" si="26">J87+J88</f>
        <v>21.901666370224369</v>
      </c>
      <c r="K89" s="230">
        <f t="shared" ref="K89" si="27">K87+K88</f>
        <v>-3.0591861300000001</v>
      </c>
      <c r="L89" s="230">
        <f t="shared" ref="L89" si="28">L87+L88</f>
        <v>-3.3423389999999997E-2</v>
      </c>
      <c r="M89" s="230">
        <f t="shared" ref="M89" si="29">M87+M88</f>
        <v>-0.55782806624999992</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22.223110745468411</v>
      </c>
    </row>
    <row r="90" spans="2:23" s="9" customFormat="1">
      <c r="B90" s="68"/>
      <c r="E90" s="216">
        <v>42370</v>
      </c>
      <c r="F90" s="216" t="s">
        <v>184</v>
      </c>
      <c r="G90" s="217" t="s">
        <v>65</v>
      </c>
      <c r="H90" s="231">
        <f>$C$35/12</f>
        <v>9.1666666666666665E-4</v>
      </c>
      <c r="I90" s="232">
        <f>(SUM('1.  LRAMVA Summary'!D$52:D$66)+SUM('1.  LRAMVA Summary'!D$67:D$68)*(MONTH($E90)-1)/12)*$H90</f>
        <v>0.71128533294968632</v>
      </c>
      <c r="J90" s="232">
        <f>(SUM('1.  LRAMVA Summary'!E$52:E$66)+SUM('1.  LRAMVA Summary'!E$67:E$68)*(MONTH($E90)-1)/12)*$H90</f>
        <v>3.9221543357341151</v>
      </c>
      <c r="K90" s="232">
        <f>(SUM('1.  LRAMVA Summary'!F$52:F$66)+SUM('1.  LRAMVA Summary'!F$67:F$68)*(MONTH($E90)-1)/12)*$H90</f>
        <v>-0.54783959999999998</v>
      </c>
      <c r="L90" s="232">
        <f>(SUM('1.  LRAMVA Summary'!G$52:G$66)+SUM('1.  LRAMVA Summary'!G$67:G$68)*(MONTH($E90)-1)/12)*$H90</f>
        <v>-5.9854666666666672E-3</v>
      </c>
      <c r="M90" s="232">
        <f>(SUM('1.  LRAMVA Summary'!H$52:H$66)+SUM('1.  LRAMVA Summary'!H$67:H$68)*(MONTH($E90)-1)/12)*$H90</f>
        <v>-9.9895949999999983E-2</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3.979718652017135</v>
      </c>
    </row>
    <row r="91" spans="2:23" s="9" customFormat="1">
      <c r="B91" s="68"/>
      <c r="E91" s="216">
        <v>42401</v>
      </c>
      <c r="F91" s="216" t="s">
        <v>184</v>
      </c>
      <c r="G91" s="217" t="s">
        <v>65</v>
      </c>
      <c r="H91" s="231">
        <f t="shared" ref="H91:H92" si="34">$C$35/12</f>
        <v>9.1666666666666665E-4</v>
      </c>
      <c r="I91" s="232">
        <f>(SUM('1.  LRAMVA Summary'!D$52:D$66)+SUM('1.  LRAMVA Summary'!D$67:D$68)*(MONTH($E91)-1)/12)*$H91</f>
        <v>0.99156383675758686</v>
      </c>
      <c r="J91" s="232">
        <f>(SUM('1.  LRAMVA Summary'!E$52:E$66)+SUM('1.  LRAMVA Summary'!E$67:E$68)*(MONTH($E91)-1)/12)*$H91</f>
        <v>4.6356988181311207</v>
      </c>
      <c r="K91" s="232">
        <f>(SUM('1.  LRAMVA Summary'!F$52:F$66)+SUM('1.  LRAMVA Summary'!F$67:F$68)*(MONTH($E91)-1)/12)*$H91</f>
        <v>-0.59438353333333338</v>
      </c>
      <c r="L91" s="232">
        <f>(SUM('1.  LRAMVA Summary'!G$52:G$66)+SUM('1.  LRAMVA Summary'!G$67:G$68)*(MONTH($E91)-1)/12)*$H91</f>
        <v>-6.4936666666666667E-3</v>
      </c>
      <c r="M91" s="232">
        <f>(SUM('1.  LRAMVA Summary'!H$52:H$66)+SUM('1.  LRAMVA Summary'!H$67:H$68)*(MONTH($E91)-1)/12)*$H91</f>
        <v>-0.10838295416666666</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4.9180025007220411</v>
      </c>
    </row>
    <row r="92" spans="2:23" s="9" customFormat="1" ht="14.25" customHeight="1">
      <c r="B92" s="68"/>
      <c r="E92" s="216">
        <v>42430</v>
      </c>
      <c r="F92" s="216" t="s">
        <v>184</v>
      </c>
      <c r="G92" s="217" t="s">
        <v>65</v>
      </c>
      <c r="H92" s="231">
        <f t="shared" si="34"/>
        <v>9.1666666666666665E-4</v>
      </c>
      <c r="I92" s="232">
        <f>(SUM('1.  LRAMVA Summary'!D$52:D$66)+SUM('1.  LRAMVA Summary'!D$67:D$68)*(MONTH($E92)-1)/12)*$H92</f>
        <v>1.2718423405654875</v>
      </c>
      <c r="J92" s="232">
        <f>(SUM('1.  LRAMVA Summary'!E$52:E$66)+SUM('1.  LRAMVA Summary'!E$67:E$68)*(MONTH($E92)-1)/12)*$H92</f>
        <v>5.3492433005281272</v>
      </c>
      <c r="K92" s="232">
        <f>(SUM('1.  LRAMVA Summary'!F$52:F$66)+SUM('1.  LRAMVA Summary'!F$67:F$68)*(MONTH($E92)-1)/12)*$H92</f>
        <v>-0.64092746666666656</v>
      </c>
      <c r="L92" s="232">
        <f>(SUM('1.  LRAMVA Summary'!G$52:G$66)+SUM('1.  LRAMVA Summary'!G$67:G$68)*(MONTH($E92)-1)/12)*$H92</f>
        <v>-7.001866666666667E-3</v>
      </c>
      <c r="M92" s="232">
        <f>(SUM('1.  LRAMVA Summary'!H$52:H$66)+SUM('1.  LRAMVA Summary'!H$67:H$68)*(MONTH($E92)-1)/12)*$H92</f>
        <v>-0.11686995833333332</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5.8562863494269486</v>
      </c>
    </row>
    <row r="93" spans="2:23" s="8" customFormat="1">
      <c r="B93" s="241"/>
      <c r="D93" s="9"/>
      <c r="E93" s="216">
        <v>42461</v>
      </c>
      <c r="F93" s="216" t="s">
        <v>184</v>
      </c>
      <c r="G93" s="217" t="s">
        <v>66</v>
      </c>
      <c r="H93" s="231">
        <f>$C$36/12</f>
        <v>9.1666666666666665E-4</v>
      </c>
      <c r="I93" s="232">
        <f>(SUM('1.  LRAMVA Summary'!D$52:D$66)+SUM('1.  LRAMVA Summary'!D$67:D$68)*(MONTH($E93)-1)/12)*$H93</f>
        <v>1.5521208443733878</v>
      </c>
      <c r="J93" s="232">
        <f>(SUM('1.  LRAMVA Summary'!E$52:E$66)+SUM('1.  LRAMVA Summary'!E$67:E$68)*(MONTH($E93)-1)/12)*$H93</f>
        <v>6.0627877829251329</v>
      </c>
      <c r="K93" s="232">
        <f>(SUM('1.  LRAMVA Summary'!F$52:F$66)+SUM('1.  LRAMVA Summary'!F$67:F$68)*(MONTH($E93)-1)/12)*$H93</f>
        <v>-0.68747139999999995</v>
      </c>
      <c r="L93" s="232">
        <f>(SUM('1.  LRAMVA Summary'!G$52:G$66)+SUM('1.  LRAMVA Summary'!G$67:G$68)*(MONTH($E93)-1)/12)*$H93</f>
        <v>-7.5100666666666665E-3</v>
      </c>
      <c r="M93" s="232">
        <f>(SUM('1.  LRAMVA Summary'!H$52:H$66)+SUM('1.  LRAMVA Summary'!H$67:H$68)*(MONTH($E93)-1)/12)*$H93</f>
        <v>-0.12535696249999997</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6.7945701981318543</v>
      </c>
    </row>
    <row r="94" spans="2:23" s="9" customFormat="1">
      <c r="B94" s="68"/>
      <c r="E94" s="216">
        <v>42491</v>
      </c>
      <c r="F94" s="216" t="s">
        <v>184</v>
      </c>
      <c r="G94" s="217" t="s">
        <v>66</v>
      </c>
      <c r="H94" s="231">
        <f t="shared" ref="H94:H95" si="36">$C$36/12</f>
        <v>9.1666666666666665E-4</v>
      </c>
      <c r="I94" s="232">
        <f>(SUM('1.  LRAMVA Summary'!D$52:D$66)+SUM('1.  LRAMVA Summary'!D$67:D$68)*(MONTH($E94)-1)/12)*$H94</f>
        <v>1.8323993481812886</v>
      </c>
      <c r="J94" s="232">
        <f>(SUM('1.  LRAMVA Summary'!E$52:E$66)+SUM('1.  LRAMVA Summary'!E$67:E$68)*(MONTH($E94)-1)/12)*$H94</f>
        <v>6.7763322653221394</v>
      </c>
      <c r="K94" s="232">
        <f>(SUM('1.  LRAMVA Summary'!F$52:F$66)+SUM('1.  LRAMVA Summary'!F$67:F$68)*(MONTH($E94)-1)/12)*$H94</f>
        <v>-0.73401533333333324</v>
      </c>
      <c r="L94" s="232">
        <f>(SUM('1.  LRAMVA Summary'!G$52:G$66)+SUM('1.  LRAMVA Summary'!G$67:G$68)*(MONTH($E94)-1)/12)*$H94</f>
        <v>-8.0182666666666659E-3</v>
      </c>
      <c r="M94" s="232">
        <f>(SUM('1.  LRAMVA Summary'!H$52:H$66)+SUM('1.  LRAMVA Summary'!H$67:H$68)*(MONTH($E94)-1)/12)*$H94</f>
        <v>-0.13384396666666665</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7.7328540468367617</v>
      </c>
    </row>
    <row r="95" spans="2:23" s="240" customFormat="1">
      <c r="B95" s="239"/>
      <c r="D95" s="9"/>
      <c r="E95" s="216">
        <v>42522</v>
      </c>
      <c r="F95" s="216" t="s">
        <v>184</v>
      </c>
      <c r="G95" s="217" t="s">
        <v>66</v>
      </c>
      <c r="H95" s="231">
        <f t="shared" si="36"/>
        <v>9.1666666666666665E-4</v>
      </c>
      <c r="I95" s="232">
        <f>(SUM('1.  LRAMVA Summary'!D$52:D$66)+SUM('1.  LRAMVA Summary'!D$67:D$68)*(MONTH($E95)-1)/12)*$H95</f>
        <v>2.1126778519891891</v>
      </c>
      <c r="J95" s="232">
        <f>(SUM('1.  LRAMVA Summary'!E$52:E$66)+SUM('1.  LRAMVA Summary'!E$67:E$68)*(MONTH($E95)-1)/12)*$H95</f>
        <v>7.489876747719145</v>
      </c>
      <c r="K95" s="232">
        <f>(SUM('1.  LRAMVA Summary'!F$52:F$66)+SUM('1.  LRAMVA Summary'!F$67:F$68)*(MONTH($E95)-1)/12)*$H95</f>
        <v>-0.78055926666666664</v>
      </c>
      <c r="L95" s="232">
        <f>(SUM('1.  LRAMVA Summary'!G$52:G$66)+SUM('1.  LRAMVA Summary'!G$67:G$68)*(MONTH($E95)-1)/12)*$H95</f>
        <v>-8.5264666666666662E-3</v>
      </c>
      <c r="M95" s="232">
        <f>(SUM('1.  LRAMVA Summary'!H$52:H$66)+SUM('1.  LRAMVA Summary'!H$67:H$68)*(MONTH($E95)-1)/12)*$H95</f>
        <v>-0.14233097083333329</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8.6711378955416691</v>
      </c>
    </row>
    <row r="96" spans="2:23" s="9" customFormat="1">
      <c r="B96" s="68"/>
      <c r="E96" s="216">
        <v>42552</v>
      </c>
      <c r="F96" s="216" t="s">
        <v>184</v>
      </c>
      <c r="G96" s="217" t="s">
        <v>68</v>
      </c>
      <c r="H96" s="231">
        <f>$C$37/12</f>
        <v>9.1666666666666665E-4</v>
      </c>
      <c r="I96" s="232">
        <f>(SUM('1.  LRAMVA Summary'!D$52:D$66)+SUM('1.  LRAMVA Summary'!D$67:D$68)*(MONTH($E96)-1)/12)*$H96</f>
        <v>2.3929563557970894</v>
      </c>
      <c r="J96" s="232">
        <f>(SUM('1.  LRAMVA Summary'!E$52:E$66)+SUM('1.  LRAMVA Summary'!E$67:E$68)*(MONTH($E96)-1)/12)*$H96</f>
        <v>8.2034212301161507</v>
      </c>
      <c r="K96" s="232">
        <f>(SUM('1.  LRAMVA Summary'!F$52:F$66)+SUM('1.  LRAMVA Summary'!F$67:F$68)*(MONTH($E96)-1)/12)*$H96</f>
        <v>-0.82710319999999993</v>
      </c>
      <c r="L96" s="232">
        <f>(SUM('1.  LRAMVA Summary'!G$52:G$66)+SUM('1.  LRAMVA Summary'!G$67:G$68)*(MONTH($E96)-1)/12)*$H96</f>
        <v>-9.0346666666666665E-3</v>
      </c>
      <c r="M96" s="232">
        <f>(SUM('1.  LRAMVA Summary'!H$52:H$66)+SUM('1.  LRAMVA Summary'!H$67:H$68)*(MONTH($E96)-1)/12)*$H96</f>
        <v>-0.15081797499999999</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9.609421744246573</v>
      </c>
    </row>
    <row r="97" spans="2:23" s="9" customFormat="1">
      <c r="B97" s="68"/>
      <c r="E97" s="216">
        <v>42583</v>
      </c>
      <c r="F97" s="216" t="s">
        <v>184</v>
      </c>
      <c r="G97" s="217" t="s">
        <v>68</v>
      </c>
      <c r="H97" s="231">
        <f t="shared" ref="H97:H98" si="37">$C$37/12</f>
        <v>9.1666666666666665E-4</v>
      </c>
      <c r="I97" s="232">
        <f>(SUM('1.  LRAMVA Summary'!D$52:D$66)+SUM('1.  LRAMVA Summary'!D$67:D$68)*(MONTH($E97)-1)/12)*$H97</f>
        <v>2.6732348596049902</v>
      </c>
      <c r="J97" s="232">
        <f>(SUM('1.  LRAMVA Summary'!E$52:E$66)+SUM('1.  LRAMVA Summary'!E$67:E$68)*(MONTH($E97)-1)/12)*$H97</f>
        <v>8.9169657125131572</v>
      </c>
      <c r="K97" s="232">
        <f>(SUM('1.  LRAMVA Summary'!F$52:F$66)+SUM('1.  LRAMVA Summary'!F$67:F$68)*(MONTH($E97)-1)/12)*$H97</f>
        <v>-0.87364713333333333</v>
      </c>
      <c r="L97" s="232">
        <f>(SUM('1.  LRAMVA Summary'!G$52:G$66)+SUM('1.  LRAMVA Summary'!G$67:G$68)*(MONTH($E97)-1)/12)*$H97</f>
        <v>-9.5428666666666669E-3</v>
      </c>
      <c r="M97" s="232">
        <f>(SUM('1.  LRAMVA Summary'!H$52:H$66)+SUM('1.  LRAMVA Summary'!H$67:H$68)*(MONTH($E97)-1)/12)*$H97</f>
        <v>-0.15930497916666664</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10.54770559295148</v>
      </c>
    </row>
    <row r="98" spans="2:23" s="9" customFormat="1">
      <c r="B98" s="68"/>
      <c r="E98" s="216">
        <v>42614</v>
      </c>
      <c r="F98" s="216" t="s">
        <v>184</v>
      </c>
      <c r="G98" s="217" t="s">
        <v>68</v>
      </c>
      <c r="H98" s="231">
        <f t="shared" si="37"/>
        <v>9.1666666666666665E-4</v>
      </c>
      <c r="I98" s="232">
        <f>(SUM('1.  LRAMVA Summary'!D$52:D$66)+SUM('1.  LRAMVA Summary'!D$67:D$68)*(MONTH($E98)-1)/12)*$H98</f>
        <v>2.9535133634128909</v>
      </c>
      <c r="J98" s="232">
        <f>(SUM('1.  LRAMVA Summary'!E$52:E$66)+SUM('1.  LRAMVA Summary'!E$67:E$68)*(MONTH($E98)-1)/12)*$H98</f>
        <v>9.6305101949101619</v>
      </c>
      <c r="K98" s="232">
        <f>(SUM('1.  LRAMVA Summary'!F$52:F$66)+SUM('1.  LRAMVA Summary'!F$67:F$68)*(MONTH($E98)-1)/12)*$H98</f>
        <v>-0.9201910666666665</v>
      </c>
      <c r="L98" s="232">
        <f>(SUM('1.  LRAMVA Summary'!G$52:G$66)+SUM('1.  LRAMVA Summary'!G$67:G$68)*(MONTH($E98)-1)/12)*$H98</f>
        <v>-1.0051066666666667E-2</v>
      </c>
      <c r="M98" s="232">
        <f>(SUM('1.  LRAMVA Summary'!H$52:H$66)+SUM('1.  LRAMVA Summary'!H$67:H$68)*(MONTH($E98)-1)/12)*$H98</f>
        <v>-0.16779198333333331</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11.485989441656386</v>
      </c>
    </row>
    <row r="99" spans="2:23" s="9" customFormat="1">
      <c r="B99" s="68"/>
      <c r="E99" s="216">
        <v>42644</v>
      </c>
      <c r="F99" s="216" t="s">
        <v>184</v>
      </c>
      <c r="G99" s="217" t="s">
        <v>69</v>
      </c>
      <c r="H99" s="212">
        <f>$C$38/12</f>
        <v>9.1666666666666665E-4</v>
      </c>
      <c r="I99" s="232">
        <f>(SUM('1.  LRAMVA Summary'!D$52:D$66)+SUM('1.  LRAMVA Summary'!D$67:D$68)*(MONTH($E99)-1)/12)*$H99</f>
        <v>3.2337918672207913</v>
      </c>
      <c r="J99" s="232">
        <f>(SUM('1.  LRAMVA Summary'!E$52:E$66)+SUM('1.  LRAMVA Summary'!E$67:E$68)*(MONTH($E99)-1)/12)*$H99</f>
        <v>10.34405467730717</v>
      </c>
      <c r="K99" s="232">
        <f>(SUM('1.  LRAMVA Summary'!F$52:F$66)+SUM('1.  LRAMVA Summary'!F$67:F$68)*(MONTH($E99)-1)/12)*$H99</f>
        <v>-0.9667349999999999</v>
      </c>
      <c r="L99" s="232">
        <f>(SUM('1.  LRAMVA Summary'!G$52:G$66)+SUM('1.  LRAMVA Summary'!G$67:G$68)*(MONTH($E99)-1)/12)*$H99</f>
        <v>-1.0559266666666667E-2</v>
      </c>
      <c r="M99" s="232">
        <f>(SUM('1.  LRAMVA Summary'!H$52:H$66)+SUM('1.  LRAMVA Summary'!H$67:H$68)*(MONTH($E99)-1)/12)*$H99</f>
        <v>-0.17627898749999998</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12.424273290361295</v>
      </c>
    </row>
    <row r="100" spans="2:23" s="9" customFormat="1">
      <c r="B100" s="68"/>
      <c r="E100" s="216">
        <v>42675</v>
      </c>
      <c r="F100" s="216" t="s">
        <v>184</v>
      </c>
      <c r="G100" s="217" t="s">
        <v>69</v>
      </c>
      <c r="H100" s="212">
        <f t="shared" ref="H100:H101" si="38">$C$38/12</f>
        <v>9.1666666666666665E-4</v>
      </c>
      <c r="I100" s="232">
        <f>(SUM('1.  LRAMVA Summary'!D$52:D$66)+SUM('1.  LRAMVA Summary'!D$67:D$68)*(MONTH($E100)-1)/12)*$H100</f>
        <v>3.514070371028692</v>
      </c>
      <c r="J100" s="232">
        <f>(SUM('1.  LRAMVA Summary'!E$52:E$66)+SUM('1.  LRAMVA Summary'!E$67:E$68)*(MONTH($E100)-1)/12)*$H100</f>
        <v>11.057599159704175</v>
      </c>
      <c r="K100" s="232">
        <f>(SUM('1.  LRAMVA Summary'!F$52:F$66)+SUM('1.  LRAMVA Summary'!F$67:F$68)*(MONTH($E100)-1)/12)*$H100</f>
        <v>-1.0132789333333332</v>
      </c>
      <c r="L100" s="232">
        <f>(SUM('1.  LRAMVA Summary'!G$52:G$66)+SUM('1.  LRAMVA Summary'!G$67:G$68)*(MONTH($E100)-1)/12)*$H100</f>
        <v>-1.1067466666666668E-2</v>
      </c>
      <c r="M100" s="232">
        <f>(SUM('1.  LRAMVA Summary'!H$52:H$66)+SUM('1.  LRAMVA Summary'!H$67:H$68)*(MONTH($E100)-1)/12)*$H100</f>
        <v>-0.18476599166666663</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13.362557139066201</v>
      </c>
    </row>
    <row r="101" spans="2:23" s="9" customFormat="1">
      <c r="B101" s="68"/>
      <c r="E101" s="216">
        <v>42705</v>
      </c>
      <c r="F101" s="216" t="s">
        <v>184</v>
      </c>
      <c r="G101" s="217" t="s">
        <v>69</v>
      </c>
      <c r="H101" s="212">
        <f t="shared" si="38"/>
        <v>9.1666666666666665E-4</v>
      </c>
      <c r="I101" s="232">
        <f>(SUM('1.  LRAMVA Summary'!D$52:D$66)+SUM('1.  LRAMVA Summary'!D$67:D$68)*(MONTH($E101)-1)/12)*$H101</f>
        <v>3.7943488748365923</v>
      </c>
      <c r="J101" s="232">
        <f>(SUM('1.  LRAMVA Summary'!E$52:E$66)+SUM('1.  LRAMVA Summary'!E$67:E$68)*(MONTH($E101)-1)/12)*$H101</f>
        <v>11.771143642101181</v>
      </c>
      <c r="K101" s="232">
        <f>(SUM('1.  LRAMVA Summary'!F$52:F$66)+SUM('1.  LRAMVA Summary'!F$67:F$68)*(MONTH($E101)-1)/12)*$H101</f>
        <v>-1.0598228666666667</v>
      </c>
      <c r="L101" s="232">
        <f>(SUM('1.  LRAMVA Summary'!G$52:G$66)+SUM('1.  LRAMVA Summary'!G$67:G$68)*(MONTH($E101)-1)/12)*$H101</f>
        <v>-1.1575666666666666E-2</v>
      </c>
      <c r="M101" s="232">
        <f>(SUM('1.  LRAMVA Summary'!H$52:H$66)+SUM('1.  LRAMVA Summary'!H$67:H$68)*(MONTH($E101)-1)/12)*$H101</f>
        <v>-0.1932529958333333</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14.300840987771107</v>
      </c>
    </row>
    <row r="102" spans="2:23" s="9" customFormat="1" ht="15.75" thickBot="1">
      <c r="B102" s="68"/>
      <c r="E102" s="218" t="s">
        <v>469</v>
      </c>
      <c r="F102" s="218"/>
      <c r="G102" s="219"/>
      <c r="H102" s="220"/>
      <c r="I102" s="221">
        <f>SUM(I89:I101)</f>
        <v>31.005687208211715</v>
      </c>
      <c r="J102" s="221">
        <f>SUM(J89:J101)</f>
        <v>116.06145423723615</v>
      </c>
      <c r="K102" s="221">
        <f t="shared" ref="K102:O102" si="39">SUM(K89:K101)</f>
        <v>-12.705160929999998</v>
      </c>
      <c r="L102" s="221">
        <f t="shared" si="39"/>
        <v>-0.13879019000000001</v>
      </c>
      <c r="M102" s="221">
        <f t="shared" si="39"/>
        <v>-2.3167217412499999</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131.90646858419785</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433</v>
      </c>
      <c r="F104" s="227"/>
      <c r="G104" s="228"/>
      <c r="H104" s="229"/>
      <c r="I104" s="230">
        <f>I102+I103</f>
        <v>31.005687208211715</v>
      </c>
      <c r="J104" s="230">
        <f t="shared" ref="J104" si="41">J102+J103</f>
        <v>116.06145423723615</v>
      </c>
      <c r="K104" s="230">
        <f t="shared" ref="K104" si="42">K102+K103</f>
        <v>-12.705160929999998</v>
      </c>
      <c r="L104" s="230">
        <f t="shared" ref="L104" si="43">L102+L103</f>
        <v>-0.13879019000000001</v>
      </c>
      <c r="M104" s="230">
        <f t="shared" ref="M104" si="44">M102+M103</f>
        <v>-2.3167217412499999</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131.90646858419785</v>
      </c>
    </row>
    <row r="105" spans="2:23" s="9" customFormat="1" hidden="1">
      <c r="B105" s="68"/>
      <c r="E105" s="216">
        <v>42736</v>
      </c>
      <c r="F105" s="216" t="s">
        <v>185</v>
      </c>
      <c r="G105" s="217" t="s">
        <v>65</v>
      </c>
      <c r="H105" s="242">
        <f>$C$39/12</f>
        <v>9.1666666666666665E-4</v>
      </c>
      <c r="I105" s="232">
        <f>(SUM('1.  LRAMVA Summary'!D$52:D$69)+SUM('1.  LRAMVA Summary'!D$70:D$71)*(MONTH($E105)-1)/12)*$H105</f>
        <v>4.0746273786444922</v>
      </c>
      <c r="J105" s="232">
        <f>(SUM('1.  LRAMVA Summary'!E$52:E$69)+SUM('1.  LRAMVA Summary'!E$70:E$71)*(MONTH($E105)-1)/12)*$H105</f>
        <v>12.484688124498188</v>
      </c>
      <c r="K105" s="232">
        <f>(SUM('1.  LRAMVA Summary'!F$52:F$69)+SUM('1.  LRAMVA Summary'!F$70:F$71)*(MONTH($E105)-1)/12)*$H105</f>
        <v>-1.1063668</v>
      </c>
      <c r="L105" s="232">
        <f>(SUM('1.  LRAMVA Summary'!G$52:G$69)+SUM('1.  LRAMVA Summary'!G$70:G$71)*(MONTH($E105)-1)/12)*$H105</f>
        <v>-1.2083866666666667E-2</v>
      </c>
      <c r="M105" s="232">
        <f>(SUM('1.  LRAMVA Summary'!H$52:H$69)+SUM('1.  LRAMVA Summary'!H$70:H$71)*(MONTH($E105)-1)/12)*$H105</f>
        <v>-0.20173999999999997</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15.239124836476016</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4.4017257260178502</v>
      </c>
      <c r="J106" s="232">
        <f>(SUM('1.  LRAMVA Summary'!E$52:E$69)+SUM('1.  LRAMVA Summary'!E$70:E$71)*(MONTH($E106)-1)/12)*$H106</f>
        <v>13.142785539380657</v>
      </c>
      <c r="K106" s="232">
        <f>(SUM('1.  LRAMVA Summary'!F$52:F$69)+SUM('1.  LRAMVA Summary'!F$70:F$71)*(MONTH($E106)-1)/12)*$H106</f>
        <v>-1.1063668</v>
      </c>
      <c r="L106" s="232">
        <f>(SUM('1.  LRAMVA Summary'!G$52:G$69)+SUM('1.  LRAMVA Summary'!G$70:G$71)*(MONTH($E106)-1)/12)*$H106</f>
        <v>-1.2083866666666667E-2</v>
      </c>
      <c r="M106" s="232">
        <f>(SUM('1.  LRAMVA Summary'!H$52:H$69)+SUM('1.  LRAMVA Summary'!H$70:H$71)*(MONTH($E106)-1)/12)*$H106</f>
        <v>-0.20173999999999997</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16.22432059873184</v>
      </c>
    </row>
    <row r="107" spans="2:23" s="9" customFormat="1" hidden="1">
      <c r="B107" s="68"/>
      <c r="E107" s="216">
        <v>42795</v>
      </c>
      <c r="F107" s="216" t="s">
        <v>185</v>
      </c>
      <c r="G107" s="217" t="s">
        <v>65</v>
      </c>
      <c r="H107" s="242">
        <f t="shared" si="48"/>
        <v>9.1666666666666665E-4</v>
      </c>
      <c r="I107" s="232">
        <f>(SUM('1.  LRAMVA Summary'!D$52:D$69)+SUM('1.  LRAMVA Summary'!D$70:D$71)*(MONTH($E107)-1)/12)*$H107</f>
        <v>4.7288240733912064</v>
      </c>
      <c r="J107" s="232">
        <f>(SUM('1.  LRAMVA Summary'!E$52:E$69)+SUM('1.  LRAMVA Summary'!E$70:E$71)*(MONTH($E107)-1)/12)*$H107</f>
        <v>13.800882954263125</v>
      </c>
      <c r="K107" s="232">
        <f>(SUM('1.  LRAMVA Summary'!F$52:F$69)+SUM('1.  LRAMVA Summary'!F$70:F$71)*(MONTH($E107)-1)/12)*$H107</f>
        <v>-1.1063668</v>
      </c>
      <c r="L107" s="232">
        <f>(SUM('1.  LRAMVA Summary'!G$52:G$69)+SUM('1.  LRAMVA Summary'!G$70:G$71)*(MONTH($E107)-1)/12)*$H107</f>
        <v>-1.2083866666666667E-2</v>
      </c>
      <c r="M107" s="232">
        <f>(SUM('1.  LRAMVA Summary'!H$52:H$69)+SUM('1.  LRAMVA Summary'!H$70:H$71)*(MONTH($E107)-1)/12)*$H107</f>
        <v>-0.20173999999999997</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17.209516360987664</v>
      </c>
    </row>
    <row r="108" spans="2:23" s="8" customFormat="1" hidden="1">
      <c r="B108" s="241"/>
      <c r="E108" s="216">
        <v>42826</v>
      </c>
      <c r="F108" s="216" t="s">
        <v>185</v>
      </c>
      <c r="G108" s="217" t="s">
        <v>66</v>
      </c>
      <c r="H108" s="242">
        <f>$C$40/12</f>
        <v>9.1666666666666665E-4</v>
      </c>
      <c r="I108" s="232">
        <f>(SUM('1.  LRAMVA Summary'!D$52:D$69)+SUM('1.  LRAMVA Summary'!D$70:D$71)*(MONTH($E108)-1)/12)*$H108</f>
        <v>5.0559224207645634</v>
      </c>
      <c r="J108" s="232">
        <f>(SUM('1.  LRAMVA Summary'!E$52:E$69)+SUM('1.  LRAMVA Summary'!E$70:E$71)*(MONTH($E108)-1)/12)*$H108</f>
        <v>14.458980369145594</v>
      </c>
      <c r="K108" s="232">
        <f>(SUM('1.  LRAMVA Summary'!F$52:F$69)+SUM('1.  LRAMVA Summary'!F$70:F$71)*(MONTH($E108)-1)/12)*$H108</f>
        <v>-1.1063668</v>
      </c>
      <c r="L108" s="232">
        <f>(SUM('1.  LRAMVA Summary'!G$52:G$69)+SUM('1.  LRAMVA Summary'!G$70:G$71)*(MONTH($E108)-1)/12)*$H108</f>
        <v>-1.2083866666666667E-2</v>
      </c>
      <c r="M108" s="232">
        <f>(SUM('1.  LRAMVA Summary'!H$52:H$69)+SUM('1.  LRAMVA Summary'!H$70:H$71)*(MONTH($E108)-1)/12)*$H108</f>
        <v>-0.20173999999999997</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18.194712123243491</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5.3830207681379205</v>
      </c>
      <c r="J109" s="232">
        <f>(SUM('1.  LRAMVA Summary'!E$52:E$69)+SUM('1.  LRAMVA Summary'!E$70:E$71)*(MONTH($E109)-1)/12)*$H109</f>
        <v>15.117077784028064</v>
      </c>
      <c r="K109" s="232">
        <f>(SUM('1.  LRAMVA Summary'!F$52:F$69)+SUM('1.  LRAMVA Summary'!F$70:F$71)*(MONTH($E109)-1)/12)*$H109</f>
        <v>-1.1063668</v>
      </c>
      <c r="L109" s="232">
        <f>(SUM('1.  LRAMVA Summary'!G$52:G$69)+SUM('1.  LRAMVA Summary'!G$70:G$71)*(MONTH($E109)-1)/12)*$H109</f>
        <v>-1.2083866666666667E-2</v>
      </c>
      <c r="M109" s="232">
        <f>(SUM('1.  LRAMVA Summary'!H$52:H$69)+SUM('1.  LRAMVA Summary'!H$70:H$71)*(MONTH($E109)-1)/12)*$H109</f>
        <v>-0.20173999999999997</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19.179907885499315</v>
      </c>
    </row>
    <row r="110" spans="2:23" s="240" customFormat="1" hidden="1">
      <c r="B110" s="239"/>
      <c r="E110" s="216">
        <v>42887</v>
      </c>
      <c r="F110" s="216" t="s">
        <v>185</v>
      </c>
      <c r="G110" s="217" t="s">
        <v>66</v>
      </c>
      <c r="H110" s="242">
        <f t="shared" si="50"/>
        <v>9.1666666666666665E-4</v>
      </c>
      <c r="I110" s="232">
        <f>(SUM('1.  LRAMVA Summary'!D$52:D$69)+SUM('1.  LRAMVA Summary'!D$70:D$71)*(MONTH($E110)-1)/12)*$H110</f>
        <v>5.7101191155112776</v>
      </c>
      <c r="J110" s="232">
        <f>(SUM('1.  LRAMVA Summary'!E$52:E$69)+SUM('1.  LRAMVA Summary'!E$70:E$71)*(MONTH($E110)-1)/12)*$H110</f>
        <v>15.775175198910535</v>
      </c>
      <c r="K110" s="232">
        <f>(SUM('1.  LRAMVA Summary'!F$52:F$69)+SUM('1.  LRAMVA Summary'!F$70:F$71)*(MONTH($E110)-1)/12)*$H110</f>
        <v>-1.1063668</v>
      </c>
      <c r="L110" s="232">
        <f>(SUM('1.  LRAMVA Summary'!G$52:G$69)+SUM('1.  LRAMVA Summary'!G$70:G$71)*(MONTH($E110)-1)/12)*$H110</f>
        <v>-1.2083866666666667E-2</v>
      </c>
      <c r="M110" s="232">
        <f>(SUM('1.  LRAMVA Summary'!H$52:H$69)+SUM('1.  LRAMVA Summary'!H$70:H$71)*(MONTH($E110)-1)/12)*$H110</f>
        <v>-0.20173999999999997</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20.165103647755146</v>
      </c>
    </row>
    <row r="111" spans="2:23" s="9" customFormat="1" hidden="1">
      <c r="B111" s="68"/>
      <c r="E111" s="216">
        <v>42917</v>
      </c>
      <c r="F111" s="216" t="s">
        <v>185</v>
      </c>
      <c r="G111" s="217" t="s">
        <v>68</v>
      </c>
      <c r="H111" s="242">
        <f>$C$41/12</f>
        <v>9.1666666666666665E-4</v>
      </c>
      <c r="I111" s="232">
        <f>(SUM('1.  LRAMVA Summary'!D$52:D$69)+SUM('1.  LRAMVA Summary'!D$70:D$71)*(MONTH($E111)-1)/12)*$H111</f>
        <v>6.0372174628846347</v>
      </c>
      <c r="J111" s="232">
        <f>(SUM('1.  LRAMVA Summary'!E$52:E$69)+SUM('1.  LRAMVA Summary'!E$70:E$71)*(MONTH($E111)-1)/12)*$H111</f>
        <v>16.433272613793001</v>
      </c>
      <c r="K111" s="232">
        <f>(SUM('1.  LRAMVA Summary'!F$52:F$69)+SUM('1.  LRAMVA Summary'!F$70:F$71)*(MONTH($E111)-1)/12)*$H111</f>
        <v>-1.1063668</v>
      </c>
      <c r="L111" s="232">
        <f>(SUM('1.  LRAMVA Summary'!G$52:G$69)+SUM('1.  LRAMVA Summary'!G$70:G$71)*(MONTH($E111)-1)/12)*$H111</f>
        <v>-1.2083866666666667E-2</v>
      </c>
      <c r="M111" s="232">
        <f>(SUM('1.  LRAMVA Summary'!H$52:H$69)+SUM('1.  LRAMVA Summary'!H$70:H$71)*(MONTH($E111)-1)/12)*$H111</f>
        <v>-0.20173999999999997</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21.150299410010966</v>
      </c>
    </row>
    <row r="112" spans="2:23" s="9" customFormat="1" hidden="1">
      <c r="B112" s="68"/>
      <c r="E112" s="216">
        <v>42948</v>
      </c>
      <c r="F112" s="216" t="s">
        <v>185</v>
      </c>
      <c r="G112" s="217" t="s">
        <v>68</v>
      </c>
      <c r="H112" s="242">
        <f t="shared" ref="H112:H113" si="51">$C$41/12</f>
        <v>9.1666666666666665E-4</v>
      </c>
      <c r="I112" s="232">
        <f>(SUM('1.  LRAMVA Summary'!D$52:D$69)+SUM('1.  LRAMVA Summary'!D$70:D$71)*(MONTH($E112)-1)/12)*$H112</f>
        <v>6.3643158102579909</v>
      </c>
      <c r="J112" s="232">
        <f>(SUM('1.  LRAMVA Summary'!E$52:E$69)+SUM('1.  LRAMVA Summary'!E$70:E$71)*(MONTH($E112)-1)/12)*$H112</f>
        <v>17.09137002867547</v>
      </c>
      <c r="K112" s="232">
        <f>(SUM('1.  LRAMVA Summary'!F$52:F$69)+SUM('1.  LRAMVA Summary'!F$70:F$71)*(MONTH($E112)-1)/12)*$H112</f>
        <v>-1.1063668</v>
      </c>
      <c r="L112" s="232">
        <f>(SUM('1.  LRAMVA Summary'!G$52:G$69)+SUM('1.  LRAMVA Summary'!G$70:G$71)*(MONTH($E112)-1)/12)*$H112</f>
        <v>-1.2083866666666667E-2</v>
      </c>
      <c r="M112" s="232">
        <f>(SUM('1.  LRAMVA Summary'!H$52:H$69)+SUM('1.  LRAMVA Summary'!H$70:H$71)*(MONTH($E112)-1)/12)*$H112</f>
        <v>-0.20173999999999997</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22.135495172266793</v>
      </c>
    </row>
    <row r="113" spans="2:23" s="9" customFormat="1" hidden="1">
      <c r="B113" s="68"/>
      <c r="E113" s="216">
        <v>42979</v>
      </c>
      <c r="F113" s="216" t="s">
        <v>185</v>
      </c>
      <c r="G113" s="217" t="s">
        <v>68</v>
      </c>
      <c r="H113" s="242">
        <f t="shared" si="51"/>
        <v>9.1666666666666665E-4</v>
      </c>
      <c r="I113" s="232">
        <f>(SUM('1.  LRAMVA Summary'!D$52:D$69)+SUM('1.  LRAMVA Summary'!D$70:D$71)*(MONTH($E113)-1)/12)*$H113</f>
        <v>6.6914141576313488</v>
      </c>
      <c r="J113" s="232">
        <f>(SUM('1.  LRAMVA Summary'!E$52:E$69)+SUM('1.  LRAMVA Summary'!E$70:E$71)*(MONTH($E113)-1)/12)*$H113</f>
        <v>17.74946744355794</v>
      </c>
      <c r="K113" s="232">
        <f>(SUM('1.  LRAMVA Summary'!F$52:F$69)+SUM('1.  LRAMVA Summary'!F$70:F$71)*(MONTH($E113)-1)/12)*$H113</f>
        <v>-1.1063668</v>
      </c>
      <c r="L113" s="232">
        <f>(SUM('1.  LRAMVA Summary'!G$52:G$69)+SUM('1.  LRAMVA Summary'!G$70:G$71)*(MONTH($E113)-1)/12)*$H113</f>
        <v>-1.2083866666666667E-2</v>
      </c>
      <c r="M113" s="232">
        <f>(SUM('1.  LRAMVA Summary'!H$52:H$69)+SUM('1.  LRAMVA Summary'!H$70:H$71)*(MONTH($E113)-1)/12)*$H113</f>
        <v>-0.20173999999999997</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23.120690934522621</v>
      </c>
    </row>
    <row r="114" spans="2:23" s="9" customFormat="1" hidden="1">
      <c r="B114" s="68"/>
      <c r="E114" s="216">
        <v>43009</v>
      </c>
      <c r="F114" s="216" t="s">
        <v>185</v>
      </c>
      <c r="G114" s="217" t="s">
        <v>69</v>
      </c>
      <c r="H114" s="242">
        <f>$C$42/12</f>
        <v>9.1666666666666665E-4</v>
      </c>
      <c r="I114" s="232">
        <f>(SUM('1.  LRAMVA Summary'!D$52:D$69)+SUM('1.  LRAMVA Summary'!D$70:D$71)*(MONTH($E114)-1)/12)*$H114</f>
        <v>7.0185125050047059</v>
      </c>
      <c r="J114" s="232">
        <f>(SUM('1.  LRAMVA Summary'!E$52:E$69)+SUM('1.  LRAMVA Summary'!E$70:E$71)*(MONTH($E114)-1)/12)*$H114</f>
        <v>18.407564858440406</v>
      </c>
      <c r="K114" s="232">
        <f>(SUM('1.  LRAMVA Summary'!F$52:F$69)+SUM('1.  LRAMVA Summary'!F$70:F$71)*(MONTH($E114)-1)/12)*$H114</f>
        <v>-1.1063668</v>
      </c>
      <c r="L114" s="232">
        <f>(SUM('1.  LRAMVA Summary'!G$52:G$69)+SUM('1.  LRAMVA Summary'!G$70:G$71)*(MONTH($E114)-1)/12)*$H114</f>
        <v>-1.2083866666666667E-2</v>
      </c>
      <c r="M114" s="232">
        <f>(SUM('1.  LRAMVA Summary'!H$52:H$69)+SUM('1.  LRAMVA Summary'!H$70:H$71)*(MONTH($E114)-1)/12)*$H114</f>
        <v>-0.20173999999999997</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24.105886696778441</v>
      </c>
    </row>
    <row r="115" spans="2:23" s="9" customFormat="1" hidden="1">
      <c r="B115" s="68"/>
      <c r="E115" s="216">
        <v>43040</v>
      </c>
      <c r="F115" s="216" t="s">
        <v>185</v>
      </c>
      <c r="G115" s="217" t="s">
        <v>69</v>
      </c>
      <c r="H115" s="242">
        <f t="shared" ref="H115:H116" si="52">$C$42/12</f>
        <v>9.1666666666666665E-4</v>
      </c>
      <c r="I115" s="232">
        <f>(SUM('1.  LRAMVA Summary'!D$52:D$69)+SUM('1.  LRAMVA Summary'!D$70:D$71)*(MONTH($E115)-1)/12)*$H115</f>
        <v>7.3456108523780621</v>
      </c>
      <c r="J115" s="232">
        <f>(SUM('1.  LRAMVA Summary'!E$52:E$69)+SUM('1.  LRAMVA Summary'!E$70:E$71)*(MONTH($E115)-1)/12)*$H115</f>
        <v>19.065662273322875</v>
      </c>
      <c r="K115" s="232">
        <f>(SUM('1.  LRAMVA Summary'!F$52:F$69)+SUM('1.  LRAMVA Summary'!F$70:F$71)*(MONTH($E115)-1)/12)*$H115</f>
        <v>-1.1063668</v>
      </c>
      <c r="L115" s="232">
        <f>(SUM('1.  LRAMVA Summary'!G$52:G$69)+SUM('1.  LRAMVA Summary'!G$70:G$71)*(MONTH($E115)-1)/12)*$H115</f>
        <v>-1.2083866666666667E-2</v>
      </c>
      <c r="M115" s="232">
        <f>(SUM('1.  LRAMVA Summary'!H$52:H$69)+SUM('1.  LRAMVA Summary'!H$70:H$71)*(MONTH($E115)-1)/12)*$H115</f>
        <v>-0.20173999999999997</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25.091082459034268</v>
      </c>
    </row>
    <row r="116" spans="2:23" s="9" customFormat="1" hidden="1">
      <c r="B116" s="68"/>
      <c r="E116" s="216">
        <v>43070</v>
      </c>
      <c r="F116" s="216" t="s">
        <v>185</v>
      </c>
      <c r="G116" s="217" t="s">
        <v>69</v>
      </c>
      <c r="H116" s="242">
        <f t="shared" si="52"/>
        <v>9.1666666666666665E-4</v>
      </c>
      <c r="I116" s="232">
        <f>(SUM('1.  LRAMVA Summary'!D$52:D$69)+SUM('1.  LRAMVA Summary'!D$70:D$71)*(MONTH($E116)-1)/12)*$H116</f>
        <v>7.6727091997514201</v>
      </c>
      <c r="J116" s="232">
        <f>(SUM('1.  LRAMVA Summary'!E$52:E$69)+SUM('1.  LRAMVA Summary'!E$70:E$71)*(MONTH($E116)-1)/12)*$H116</f>
        <v>19.723759688205348</v>
      </c>
      <c r="K116" s="232">
        <f>(SUM('1.  LRAMVA Summary'!F$52:F$69)+SUM('1.  LRAMVA Summary'!F$70:F$71)*(MONTH($E116)-1)/12)*$H116</f>
        <v>-1.1063668</v>
      </c>
      <c r="L116" s="232">
        <f>(SUM('1.  LRAMVA Summary'!G$52:G$69)+SUM('1.  LRAMVA Summary'!G$70:G$71)*(MONTH($E116)-1)/12)*$H116</f>
        <v>-1.2083866666666667E-2</v>
      </c>
      <c r="M116" s="232">
        <f>(SUM('1.  LRAMVA Summary'!H$52:H$69)+SUM('1.  LRAMVA Summary'!H$70:H$71)*(MONTH($E116)-1)/12)*$H116</f>
        <v>-0.20173999999999997</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26.076278221290099</v>
      </c>
    </row>
    <row r="117" spans="2:23" s="9" customFormat="1" ht="15.75" hidden="1" thickBot="1">
      <c r="B117" s="68"/>
      <c r="E117" s="218" t="s">
        <v>470</v>
      </c>
      <c r="F117" s="218"/>
      <c r="G117" s="219"/>
      <c r="H117" s="220"/>
      <c r="I117" s="221">
        <f>SUM(I104:I116)</f>
        <v>101.48970667858718</v>
      </c>
      <c r="J117" s="221">
        <f>SUM(J104:J116)</f>
        <v>309.31214111345736</v>
      </c>
      <c r="K117" s="221">
        <f t="shared" ref="K117:O117" si="53">SUM(K104:K116)</f>
        <v>-25.981562529999998</v>
      </c>
      <c r="L117" s="221">
        <f t="shared" si="53"/>
        <v>-0.28379659000000002</v>
      </c>
      <c r="M117" s="221">
        <f t="shared" si="53"/>
        <v>-4.7376017412499998</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379.79888693079459</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434</v>
      </c>
      <c r="F119" s="227"/>
      <c r="G119" s="228"/>
      <c r="H119" s="229"/>
      <c r="I119" s="230">
        <f>I117+I118</f>
        <v>101.48970667858718</v>
      </c>
      <c r="J119" s="230">
        <f t="shared" ref="J119" si="55">J117+J118</f>
        <v>309.31214111345736</v>
      </c>
      <c r="K119" s="230">
        <f t="shared" ref="K119" si="56">K117+K118</f>
        <v>-25.981562529999998</v>
      </c>
      <c r="L119" s="230">
        <f t="shared" ref="L119" si="57">L117+L118</f>
        <v>-0.28379659000000002</v>
      </c>
      <c r="M119" s="230">
        <f t="shared" ref="M119" si="58">M117+M118</f>
        <v>-4.7376017412499998</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379.79888693079459</v>
      </c>
    </row>
    <row r="120" spans="2:23" s="9" customFormat="1" hidden="1">
      <c r="B120" s="68"/>
      <c r="E120" s="216">
        <v>43101</v>
      </c>
      <c r="F120" s="216" t="s">
        <v>186</v>
      </c>
      <c r="G120" s="217" t="s">
        <v>65</v>
      </c>
      <c r="H120" s="242">
        <f>$C$43/12</f>
        <v>9.1666666666666665E-4</v>
      </c>
      <c r="I120" s="232">
        <f>(SUM('1.  LRAMVA Summary'!D$52:D$72)+SUM('1.  LRAMVA Summary'!D$73:D$74)*(MONTH($E120)-1)/12)*$H120</f>
        <v>7.9998075471247772</v>
      </c>
      <c r="J120" s="232">
        <f>(SUM('1.  LRAMVA Summary'!E$52:E$72)+SUM('1.  LRAMVA Summary'!E$73:E$74)*(MONTH($E120)-1)/12)*$H120</f>
        <v>20.381857103087818</v>
      </c>
      <c r="K120" s="232">
        <f>(SUM('1.  LRAMVA Summary'!F$52:F$72)+SUM('1.  LRAMVA Summary'!F$73:F$74)*(MONTH($E120)-1)/12)*$H120</f>
        <v>-1.1063668</v>
      </c>
      <c r="L120" s="232">
        <f>(SUM('1.  LRAMVA Summary'!G$52:G$72)+SUM('1.  LRAMVA Summary'!G$73:G$74)*(MONTH($E120)-1)/12)*$H120</f>
        <v>-1.2083866666666667E-2</v>
      </c>
      <c r="M120" s="232">
        <f>(SUM('1.  LRAMVA Summary'!H$52:H$72)+SUM('1.  LRAMVA Summary'!H$73:H$74)*(MONTH($E120)-1)/12)*$H120</f>
        <v>-0.20173999999999997</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27.061473983545927</v>
      </c>
    </row>
    <row r="121" spans="2:23" s="9" customFormat="1" hidden="1">
      <c r="B121" s="68"/>
      <c r="E121" s="216">
        <v>43132</v>
      </c>
      <c r="F121" s="216" t="s">
        <v>186</v>
      </c>
      <c r="G121" s="217" t="s">
        <v>65</v>
      </c>
      <c r="H121" s="242">
        <f t="shared" ref="H121:H122" si="62">$C$43/12</f>
        <v>9.1666666666666665E-4</v>
      </c>
      <c r="I121" s="232">
        <f>(SUM('1.  LRAMVA Summary'!D$52:D$72)+SUM('1.  LRAMVA Summary'!D$73:D$74)*(MONTH($E121)-1)/12)*$H121</f>
        <v>7.9998075471247772</v>
      </c>
      <c r="J121" s="232">
        <f>(SUM('1.  LRAMVA Summary'!E$52:E$72)+SUM('1.  LRAMVA Summary'!E$73:E$74)*(MONTH($E121)-1)/12)*$H121</f>
        <v>20.381857103087818</v>
      </c>
      <c r="K121" s="232">
        <f>(SUM('1.  LRAMVA Summary'!F$52:F$72)+SUM('1.  LRAMVA Summary'!F$73:F$74)*(MONTH($E121)-1)/12)*$H121</f>
        <v>-1.1063668</v>
      </c>
      <c r="L121" s="232">
        <f>(SUM('1.  LRAMVA Summary'!G$52:G$72)+SUM('1.  LRAMVA Summary'!G$73:G$74)*(MONTH($E121)-1)/12)*$H121</f>
        <v>-1.2083866666666667E-2</v>
      </c>
      <c r="M121" s="232">
        <f>(SUM('1.  LRAMVA Summary'!H$52:H$72)+SUM('1.  LRAMVA Summary'!H$73:H$74)*(MONTH($E121)-1)/12)*$H121</f>
        <v>-0.20173999999999997</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27.061473983545927</v>
      </c>
    </row>
    <row r="122" spans="2:23" s="9" customFormat="1" hidden="1">
      <c r="B122" s="68"/>
      <c r="E122" s="216">
        <v>43160</v>
      </c>
      <c r="F122" s="216" t="s">
        <v>186</v>
      </c>
      <c r="G122" s="217" t="s">
        <v>65</v>
      </c>
      <c r="H122" s="242">
        <f t="shared" si="62"/>
        <v>9.1666666666666665E-4</v>
      </c>
      <c r="I122" s="232">
        <f>(SUM('1.  LRAMVA Summary'!D$52:D$72)+SUM('1.  LRAMVA Summary'!D$73:D$74)*(MONTH($E122)-1)/12)*$H122</f>
        <v>7.9998075471247772</v>
      </c>
      <c r="J122" s="232">
        <f>(SUM('1.  LRAMVA Summary'!E$52:E$72)+SUM('1.  LRAMVA Summary'!E$73:E$74)*(MONTH($E122)-1)/12)*$H122</f>
        <v>20.381857103087818</v>
      </c>
      <c r="K122" s="232">
        <f>(SUM('1.  LRAMVA Summary'!F$52:F$72)+SUM('1.  LRAMVA Summary'!F$73:F$74)*(MONTH($E122)-1)/12)*$H122</f>
        <v>-1.1063668</v>
      </c>
      <c r="L122" s="232">
        <f>(SUM('1.  LRAMVA Summary'!G$52:G$72)+SUM('1.  LRAMVA Summary'!G$73:G$74)*(MONTH($E122)-1)/12)*$H122</f>
        <v>-1.2083866666666667E-2</v>
      </c>
      <c r="M122" s="232">
        <f>(SUM('1.  LRAMVA Summary'!H$52:H$72)+SUM('1.  LRAMVA Summary'!H$73:H$74)*(MONTH($E122)-1)/12)*$H122</f>
        <v>-0.20173999999999997</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27.061473983545927</v>
      </c>
    </row>
    <row r="123" spans="2:23" s="8" customFormat="1" hidden="1">
      <c r="B123" s="241"/>
      <c r="E123" s="216">
        <v>43191</v>
      </c>
      <c r="F123" s="216" t="s">
        <v>186</v>
      </c>
      <c r="G123" s="217" t="s">
        <v>66</v>
      </c>
      <c r="H123" s="242">
        <f>$C$44/12</f>
        <v>9.1666666666666665E-4</v>
      </c>
      <c r="I123" s="232">
        <f>(SUM('1.  LRAMVA Summary'!D$52:D$72)+SUM('1.  LRAMVA Summary'!D$73:D$74)*(MONTH($E123)-1)/12)*$H123</f>
        <v>7.9998075471247772</v>
      </c>
      <c r="J123" s="232">
        <f>(SUM('1.  LRAMVA Summary'!E$52:E$72)+SUM('1.  LRAMVA Summary'!E$73:E$74)*(MONTH($E123)-1)/12)*$H123</f>
        <v>20.381857103087818</v>
      </c>
      <c r="K123" s="232">
        <f>(SUM('1.  LRAMVA Summary'!F$52:F$72)+SUM('1.  LRAMVA Summary'!F$73:F$74)*(MONTH($E123)-1)/12)*$H123</f>
        <v>-1.1063668</v>
      </c>
      <c r="L123" s="232">
        <f>(SUM('1.  LRAMVA Summary'!G$52:G$72)+SUM('1.  LRAMVA Summary'!G$73:G$74)*(MONTH($E123)-1)/12)*$H123</f>
        <v>-1.2083866666666667E-2</v>
      </c>
      <c r="M123" s="232">
        <f>(SUM('1.  LRAMVA Summary'!H$52:H$72)+SUM('1.  LRAMVA Summary'!H$73:H$74)*(MONTH($E123)-1)/12)*$H123</f>
        <v>-0.20173999999999997</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27.061473983545927</v>
      </c>
    </row>
    <row r="124" spans="2:23" s="9" customFormat="1" hidden="1">
      <c r="B124" s="68"/>
      <c r="E124" s="216">
        <v>43221</v>
      </c>
      <c r="F124" s="216" t="s">
        <v>186</v>
      </c>
      <c r="G124" s="217" t="s">
        <v>66</v>
      </c>
      <c r="H124" s="242">
        <f t="shared" ref="H124:H125" si="64">$C$44/12</f>
        <v>9.1666666666666665E-4</v>
      </c>
      <c r="I124" s="232">
        <f>(SUM('1.  LRAMVA Summary'!D$52:D$72)+SUM('1.  LRAMVA Summary'!D$73:D$74)*(MONTH($E124)-1)/12)*$H124</f>
        <v>7.9998075471247772</v>
      </c>
      <c r="J124" s="232">
        <f>(SUM('1.  LRAMVA Summary'!E$52:E$72)+SUM('1.  LRAMVA Summary'!E$73:E$74)*(MONTH($E124)-1)/12)*$H124</f>
        <v>20.381857103087818</v>
      </c>
      <c r="K124" s="232">
        <f>(SUM('1.  LRAMVA Summary'!F$52:F$72)+SUM('1.  LRAMVA Summary'!F$73:F$74)*(MONTH($E124)-1)/12)*$H124</f>
        <v>-1.1063668</v>
      </c>
      <c r="L124" s="232">
        <f>(SUM('1.  LRAMVA Summary'!G$52:G$72)+SUM('1.  LRAMVA Summary'!G$73:G$74)*(MONTH($E124)-1)/12)*$H124</f>
        <v>-1.2083866666666667E-2</v>
      </c>
      <c r="M124" s="232">
        <f>(SUM('1.  LRAMVA Summary'!H$52:H$72)+SUM('1.  LRAMVA Summary'!H$73:H$74)*(MONTH($E124)-1)/12)*$H124</f>
        <v>-0.20173999999999997</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27.061473983545927</v>
      </c>
    </row>
    <row r="125" spans="2:23" s="240" customFormat="1" hidden="1">
      <c r="B125" s="239"/>
      <c r="E125" s="216">
        <v>43252</v>
      </c>
      <c r="F125" s="216" t="s">
        <v>186</v>
      </c>
      <c r="G125" s="217" t="s">
        <v>66</v>
      </c>
      <c r="H125" s="242">
        <f t="shared" si="64"/>
        <v>9.1666666666666665E-4</v>
      </c>
      <c r="I125" s="232">
        <f>(SUM('1.  LRAMVA Summary'!D$52:D$72)+SUM('1.  LRAMVA Summary'!D$73:D$74)*(MONTH($E125)-1)/12)*$H125</f>
        <v>7.9998075471247772</v>
      </c>
      <c r="J125" s="232">
        <f>(SUM('1.  LRAMVA Summary'!E$52:E$72)+SUM('1.  LRAMVA Summary'!E$73:E$74)*(MONTH($E125)-1)/12)*$H125</f>
        <v>20.381857103087818</v>
      </c>
      <c r="K125" s="232">
        <f>(SUM('1.  LRAMVA Summary'!F$52:F$72)+SUM('1.  LRAMVA Summary'!F$73:F$74)*(MONTH($E125)-1)/12)*$H125</f>
        <v>-1.1063668</v>
      </c>
      <c r="L125" s="232">
        <f>(SUM('1.  LRAMVA Summary'!G$52:G$72)+SUM('1.  LRAMVA Summary'!G$73:G$74)*(MONTH($E125)-1)/12)*$H125</f>
        <v>-1.2083866666666667E-2</v>
      </c>
      <c r="M125" s="232">
        <f>(SUM('1.  LRAMVA Summary'!H$52:H$72)+SUM('1.  LRAMVA Summary'!H$73:H$74)*(MONTH($E125)-1)/12)*$H125</f>
        <v>-0.20173999999999997</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27.061473983545927</v>
      </c>
    </row>
    <row r="126" spans="2:23" s="9" customFormat="1" hidden="1">
      <c r="B126" s="68"/>
      <c r="E126" s="216">
        <v>43282</v>
      </c>
      <c r="F126" s="216" t="s">
        <v>186</v>
      </c>
      <c r="G126" s="217" t="s">
        <v>68</v>
      </c>
      <c r="H126" s="242">
        <f>$C$45/12</f>
        <v>9.1666666666666665E-4</v>
      </c>
      <c r="I126" s="232">
        <f>(SUM('1.  LRAMVA Summary'!D$52:D$72)+SUM('1.  LRAMVA Summary'!D$73:D$74)*(MONTH($E126)-1)/12)*$H126</f>
        <v>7.9998075471247772</v>
      </c>
      <c r="J126" s="232">
        <f>(SUM('1.  LRAMVA Summary'!E$52:E$72)+SUM('1.  LRAMVA Summary'!E$73:E$74)*(MONTH($E126)-1)/12)*$H126</f>
        <v>20.381857103087818</v>
      </c>
      <c r="K126" s="232">
        <f>(SUM('1.  LRAMVA Summary'!F$52:F$72)+SUM('1.  LRAMVA Summary'!F$73:F$74)*(MONTH($E126)-1)/12)*$H126</f>
        <v>-1.1063668</v>
      </c>
      <c r="L126" s="232">
        <f>(SUM('1.  LRAMVA Summary'!G$52:G$72)+SUM('1.  LRAMVA Summary'!G$73:G$74)*(MONTH($E126)-1)/12)*$H126</f>
        <v>-1.2083866666666667E-2</v>
      </c>
      <c r="M126" s="232">
        <f>(SUM('1.  LRAMVA Summary'!H$52:H$72)+SUM('1.  LRAMVA Summary'!H$73:H$74)*(MONTH($E126)-1)/12)*$H126</f>
        <v>-0.20173999999999997</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27.061473983545927</v>
      </c>
    </row>
    <row r="127" spans="2:23" s="9" customFormat="1" hidden="1">
      <c r="B127" s="68"/>
      <c r="E127" s="216">
        <v>43313</v>
      </c>
      <c r="F127" s="216" t="s">
        <v>186</v>
      </c>
      <c r="G127" s="217" t="s">
        <v>68</v>
      </c>
      <c r="H127" s="242">
        <f t="shared" ref="H127:H128" si="65">$C$45/12</f>
        <v>9.1666666666666665E-4</v>
      </c>
      <c r="I127" s="232">
        <f>(SUM('1.  LRAMVA Summary'!D$52:D$72)+SUM('1.  LRAMVA Summary'!D$73:D$74)*(MONTH($E127)-1)/12)*$H127</f>
        <v>7.9998075471247772</v>
      </c>
      <c r="J127" s="232">
        <f>(SUM('1.  LRAMVA Summary'!E$52:E$72)+SUM('1.  LRAMVA Summary'!E$73:E$74)*(MONTH($E127)-1)/12)*$H127</f>
        <v>20.381857103087818</v>
      </c>
      <c r="K127" s="232">
        <f>(SUM('1.  LRAMVA Summary'!F$52:F$72)+SUM('1.  LRAMVA Summary'!F$73:F$74)*(MONTH($E127)-1)/12)*$H127</f>
        <v>-1.1063668</v>
      </c>
      <c r="L127" s="232">
        <f>(SUM('1.  LRAMVA Summary'!G$52:G$72)+SUM('1.  LRAMVA Summary'!G$73:G$74)*(MONTH($E127)-1)/12)*$H127</f>
        <v>-1.2083866666666667E-2</v>
      </c>
      <c r="M127" s="232">
        <f>(SUM('1.  LRAMVA Summary'!H$52:H$72)+SUM('1.  LRAMVA Summary'!H$73:H$74)*(MONTH($E127)-1)/12)*$H127</f>
        <v>-0.20173999999999997</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27.061473983545927</v>
      </c>
    </row>
    <row r="128" spans="2:23" s="9" customFormat="1" hidden="1">
      <c r="B128" s="68"/>
      <c r="E128" s="216">
        <v>43344</v>
      </c>
      <c r="F128" s="216" t="s">
        <v>186</v>
      </c>
      <c r="G128" s="217" t="s">
        <v>68</v>
      </c>
      <c r="H128" s="242">
        <f t="shared" si="65"/>
        <v>9.1666666666666665E-4</v>
      </c>
      <c r="I128" s="232">
        <f>(SUM('1.  LRAMVA Summary'!D$52:D$72)+SUM('1.  LRAMVA Summary'!D$73:D$74)*(MONTH($E128)-1)/12)*$H128</f>
        <v>7.9998075471247772</v>
      </c>
      <c r="J128" s="232">
        <f>(SUM('1.  LRAMVA Summary'!E$52:E$72)+SUM('1.  LRAMVA Summary'!E$73:E$74)*(MONTH($E128)-1)/12)*$H128</f>
        <v>20.381857103087818</v>
      </c>
      <c r="K128" s="232">
        <f>(SUM('1.  LRAMVA Summary'!F$52:F$72)+SUM('1.  LRAMVA Summary'!F$73:F$74)*(MONTH($E128)-1)/12)*$H128</f>
        <v>-1.1063668</v>
      </c>
      <c r="L128" s="232">
        <f>(SUM('1.  LRAMVA Summary'!G$52:G$72)+SUM('1.  LRAMVA Summary'!G$73:G$74)*(MONTH($E128)-1)/12)*$H128</f>
        <v>-1.2083866666666667E-2</v>
      </c>
      <c r="M128" s="232">
        <f>(SUM('1.  LRAMVA Summary'!H$52:H$72)+SUM('1.  LRAMVA Summary'!H$73:H$74)*(MONTH($E128)-1)/12)*$H128</f>
        <v>-0.20173999999999997</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27.061473983545927</v>
      </c>
    </row>
    <row r="129" spans="2:23" s="9" customFormat="1" hidden="1">
      <c r="B129" s="68"/>
      <c r="E129" s="216">
        <v>43374</v>
      </c>
      <c r="F129" s="216" t="s">
        <v>186</v>
      </c>
      <c r="G129" s="217" t="s">
        <v>69</v>
      </c>
      <c r="H129" s="242">
        <f>$C$46/12</f>
        <v>9.1666666666666665E-4</v>
      </c>
      <c r="I129" s="232">
        <f>(SUM('1.  LRAMVA Summary'!D$52:D$72)+SUM('1.  LRAMVA Summary'!D$73:D$74)*(MONTH($E129)-1)/12)*$H129</f>
        <v>7.9998075471247772</v>
      </c>
      <c r="J129" s="232">
        <f>(SUM('1.  LRAMVA Summary'!E$52:E$72)+SUM('1.  LRAMVA Summary'!E$73:E$74)*(MONTH($E129)-1)/12)*$H129</f>
        <v>20.381857103087818</v>
      </c>
      <c r="K129" s="232">
        <f>(SUM('1.  LRAMVA Summary'!F$52:F$72)+SUM('1.  LRAMVA Summary'!F$73:F$74)*(MONTH($E129)-1)/12)*$H129</f>
        <v>-1.1063668</v>
      </c>
      <c r="L129" s="232">
        <f>(SUM('1.  LRAMVA Summary'!G$52:G$72)+SUM('1.  LRAMVA Summary'!G$73:G$74)*(MONTH($E129)-1)/12)*$H129</f>
        <v>-1.2083866666666667E-2</v>
      </c>
      <c r="M129" s="232">
        <f>(SUM('1.  LRAMVA Summary'!H$52:H$72)+SUM('1.  LRAMVA Summary'!H$73:H$74)*(MONTH($E129)-1)/12)*$H129</f>
        <v>-0.20173999999999997</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27.061473983545927</v>
      </c>
    </row>
    <row r="130" spans="2:23" s="9" customFormat="1" hidden="1">
      <c r="B130" s="68"/>
      <c r="E130" s="216">
        <v>43405</v>
      </c>
      <c r="F130" s="216" t="s">
        <v>186</v>
      </c>
      <c r="G130" s="217" t="s">
        <v>69</v>
      </c>
      <c r="H130" s="242">
        <f t="shared" ref="H130:H131" si="66">$C$46/12</f>
        <v>9.1666666666666665E-4</v>
      </c>
      <c r="I130" s="232">
        <f>(SUM('1.  LRAMVA Summary'!D$52:D$72)+SUM('1.  LRAMVA Summary'!D$73:D$74)*(MONTH($E130)-1)/12)*$H130</f>
        <v>7.9998075471247772</v>
      </c>
      <c r="J130" s="232">
        <f>(SUM('1.  LRAMVA Summary'!E$52:E$72)+SUM('1.  LRAMVA Summary'!E$73:E$74)*(MONTH($E130)-1)/12)*$H130</f>
        <v>20.381857103087818</v>
      </c>
      <c r="K130" s="232">
        <f>(SUM('1.  LRAMVA Summary'!F$52:F$72)+SUM('1.  LRAMVA Summary'!F$73:F$74)*(MONTH($E130)-1)/12)*$H130</f>
        <v>-1.1063668</v>
      </c>
      <c r="L130" s="232">
        <f>(SUM('1.  LRAMVA Summary'!G$52:G$72)+SUM('1.  LRAMVA Summary'!G$73:G$74)*(MONTH($E130)-1)/12)*$H130</f>
        <v>-1.2083866666666667E-2</v>
      </c>
      <c r="M130" s="232">
        <f>(SUM('1.  LRAMVA Summary'!H$52:H$72)+SUM('1.  LRAMVA Summary'!H$73:H$74)*(MONTH($E130)-1)/12)*$H130</f>
        <v>-0.20173999999999997</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27.061473983545927</v>
      </c>
    </row>
    <row r="131" spans="2:23" s="9" customFormat="1" hidden="1">
      <c r="B131" s="68"/>
      <c r="E131" s="216">
        <v>43435</v>
      </c>
      <c r="F131" s="216" t="s">
        <v>186</v>
      </c>
      <c r="G131" s="217" t="s">
        <v>69</v>
      </c>
      <c r="H131" s="242">
        <f t="shared" si="66"/>
        <v>9.1666666666666665E-4</v>
      </c>
      <c r="I131" s="232">
        <f>(SUM('1.  LRAMVA Summary'!D$52:D$72)+SUM('1.  LRAMVA Summary'!D$73:D$74)*(MONTH($E131)-1)/12)*$H131</f>
        <v>7.9998075471247772</v>
      </c>
      <c r="J131" s="232">
        <f>(SUM('1.  LRAMVA Summary'!E$52:E$72)+SUM('1.  LRAMVA Summary'!E$73:E$74)*(MONTH($E131)-1)/12)*$H131</f>
        <v>20.381857103087818</v>
      </c>
      <c r="K131" s="232">
        <f>(SUM('1.  LRAMVA Summary'!F$52:F$72)+SUM('1.  LRAMVA Summary'!F$73:F$74)*(MONTH($E131)-1)/12)*$H131</f>
        <v>-1.1063668</v>
      </c>
      <c r="L131" s="232">
        <f>(SUM('1.  LRAMVA Summary'!G$52:G$72)+SUM('1.  LRAMVA Summary'!G$73:G$74)*(MONTH($E131)-1)/12)*$H131</f>
        <v>-1.2083866666666667E-2</v>
      </c>
      <c r="M131" s="232">
        <f>(SUM('1.  LRAMVA Summary'!H$52:H$72)+SUM('1.  LRAMVA Summary'!H$73:H$74)*(MONTH($E131)-1)/12)*$H131</f>
        <v>-0.20173999999999997</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27.061473983545927</v>
      </c>
    </row>
    <row r="132" spans="2:23" s="9" customFormat="1" ht="15.75" hidden="1" thickBot="1">
      <c r="B132" s="68"/>
      <c r="E132" s="218" t="s">
        <v>471</v>
      </c>
      <c r="F132" s="218"/>
      <c r="G132" s="219"/>
      <c r="H132" s="220"/>
      <c r="I132" s="221">
        <f>SUM(I119:I131)</f>
        <v>197.4873972440846</v>
      </c>
      <c r="J132" s="221">
        <f>SUM(J119:J131)</f>
        <v>553.89442635051125</v>
      </c>
      <c r="K132" s="221">
        <f t="shared" ref="K132:O132" si="67">SUM(K119:K131)</f>
        <v>-39.257964130000019</v>
      </c>
      <c r="L132" s="221">
        <f t="shared" si="67"/>
        <v>-0.42880298999999999</v>
      </c>
      <c r="M132" s="221">
        <f t="shared" si="67"/>
        <v>-7.1584817412500001</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704.5365747333459</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435</v>
      </c>
      <c r="F134" s="227"/>
      <c r="G134" s="228"/>
      <c r="H134" s="229"/>
      <c r="I134" s="230">
        <f>I132+I133</f>
        <v>197.4873972440846</v>
      </c>
      <c r="J134" s="230">
        <f t="shared" ref="J134" si="69">J132+J133</f>
        <v>553.89442635051125</v>
      </c>
      <c r="K134" s="230">
        <f t="shared" ref="K134" si="70">K132+K133</f>
        <v>-39.257964130000019</v>
      </c>
      <c r="L134" s="230">
        <f t="shared" ref="L134" si="71">L132+L133</f>
        <v>-0.42880298999999999</v>
      </c>
      <c r="M134" s="230">
        <f t="shared" ref="M134" si="72">M132+M133</f>
        <v>-7.1584817412500001</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704.5365747333459</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hidden="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hidden="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472</v>
      </c>
      <c r="F147" s="218"/>
      <c r="G147" s="219"/>
      <c r="H147" s="220"/>
      <c r="I147" s="221">
        <f>SUM(I134:I146)</f>
        <v>197.4873972440846</v>
      </c>
      <c r="J147" s="221">
        <f>SUM(J134:J146)</f>
        <v>553.89442635051125</v>
      </c>
      <c r="K147" s="221">
        <f t="shared" ref="K147:O147" si="80">SUM(K134:K146)</f>
        <v>-39.257964130000019</v>
      </c>
      <c r="L147" s="221">
        <f t="shared" si="80"/>
        <v>-0.42880298999999999</v>
      </c>
      <c r="M147" s="221">
        <f t="shared" si="80"/>
        <v>-7.1584817412500001</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704.5365747333459</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436</v>
      </c>
      <c r="F149" s="227"/>
      <c r="G149" s="228"/>
      <c r="H149" s="229"/>
      <c r="I149" s="230">
        <f>I147+I148</f>
        <v>197.4873972440846</v>
      </c>
      <c r="J149" s="230">
        <f t="shared" ref="J149" si="82">J147+J148</f>
        <v>553.89442635051125</v>
      </c>
      <c r="K149" s="230">
        <f t="shared" ref="K149" si="83">K147+K148</f>
        <v>-39.257964130000019</v>
      </c>
      <c r="L149" s="230">
        <f t="shared" ref="L149" si="84">L147+L148</f>
        <v>-0.42880298999999999</v>
      </c>
      <c r="M149" s="230">
        <f t="shared" ref="M149" si="85">M147+M148</f>
        <v>-7.1584817412500001</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704.5365747333459</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473</v>
      </c>
      <c r="F162" s="218"/>
      <c r="G162" s="219"/>
      <c r="H162" s="220"/>
      <c r="I162" s="221">
        <f>SUM(I149:I161)</f>
        <v>197.4873972440846</v>
      </c>
      <c r="J162" s="221">
        <f>SUM(J149:J161)</f>
        <v>553.89442635051125</v>
      </c>
      <c r="K162" s="221">
        <f t="shared" ref="K162:O162" si="93">SUM(K149:K161)</f>
        <v>-39.257964130000019</v>
      </c>
      <c r="L162" s="221">
        <f t="shared" si="93"/>
        <v>-0.42880298999999999</v>
      </c>
      <c r="M162" s="221">
        <f t="shared" si="93"/>
        <v>-7.1584817412500001</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704.5365747333459</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531</v>
      </c>
    </row>
  </sheetData>
  <mergeCells count="3">
    <mergeCell ref="B12:C12"/>
    <mergeCell ref="C8:S8"/>
    <mergeCell ref="C9:S9"/>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10" zoomScale="90" zoomScaleNormal="90" workbookViewId="0">
      <selection activeCell="A22" sqref="A22"/>
    </sheetView>
  </sheetViews>
  <sheetFormatPr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7"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409</v>
      </c>
      <c r="E13" s="17"/>
      <c r="F13" s="179"/>
      <c r="G13" s="180"/>
      <c r="H13" s="181"/>
      <c r="K13" s="181"/>
      <c r="L13" s="179"/>
      <c r="M13" s="179"/>
      <c r="N13" s="179"/>
      <c r="O13" s="179"/>
      <c r="P13" s="179"/>
      <c r="Q13" s="182"/>
    </row>
    <row r="14" spans="2:73" ht="30" customHeight="1" outlineLevel="1" thickBot="1">
      <c r="B14" s="92"/>
      <c r="D14" s="612" t="s">
        <v>556</v>
      </c>
      <c r="I14" s="12"/>
      <c r="J14" s="12"/>
      <c r="BU14" s="12"/>
    </row>
    <row r="15" spans="2:73" ht="26.25" customHeight="1" outlineLevel="1">
      <c r="C15" s="92"/>
      <c r="I15" s="12"/>
      <c r="J15" s="12"/>
    </row>
    <row r="16" spans="2:73" ht="23.25" customHeight="1" outlineLevel="1">
      <c r="B16" s="118" t="s">
        <v>509</v>
      </c>
      <c r="C16" s="92"/>
      <c r="D16" s="617" t="s">
        <v>623</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0" t="s">
        <v>617</v>
      </c>
      <c r="C17" s="92"/>
      <c r="D17" s="613" t="s">
        <v>595</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632</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631</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633</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19" t="s">
        <v>645</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600</v>
      </c>
      <c r="H23" s="10"/>
      <c r="I23" s="10"/>
      <c r="J23" s="10"/>
    </row>
    <row r="24" spans="2:73" s="672" customFormat="1" ht="21" customHeight="1">
      <c r="B24" s="702" t="s">
        <v>604</v>
      </c>
      <c r="C24" s="824" t="s">
        <v>605</v>
      </c>
      <c r="D24" s="824"/>
      <c r="E24" s="824"/>
      <c r="F24" s="824"/>
      <c r="G24" s="824"/>
      <c r="H24" s="680" t="s">
        <v>602</v>
      </c>
      <c r="I24" s="680" t="s">
        <v>601</v>
      </c>
      <c r="J24" s="680" t="s">
        <v>603</v>
      </c>
      <c r="K24" s="671"/>
      <c r="L24" s="672" t="s">
        <v>605</v>
      </c>
      <c r="AQ24" s="672" t="s">
        <v>605</v>
      </c>
      <c r="BU24" s="671"/>
    </row>
    <row r="25" spans="2:73" s="252" customFormat="1" ht="49.5" customHeight="1">
      <c r="B25" s="247" t="s">
        <v>476</v>
      </c>
      <c r="C25" s="247" t="s">
        <v>212</v>
      </c>
      <c r="D25" s="630" t="s">
        <v>477</v>
      </c>
      <c r="E25" s="247" t="s">
        <v>209</v>
      </c>
      <c r="F25" s="247" t="s">
        <v>478</v>
      </c>
      <c r="G25" s="247" t="s">
        <v>479</v>
      </c>
      <c r="H25" s="630" t="s">
        <v>480</v>
      </c>
      <c r="I25" s="638" t="s">
        <v>593</v>
      </c>
      <c r="J25" s="645" t="s">
        <v>594</v>
      </c>
      <c r="K25" s="643"/>
      <c r="L25" s="248" t="s">
        <v>481</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482</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1"/>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2"/>
      <c r="C27" s="692"/>
      <c r="D27" s="692"/>
      <c r="E27" s="692"/>
      <c r="F27" s="692"/>
      <c r="G27" s="692"/>
      <c r="H27" s="692"/>
      <c r="I27" s="646"/>
      <c r="J27" s="646"/>
      <c r="K27" s="635"/>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5"/>
      <c r="AQ27" s="703"/>
      <c r="AR27" s="704"/>
      <c r="AS27" s="705"/>
      <c r="AT27" s="704"/>
      <c r="AU27" s="705"/>
      <c r="AV27" s="704"/>
      <c r="AW27" s="705"/>
      <c r="AX27" s="704"/>
      <c r="AY27" s="705"/>
      <c r="AZ27" s="704"/>
      <c r="BA27" s="705"/>
      <c r="BB27" s="704"/>
      <c r="BC27" s="705"/>
      <c r="BD27" s="704"/>
      <c r="BE27" s="705"/>
      <c r="BF27" s="704"/>
      <c r="BG27" s="705"/>
      <c r="BH27" s="704"/>
      <c r="BI27" s="705"/>
      <c r="BJ27" s="704"/>
      <c r="BK27" s="705"/>
      <c r="BL27" s="704"/>
      <c r="BM27" s="705"/>
      <c r="BN27" s="704"/>
      <c r="BO27" s="705"/>
      <c r="BP27" s="704"/>
      <c r="BQ27" s="705"/>
      <c r="BR27" s="704"/>
      <c r="BS27" s="705"/>
      <c r="BT27" s="706"/>
      <c r="BU27" s="16"/>
    </row>
    <row r="28" spans="2:73" s="17" customFormat="1" ht="15.75">
      <c r="B28" s="692"/>
      <c r="C28" s="692"/>
      <c r="D28" s="692"/>
      <c r="E28" s="692"/>
      <c r="F28" s="692"/>
      <c r="G28" s="692"/>
      <c r="H28" s="692"/>
      <c r="I28" s="646"/>
      <c r="J28" s="646"/>
      <c r="K28" s="635"/>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5"/>
      <c r="AQ28" s="707"/>
      <c r="AR28" s="708"/>
      <c r="AS28" s="709"/>
      <c r="AT28" s="708"/>
      <c r="AU28" s="709"/>
      <c r="AV28" s="708"/>
      <c r="AW28" s="709"/>
      <c r="AX28" s="708"/>
      <c r="AY28" s="709"/>
      <c r="AZ28" s="708"/>
      <c r="BA28" s="709"/>
      <c r="BB28" s="708"/>
      <c r="BC28" s="709"/>
      <c r="BD28" s="708"/>
      <c r="BE28" s="709"/>
      <c r="BF28" s="708"/>
      <c r="BG28" s="709"/>
      <c r="BH28" s="708"/>
      <c r="BI28" s="709"/>
      <c r="BJ28" s="708"/>
      <c r="BK28" s="709"/>
      <c r="BL28" s="708"/>
      <c r="BM28" s="709"/>
      <c r="BN28" s="708"/>
      <c r="BO28" s="709"/>
      <c r="BP28" s="708"/>
      <c r="BQ28" s="709"/>
      <c r="BR28" s="708"/>
      <c r="BS28" s="709"/>
      <c r="BT28" s="710"/>
      <c r="BU28" s="16"/>
    </row>
    <row r="29" spans="2:73" s="17" customFormat="1" ht="16.5" customHeight="1">
      <c r="B29" s="692"/>
      <c r="C29" s="692"/>
      <c r="D29" s="692"/>
      <c r="E29" s="692"/>
      <c r="F29" s="692"/>
      <c r="G29" s="692"/>
      <c r="H29" s="692"/>
      <c r="I29" s="646"/>
      <c r="J29" s="646"/>
      <c r="K29" s="635"/>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5"/>
      <c r="AQ29" s="711"/>
      <c r="AR29" s="712"/>
      <c r="AS29" s="713"/>
      <c r="AT29" s="712"/>
      <c r="AU29" s="713"/>
      <c r="AV29" s="712"/>
      <c r="AW29" s="713"/>
      <c r="AX29" s="712"/>
      <c r="AY29" s="713"/>
      <c r="AZ29" s="712"/>
      <c r="BA29" s="713"/>
      <c r="BB29" s="712"/>
      <c r="BC29" s="713"/>
      <c r="BD29" s="712"/>
      <c r="BE29" s="713"/>
      <c r="BF29" s="712"/>
      <c r="BG29" s="713"/>
      <c r="BH29" s="712"/>
      <c r="BI29" s="713"/>
      <c r="BJ29" s="712"/>
      <c r="BK29" s="713"/>
      <c r="BL29" s="712"/>
      <c r="BM29" s="713"/>
      <c r="BN29" s="712"/>
      <c r="BO29" s="713"/>
      <c r="BP29" s="712"/>
      <c r="BQ29" s="713"/>
      <c r="BR29" s="712"/>
      <c r="BS29" s="713"/>
      <c r="BT29" s="714"/>
      <c r="BU29" s="16"/>
    </row>
    <row r="30" spans="2:73" s="17" customFormat="1" ht="15.75">
      <c r="B30" s="692"/>
      <c r="C30" s="692"/>
      <c r="D30" s="692"/>
      <c r="E30" s="692"/>
      <c r="F30" s="692"/>
      <c r="G30" s="692"/>
      <c r="H30" s="692"/>
      <c r="I30" s="646"/>
      <c r="J30" s="646"/>
      <c r="K30" s="635"/>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5"/>
      <c r="AQ30" s="707"/>
      <c r="AR30" s="708"/>
      <c r="AS30" s="709"/>
      <c r="AT30" s="708"/>
      <c r="AU30" s="709"/>
      <c r="AV30" s="708"/>
      <c r="AW30" s="709"/>
      <c r="AX30" s="708"/>
      <c r="AY30" s="709"/>
      <c r="AZ30" s="708"/>
      <c r="BA30" s="709"/>
      <c r="BB30" s="708"/>
      <c r="BC30" s="709"/>
      <c r="BD30" s="708"/>
      <c r="BE30" s="709"/>
      <c r="BF30" s="708"/>
      <c r="BG30" s="709"/>
      <c r="BH30" s="708"/>
      <c r="BI30" s="709"/>
      <c r="BJ30" s="708"/>
      <c r="BK30" s="709"/>
      <c r="BL30" s="708"/>
      <c r="BM30" s="709"/>
      <c r="BN30" s="708"/>
      <c r="BO30" s="709"/>
      <c r="BP30" s="708"/>
      <c r="BQ30" s="709"/>
      <c r="BR30" s="708"/>
      <c r="BS30" s="709"/>
      <c r="BT30" s="710"/>
      <c r="BU30" s="16"/>
    </row>
    <row r="31" spans="2:73" s="17" customFormat="1" ht="15.75">
      <c r="B31" s="692"/>
      <c r="C31" s="692"/>
      <c r="D31" s="692"/>
      <c r="E31" s="692"/>
      <c r="F31" s="692"/>
      <c r="G31" s="692"/>
      <c r="H31" s="692"/>
      <c r="I31" s="646"/>
      <c r="J31" s="646"/>
      <c r="K31" s="635"/>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5"/>
      <c r="AQ31" s="711"/>
      <c r="AR31" s="712"/>
      <c r="AS31" s="713"/>
      <c r="AT31" s="712"/>
      <c r="AU31" s="713"/>
      <c r="AV31" s="712"/>
      <c r="AW31" s="713"/>
      <c r="AX31" s="712"/>
      <c r="AY31" s="713"/>
      <c r="AZ31" s="712"/>
      <c r="BA31" s="713"/>
      <c r="BB31" s="712"/>
      <c r="BC31" s="713"/>
      <c r="BD31" s="712"/>
      <c r="BE31" s="713"/>
      <c r="BF31" s="712"/>
      <c r="BG31" s="713"/>
      <c r="BH31" s="712"/>
      <c r="BI31" s="713"/>
      <c r="BJ31" s="712"/>
      <c r="BK31" s="713"/>
      <c r="BL31" s="712"/>
      <c r="BM31" s="713"/>
      <c r="BN31" s="712"/>
      <c r="BO31" s="713"/>
      <c r="BP31" s="712"/>
      <c r="BQ31" s="713"/>
      <c r="BR31" s="712"/>
      <c r="BS31" s="713"/>
      <c r="BT31" s="714"/>
      <c r="BU31" s="16"/>
    </row>
    <row r="32" spans="2:73" s="17" customFormat="1" ht="15.75">
      <c r="B32" s="692"/>
      <c r="C32" s="692"/>
      <c r="D32" s="692"/>
      <c r="E32" s="692"/>
      <c r="F32" s="692"/>
      <c r="G32" s="692"/>
      <c r="H32" s="692"/>
      <c r="I32" s="646"/>
      <c r="J32" s="646"/>
      <c r="K32" s="635"/>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5"/>
      <c r="AQ32" s="715"/>
      <c r="AR32" s="716"/>
      <c r="AS32" s="717"/>
      <c r="AT32" s="716"/>
      <c r="AU32" s="717"/>
      <c r="AV32" s="716"/>
      <c r="AW32" s="717"/>
      <c r="AX32" s="716"/>
      <c r="AY32" s="717"/>
      <c r="AZ32" s="716"/>
      <c r="BA32" s="717"/>
      <c r="BB32" s="716"/>
      <c r="BC32" s="717"/>
      <c r="BD32" s="716"/>
      <c r="BE32" s="717"/>
      <c r="BF32" s="716"/>
      <c r="BG32" s="717"/>
      <c r="BH32" s="716"/>
      <c r="BI32" s="717"/>
      <c r="BJ32" s="716"/>
      <c r="BK32" s="717"/>
      <c r="BL32" s="716"/>
      <c r="BM32" s="717"/>
      <c r="BN32" s="716"/>
      <c r="BO32" s="717"/>
      <c r="BP32" s="716"/>
      <c r="BQ32" s="717"/>
      <c r="BR32" s="716"/>
      <c r="BS32" s="717"/>
      <c r="BT32" s="718"/>
      <c r="BU32" s="16"/>
    </row>
    <row r="33" spans="2:73" s="17" customFormat="1" ht="15.75">
      <c r="B33" s="692"/>
      <c r="C33" s="692"/>
      <c r="D33" s="692"/>
      <c r="E33" s="692"/>
      <c r="F33" s="692"/>
      <c r="G33" s="692"/>
      <c r="H33" s="692"/>
      <c r="I33" s="646"/>
      <c r="J33" s="646"/>
      <c r="K33" s="635"/>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5"/>
      <c r="AQ33" s="703"/>
      <c r="AR33" s="704"/>
      <c r="AS33" s="705"/>
      <c r="AT33" s="704"/>
      <c r="AU33" s="705"/>
      <c r="AV33" s="704"/>
      <c r="AW33" s="705"/>
      <c r="AX33" s="704"/>
      <c r="AY33" s="705"/>
      <c r="AZ33" s="704"/>
      <c r="BA33" s="705"/>
      <c r="BB33" s="704"/>
      <c r="BC33" s="705"/>
      <c r="BD33" s="704"/>
      <c r="BE33" s="705"/>
      <c r="BF33" s="704"/>
      <c r="BG33" s="705"/>
      <c r="BH33" s="704"/>
      <c r="BI33" s="705"/>
      <c r="BJ33" s="704"/>
      <c r="BK33" s="705"/>
      <c r="BL33" s="704"/>
      <c r="BM33" s="705"/>
      <c r="BN33" s="704"/>
      <c r="BO33" s="705"/>
      <c r="BP33" s="704"/>
      <c r="BQ33" s="705"/>
      <c r="BR33" s="704"/>
      <c r="BS33" s="705"/>
      <c r="BT33" s="706"/>
      <c r="BU33" s="16"/>
    </row>
    <row r="34" spans="2:73" s="17" customFormat="1" ht="15.75">
      <c r="B34" s="692"/>
      <c r="C34" s="692"/>
      <c r="D34" s="692"/>
      <c r="E34" s="692"/>
      <c r="F34" s="692"/>
      <c r="G34" s="692"/>
      <c r="H34" s="692"/>
      <c r="I34" s="646"/>
      <c r="J34" s="646"/>
      <c r="K34" s="635"/>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5"/>
      <c r="AQ34" s="707"/>
      <c r="AR34" s="708"/>
      <c r="AS34" s="709"/>
      <c r="AT34" s="708"/>
      <c r="AU34" s="709"/>
      <c r="AV34" s="708"/>
      <c r="AW34" s="709"/>
      <c r="AX34" s="708"/>
      <c r="AY34" s="709"/>
      <c r="AZ34" s="708"/>
      <c r="BA34" s="709"/>
      <c r="BB34" s="708"/>
      <c r="BC34" s="709"/>
      <c r="BD34" s="708"/>
      <c r="BE34" s="709"/>
      <c r="BF34" s="708"/>
      <c r="BG34" s="709"/>
      <c r="BH34" s="708"/>
      <c r="BI34" s="709"/>
      <c r="BJ34" s="708"/>
      <c r="BK34" s="709"/>
      <c r="BL34" s="708"/>
      <c r="BM34" s="709"/>
      <c r="BN34" s="708"/>
      <c r="BO34" s="709"/>
      <c r="BP34" s="708"/>
      <c r="BQ34" s="709"/>
      <c r="BR34" s="708"/>
      <c r="BS34" s="709"/>
      <c r="BT34" s="710"/>
      <c r="BU34" s="16"/>
    </row>
    <row r="35" spans="2:73" s="17" customFormat="1" ht="15.75">
      <c r="B35" s="692"/>
      <c r="C35" s="692"/>
      <c r="D35" s="692"/>
      <c r="E35" s="692"/>
      <c r="F35" s="692"/>
      <c r="G35" s="692"/>
      <c r="H35" s="692"/>
      <c r="I35" s="646"/>
      <c r="J35" s="646"/>
      <c r="K35" s="635"/>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5"/>
      <c r="AQ35" s="711"/>
      <c r="AR35" s="712"/>
      <c r="AS35" s="713"/>
      <c r="AT35" s="712"/>
      <c r="AU35" s="713"/>
      <c r="AV35" s="712"/>
      <c r="AW35" s="713"/>
      <c r="AX35" s="712"/>
      <c r="AY35" s="713"/>
      <c r="AZ35" s="712"/>
      <c r="BA35" s="713"/>
      <c r="BB35" s="712"/>
      <c r="BC35" s="713"/>
      <c r="BD35" s="712"/>
      <c r="BE35" s="713"/>
      <c r="BF35" s="712"/>
      <c r="BG35" s="713"/>
      <c r="BH35" s="712"/>
      <c r="BI35" s="713"/>
      <c r="BJ35" s="712"/>
      <c r="BK35" s="713"/>
      <c r="BL35" s="712"/>
      <c r="BM35" s="713"/>
      <c r="BN35" s="712"/>
      <c r="BO35" s="713"/>
      <c r="BP35" s="712"/>
      <c r="BQ35" s="713"/>
      <c r="BR35" s="712"/>
      <c r="BS35" s="713"/>
      <c r="BT35" s="714"/>
      <c r="BU35" s="16"/>
    </row>
    <row r="36" spans="2:73" s="17" customFormat="1" ht="15.75">
      <c r="B36" s="692"/>
      <c r="C36" s="692"/>
      <c r="D36" s="692"/>
      <c r="E36" s="692"/>
      <c r="F36" s="692"/>
      <c r="G36" s="692"/>
      <c r="H36" s="692"/>
      <c r="I36" s="646"/>
      <c r="J36" s="646"/>
      <c r="K36" s="635"/>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5"/>
      <c r="AQ36" s="711"/>
      <c r="AR36" s="712"/>
      <c r="AS36" s="713"/>
      <c r="AT36" s="712"/>
      <c r="AU36" s="713"/>
      <c r="AV36" s="712"/>
      <c r="AW36" s="713"/>
      <c r="AX36" s="712"/>
      <c r="AY36" s="713"/>
      <c r="AZ36" s="712"/>
      <c r="BA36" s="713"/>
      <c r="BB36" s="712"/>
      <c r="BC36" s="713"/>
      <c r="BD36" s="712"/>
      <c r="BE36" s="713"/>
      <c r="BF36" s="712"/>
      <c r="BG36" s="713"/>
      <c r="BH36" s="712"/>
      <c r="BI36" s="713"/>
      <c r="BJ36" s="712"/>
      <c r="BK36" s="713"/>
      <c r="BL36" s="712"/>
      <c r="BM36" s="713"/>
      <c r="BN36" s="712"/>
      <c r="BO36" s="713"/>
      <c r="BP36" s="712"/>
      <c r="BQ36" s="713"/>
      <c r="BR36" s="712"/>
      <c r="BS36" s="713"/>
      <c r="BT36" s="714"/>
      <c r="BU36" s="16"/>
    </row>
    <row r="37" spans="2:73" s="17" customFormat="1" ht="15.75">
      <c r="B37" s="692"/>
      <c r="C37" s="692"/>
      <c r="D37" s="692"/>
      <c r="E37" s="692"/>
      <c r="F37" s="692"/>
      <c r="G37" s="692"/>
      <c r="H37" s="692"/>
      <c r="I37" s="646"/>
      <c r="J37" s="646"/>
      <c r="K37" s="635"/>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5"/>
      <c r="AQ37" s="707"/>
      <c r="AR37" s="708"/>
      <c r="AS37" s="709"/>
      <c r="AT37" s="708"/>
      <c r="AU37" s="709"/>
      <c r="AV37" s="708"/>
      <c r="AW37" s="709"/>
      <c r="AX37" s="708"/>
      <c r="AY37" s="709"/>
      <c r="AZ37" s="708"/>
      <c r="BA37" s="709"/>
      <c r="BB37" s="708"/>
      <c r="BC37" s="709"/>
      <c r="BD37" s="708"/>
      <c r="BE37" s="709"/>
      <c r="BF37" s="708"/>
      <c r="BG37" s="709"/>
      <c r="BH37" s="708"/>
      <c r="BI37" s="709"/>
      <c r="BJ37" s="708"/>
      <c r="BK37" s="709"/>
      <c r="BL37" s="708"/>
      <c r="BM37" s="709"/>
      <c r="BN37" s="708"/>
      <c r="BO37" s="709"/>
      <c r="BP37" s="708"/>
      <c r="BQ37" s="709"/>
      <c r="BR37" s="708"/>
      <c r="BS37" s="709"/>
      <c r="BT37" s="710"/>
      <c r="BU37" s="16"/>
    </row>
    <row r="38" spans="2:73" s="17" customFormat="1" ht="15.75">
      <c r="B38" s="692"/>
      <c r="C38" s="692"/>
      <c r="D38" s="692"/>
      <c r="E38" s="692"/>
      <c r="F38" s="692"/>
      <c r="G38" s="692"/>
      <c r="H38" s="692"/>
      <c r="I38" s="646"/>
      <c r="J38" s="646"/>
      <c r="K38" s="635"/>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5"/>
      <c r="AQ38" s="711"/>
      <c r="AR38" s="712"/>
      <c r="AS38" s="713"/>
      <c r="AT38" s="712"/>
      <c r="AU38" s="713"/>
      <c r="AV38" s="712"/>
      <c r="AW38" s="713"/>
      <c r="AX38" s="712"/>
      <c r="AY38" s="713"/>
      <c r="AZ38" s="712"/>
      <c r="BA38" s="713"/>
      <c r="BB38" s="712"/>
      <c r="BC38" s="713"/>
      <c r="BD38" s="712"/>
      <c r="BE38" s="713"/>
      <c r="BF38" s="712"/>
      <c r="BG38" s="713"/>
      <c r="BH38" s="712"/>
      <c r="BI38" s="713"/>
      <c r="BJ38" s="712"/>
      <c r="BK38" s="713"/>
      <c r="BL38" s="712"/>
      <c r="BM38" s="713"/>
      <c r="BN38" s="712"/>
      <c r="BO38" s="713"/>
      <c r="BP38" s="712"/>
      <c r="BQ38" s="713"/>
      <c r="BR38" s="712"/>
      <c r="BS38" s="713"/>
      <c r="BT38" s="714"/>
      <c r="BU38" s="16"/>
    </row>
    <row r="39" spans="2:73" s="17" customFormat="1" ht="15.75">
      <c r="B39" s="692"/>
      <c r="C39" s="692"/>
      <c r="D39" s="692"/>
      <c r="E39" s="692"/>
      <c r="F39" s="692"/>
      <c r="G39" s="692"/>
      <c r="H39" s="692"/>
      <c r="I39" s="646"/>
      <c r="J39" s="646"/>
      <c r="K39" s="635"/>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5"/>
      <c r="AQ39" s="707"/>
      <c r="AR39" s="708"/>
      <c r="AS39" s="709"/>
      <c r="AT39" s="708"/>
      <c r="AU39" s="709"/>
      <c r="AV39" s="708"/>
      <c r="AW39" s="709"/>
      <c r="AX39" s="708"/>
      <c r="AY39" s="709"/>
      <c r="AZ39" s="708"/>
      <c r="BA39" s="709"/>
      <c r="BB39" s="708"/>
      <c r="BC39" s="709"/>
      <c r="BD39" s="708"/>
      <c r="BE39" s="709"/>
      <c r="BF39" s="708"/>
      <c r="BG39" s="709"/>
      <c r="BH39" s="708"/>
      <c r="BI39" s="709"/>
      <c r="BJ39" s="708"/>
      <c r="BK39" s="709"/>
      <c r="BL39" s="708"/>
      <c r="BM39" s="709"/>
      <c r="BN39" s="708"/>
      <c r="BO39" s="709"/>
      <c r="BP39" s="708"/>
      <c r="BQ39" s="709"/>
      <c r="BR39" s="708"/>
      <c r="BS39" s="709"/>
      <c r="BT39" s="710"/>
      <c r="BU39" s="16"/>
    </row>
    <row r="40" spans="2:73" s="17" customFormat="1" ht="15.75">
      <c r="B40" s="692"/>
      <c r="C40" s="692"/>
      <c r="D40" s="692"/>
      <c r="E40" s="692"/>
      <c r="F40" s="692"/>
      <c r="G40" s="692"/>
      <c r="H40" s="692"/>
      <c r="I40" s="646"/>
      <c r="J40" s="646"/>
      <c r="K40" s="635"/>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5"/>
      <c r="AQ40" s="711"/>
      <c r="AR40" s="712"/>
      <c r="AS40" s="713"/>
      <c r="AT40" s="712"/>
      <c r="AU40" s="713"/>
      <c r="AV40" s="712"/>
      <c r="AW40" s="713"/>
      <c r="AX40" s="712"/>
      <c r="AY40" s="713"/>
      <c r="AZ40" s="712"/>
      <c r="BA40" s="713"/>
      <c r="BB40" s="712"/>
      <c r="BC40" s="713"/>
      <c r="BD40" s="712"/>
      <c r="BE40" s="713"/>
      <c r="BF40" s="712"/>
      <c r="BG40" s="713"/>
      <c r="BH40" s="712"/>
      <c r="BI40" s="713"/>
      <c r="BJ40" s="712"/>
      <c r="BK40" s="713"/>
      <c r="BL40" s="712"/>
      <c r="BM40" s="713"/>
      <c r="BN40" s="712"/>
      <c r="BO40" s="713"/>
      <c r="BP40" s="712"/>
      <c r="BQ40" s="713"/>
      <c r="BR40" s="712"/>
      <c r="BS40" s="713"/>
      <c r="BT40" s="714"/>
      <c r="BU40" s="16"/>
    </row>
    <row r="41" spans="2:73" s="17" customFormat="1" ht="15.75">
      <c r="B41" s="692"/>
      <c r="C41" s="692"/>
      <c r="D41" s="692"/>
      <c r="E41" s="692"/>
      <c r="F41" s="692"/>
      <c r="G41" s="692"/>
      <c r="H41" s="692"/>
      <c r="I41" s="646"/>
      <c r="J41" s="646"/>
      <c r="K41" s="635"/>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5"/>
      <c r="AQ41" s="707"/>
      <c r="AR41" s="708"/>
      <c r="AS41" s="709"/>
      <c r="AT41" s="708"/>
      <c r="AU41" s="709"/>
      <c r="AV41" s="708"/>
      <c r="AW41" s="709"/>
      <c r="AX41" s="708"/>
      <c r="AY41" s="709"/>
      <c r="AZ41" s="708"/>
      <c r="BA41" s="709"/>
      <c r="BB41" s="708"/>
      <c r="BC41" s="709"/>
      <c r="BD41" s="708"/>
      <c r="BE41" s="709"/>
      <c r="BF41" s="708"/>
      <c r="BG41" s="709"/>
      <c r="BH41" s="708"/>
      <c r="BI41" s="709"/>
      <c r="BJ41" s="708"/>
      <c r="BK41" s="709"/>
      <c r="BL41" s="708"/>
      <c r="BM41" s="709"/>
      <c r="BN41" s="708"/>
      <c r="BO41" s="709"/>
      <c r="BP41" s="708"/>
      <c r="BQ41" s="709"/>
      <c r="BR41" s="708"/>
      <c r="BS41" s="709"/>
      <c r="BT41" s="710"/>
      <c r="BU41" s="16"/>
    </row>
    <row r="42" spans="2:73" s="17" customFormat="1" ht="15.75">
      <c r="B42" s="692"/>
      <c r="C42" s="692"/>
      <c r="D42" s="692"/>
      <c r="E42" s="692"/>
      <c r="F42" s="692"/>
      <c r="G42" s="692"/>
      <c r="H42" s="692"/>
      <c r="I42" s="646"/>
      <c r="J42" s="646"/>
      <c r="K42" s="635"/>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5"/>
      <c r="AQ42" s="711"/>
      <c r="AR42" s="712"/>
      <c r="AS42" s="713"/>
      <c r="AT42" s="712"/>
      <c r="AU42" s="713"/>
      <c r="AV42" s="712"/>
      <c r="AW42" s="713"/>
      <c r="AX42" s="712"/>
      <c r="AY42" s="713"/>
      <c r="AZ42" s="712"/>
      <c r="BA42" s="713"/>
      <c r="BB42" s="712"/>
      <c r="BC42" s="713"/>
      <c r="BD42" s="712"/>
      <c r="BE42" s="713"/>
      <c r="BF42" s="712"/>
      <c r="BG42" s="713"/>
      <c r="BH42" s="712"/>
      <c r="BI42" s="713"/>
      <c r="BJ42" s="712"/>
      <c r="BK42" s="713"/>
      <c r="BL42" s="712"/>
      <c r="BM42" s="713"/>
      <c r="BN42" s="712"/>
      <c r="BO42" s="713"/>
      <c r="BP42" s="712"/>
      <c r="BQ42" s="713"/>
      <c r="BR42" s="712"/>
      <c r="BS42" s="713"/>
      <c r="BT42" s="714"/>
      <c r="BU42" s="16"/>
    </row>
    <row r="43" spans="2:73" s="17" customFormat="1" ht="15.75">
      <c r="B43" s="692"/>
      <c r="C43" s="692"/>
      <c r="D43" s="692"/>
      <c r="E43" s="692"/>
      <c r="F43" s="692"/>
      <c r="G43" s="692"/>
      <c r="H43" s="692"/>
      <c r="I43" s="646"/>
      <c r="J43" s="646"/>
      <c r="K43" s="635"/>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5"/>
      <c r="AQ43" s="715"/>
      <c r="AR43" s="716"/>
      <c r="AS43" s="717"/>
      <c r="AT43" s="716"/>
      <c r="AU43" s="717"/>
      <c r="AV43" s="716"/>
      <c r="AW43" s="717"/>
      <c r="AX43" s="716"/>
      <c r="AY43" s="717"/>
      <c r="AZ43" s="716"/>
      <c r="BA43" s="717"/>
      <c r="BB43" s="716"/>
      <c r="BC43" s="717"/>
      <c r="BD43" s="716"/>
      <c r="BE43" s="717"/>
      <c r="BF43" s="716"/>
      <c r="BG43" s="717"/>
      <c r="BH43" s="716"/>
      <c r="BI43" s="717"/>
      <c r="BJ43" s="716"/>
      <c r="BK43" s="717"/>
      <c r="BL43" s="716"/>
      <c r="BM43" s="717"/>
      <c r="BN43" s="716"/>
      <c r="BO43" s="717"/>
      <c r="BP43" s="716"/>
      <c r="BQ43" s="717"/>
      <c r="BR43" s="716"/>
      <c r="BS43" s="717"/>
      <c r="BT43" s="718"/>
      <c r="BU43" s="16"/>
    </row>
    <row r="44" spans="2:73" s="17" customFormat="1" ht="15.75">
      <c r="B44" s="692"/>
      <c r="C44" s="692"/>
      <c r="D44" s="692"/>
      <c r="E44" s="692"/>
      <c r="F44" s="692"/>
      <c r="G44" s="692"/>
      <c r="H44" s="692"/>
      <c r="I44" s="646"/>
      <c r="J44" s="646"/>
      <c r="K44" s="635"/>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5"/>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6"/>
      <c r="J45" s="646"/>
      <c r="K45" s="635"/>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5"/>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6"/>
      <c r="J46" s="646"/>
      <c r="K46" s="635"/>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5"/>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6"/>
      <c r="J47" s="646"/>
      <c r="K47" s="635"/>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5"/>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6"/>
      <c r="J48" s="646"/>
      <c r="K48" s="635"/>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5"/>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6"/>
      <c r="J49" s="646"/>
      <c r="K49" s="635"/>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5"/>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6"/>
      <c r="J50" s="646"/>
      <c r="K50" s="635"/>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5"/>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6"/>
      <c r="J51" s="646"/>
      <c r="K51" s="635"/>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5"/>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6"/>
      <c r="J52" s="646"/>
      <c r="K52" s="635"/>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5"/>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6"/>
      <c r="J53" s="646"/>
      <c r="K53" s="635"/>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5"/>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6"/>
      <c r="J54" s="646"/>
      <c r="K54" s="635"/>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5"/>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6"/>
      <c r="J55" s="646"/>
      <c r="K55" s="635"/>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5"/>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6"/>
      <c r="J56" s="646"/>
      <c r="K56" s="635"/>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5"/>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6"/>
      <c r="J57" s="646"/>
      <c r="K57" s="635"/>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5"/>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6"/>
      <c r="J58" s="646"/>
      <c r="K58" s="635"/>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5"/>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6"/>
      <c r="J59" s="646"/>
      <c r="K59" s="635"/>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5"/>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6"/>
      <c r="J60" s="646"/>
      <c r="K60" s="635"/>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5"/>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5"/>
    </row>
    <row r="61" spans="2:73">
      <c r="B61" s="692"/>
      <c r="C61" s="692"/>
      <c r="D61" s="692"/>
      <c r="E61" s="692"/>
      <c r="F61" s="692"/>
      <c r="G61" s="692"/>
      <c r="H61" s="692"/>
      <c r="I61" s="646"/>
      <c r="J61" s="646"/>
      <c r="K61" s="635"/>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5"/>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6"/>
      <c r="J62" s="646"/>
      <c r="K62" s="635"/>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5"/>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6"/>
      <c r="J63" s="646"/>
      <c r="K63" s="635"/>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5"/>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6"/>
      <c r="J64" s="646"/>
      <c r="K64" s="635"/>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5"/>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6"/>
      <c r="J65" s="646"/>
      <c r="K65" s="635"/>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5"/>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6"/>
      <c r="J66" s="646"/>
      <c r="K66" s="635"/>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5"/>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6"/>
      <c r="J67" s="646"/>
      <c r="K67" s="635"/>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5"/>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6"/>
      <c r="J68" s="646"/>
      <c r="K68" s="635"/>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5"/>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6"/>
      <c r="J69" s="646"/>
      <c r="K69" s="635"/>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5"/>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6"/>
      <c r="J70" s="646"/>
      <c r="K70" s="635"/>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5"/>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6"/>
      <c r="J71" s="646"/>
      <c r="K71" s="635"/>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5"/>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6"/>
      <c r="J72" s="646"/>
      <c r="K72" s="635"/>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5"/>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6"/>
      <c r="J73" s="646"/>
      <c r="K73" s="635"/>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5"/>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6"/>
      <c r="J74" s="646"/>
      <c r="K74" s="635"/>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5"/>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6"/>
      <c r="J75" s="646"/>
      <c r="K75" s="635"/>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5"/>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6"/>
      <c r="J76" s="646"/>
      <c r="K76" s="635"/>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5"/>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6"/>
      <c r="J77" s="646"/>
      <c r="K77" s="635"/>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5"/>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6"/>
      <c r="J78" s="646"/>
      <c r="K78" s="635"/>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5"/>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6"/>
      <c r="J79" s="646"/>
      <c r="K79" s="635"/>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5"/>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5"/>
    </row>
    <row r="80" spans="2:73" ht="15.75">
      <c r="B80" s="692"/>
      <c r="C80" s="692"/>
      <c r="D80" s="692"/>
      <c r="E80" s="692"/>
      <c r="F80" s="692"/>
      <c r="G80" s="692"/>
      <c r="H80" s="692"/>
      <c r="I80" s="646"/>
      <c r="J80" s="646"/>
      <c r="K80" s="635"/>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5"/>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5"/>
    </row>
    <row r="81" spans="2:73">
      <c r="B81" s="692"/>
      <c r="C81" s="692"/>
      <c r="D81" s="692"/>
      <c r="E81" s="692"/>
      <c r="F81" s="692"/>
      <c r="G81" s="692"/>
      <c r="H81" s="692"/>
      <c r="I81" s="646"/>
      <c r="J81" s="646"/>
      <c r="K81" s="635"/>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5"/>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6"/>
      <c r="J82" s="646"/>
      <c r="K82" s="635"/>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5"/>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5"/>
    </row>
    <row r="83" spans="2:73" ht="15.75">
      <c r="B83" s="692"/>
      <c r="C83" s="692"/>
      <c r="D83" s="692"/>
      <c r="E83" s="692"/>
      <c r="F83" s="692"/>
      <c r="G83" s="692"/>
      <c r="H83" s="692"/>
      <c r="I83" s="646"/>
      <c r="J83" s="646"/>
      <c r="K83" s="635"/>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5"/>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5"/>
    </row>
    <row r="84" spans="2:73" ht="15.75">
      <c r="B84" s="692"/>
      <c r="C84" s="692"/>
      <c r="D84" s="692"/>
      <c r="E84" s="692"/>
      <c r="F84" s="692"/>
      <c r="G84" s="692"/>
      <c r="H84" s="692"/>
      <c r="I84" s="646"/>
      <c r="J84" s="646"/>
      <c r="K84" s="635"/>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5"/>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5"/>
    </row>
    <row r="85" spans="2:73">
      <c r="B85" s="692"/>
      <c r="C85" s="692"/>
      <c r="D85" s="692"/>
      <c r="E85" s="692"/>
      <c r="F85" s="692"/>
      <c r="G85" s="692"/>
      <c r="H85" s="692"/>
      <c r="I85" s="646"/>
      <c r="J85" s="646"/>
      <c r="K85" s="635"/>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5"/>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6"/>
      <c r="J86" s="646"/>
      <c r="K86" s="635"/>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5"/>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6"/>
      <c r="J87" s="646"/>
      <c r="K87" s="635"/>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5"/>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6"/>
      <c r="J88" s="646"/>
      <c r="K88" s="635"/>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5"/>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6"/>
      <c r="J89" s="646"/>
      <c r="K89" s="635"/>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5"/>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6"/>
      <c r="J90" s="646"/>
      <c r="K90" s="635"/>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5"/>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6"/>
      <c r="J91" s="646"/>
      <c r="K91" s="635"/>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5"/>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6"/>
      <c r="J92" s="646"/>
      <c r="K92" s="635"/>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5"/>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6"/>
      <c r="J93" s="646"/>
      <c r="K93" s="635"/>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5"/>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6"/>
      <c r="J94" s="646"/>
      <c r="K94" s="635"/>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5"/>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6"/>
      <c r="J95" s="646"/>
      <c r="K95" s="635"/>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5"/>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6"/>
      <c r="J96" s="646"/>
      <c r="K96" s="635"/>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5"/>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6"/>
      <c r="J97" s="646"/>
      <c r="K97" s="635"/>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5"/>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6"/>
      <c r="J98" s="646"/>
      <c r="K98" s="635"/>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5"/>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5"/>
    </row>
    <row r="99" spans="2:73" ht="15.75">
      <c r="B99" s="692"/>
      <c r="C99" s="692"/>
      <c r="D99" s="692"/>
      <c r="E99" s="692"/>
      <c r="F99" s="692"/>
      <c r="G99" s="692"/>
      <c r="H99" s="692"/>
      <c r="I99" s="646"/>
      <c r="J99" s="646"/>
      <c r="K99" s="635"/>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5"/>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5"/>
    </row>
    <row r="100" spans="2:73" ht="15.75">
      <c r="B100" s="692"/>
      <c r="C100" s="692"/>
      <c r="D100" s="692"/>
      <c r="E100" s="692"/>
      <c r="F100" s="692"/>
      <c r="G100" s="692"/>
      <c r="H100" s="692"/>
      <c r="I100" s="646"/>
      <c r="J100" s="646"/>
      <c r="K100" s="635"/>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5"/>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5"/>
    </row>
    <row r="101" spans="2:73">
      <c r="B101" s="692"/>
      <c r="C101" s="692"/>
      <c r="D101" s="692"/>
      <c r="E101" s="692"/>
      <c r="F101" s="692"/>
      <c r="G101" s="692"/>
      <c r="H101" s="692"/>
      <c r="I101" s="646"/>
      <c r="J101" s="646"/>
      <c r="K101" s="635"/>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5"/>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6"/>
      <c r="J102" s="646"/>
      <c r="K102" s="635"/>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5"/>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5"/>
    </row>
    <row r="103" spans="2:73" ht="15.75">
      <c r="B103" s="692"/>
      <c r="C103" s="692"/>
      <c r="D103" s="692"/>
      <c r="E103" s="692"/>
      <c r="F103" s="692"/>
      <c r="G103" s="692"/>
      <c r="H103" s="692"/>
      <c r="I103" s="646"/>
      <c r="J103" s="646"/>
      <c r="K103" s="635"/>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5"/>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5"/>
    </row>
    <row r="104" spans="2:73" ht="15.75">
      <c r="B104" s="692"/>
      <c r="C104" s="692"/>
      <c r="D104" s="692"/>
      <c r="E104" s="692"/>
      <c r="F104" s="692"/>
      <c r="G104" s="692"/>
      <c r="H104" s="692"/>
      <c r="I104" s="646"/>
      <c r="J104" s="646"/>
      <c r="K104" s="635"/>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5"/>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5"/>
    </row>
    <row r="105" spans="2:73" ht="15.75">
      <c r="B105" s="692"/>
      <c r="C105" s="692"/>
      <c r="D105" s="692"/>
      <c r="E105" s="692"/>
      <c r="F105" s="692"/>
      <c r="G105" s="692"/>
      <c r="H105" s="692"/>
      <c r="I105" s="646"/>
      <c r="J105" s="646"/>
      <c r="K105" s="635"/>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5"/>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5"/>
    </row>
    <row r="106" spans="2:73" ht="15.75">
      <c r="B106" s="692"/>
      <c r="C106" s="692"/>
      <c r="D106" s="692"/>
      <c r="E106" s="692"/>
      <c r="F106" s="692"/>
      <c r="G106" s="692"/>
      <c r="H106" s="692"/>
      <c r="I106" s="646"/>
      <c r="J106" s="646"/>
      <c r="K106" s="635"/>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5"/>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5"/>
    </row>
    <row r="107" spans="2:73" ht="15.75">
      <c r="B107" s="692"/>
      <c r="C107" s="692"/>
      <c r="D107" s="692"/>
      <c r="E107" s="692"/>
      <c r="F107" s="692"/>
      <c r="G107" s="692"/>
      <c r="H107" s="692"/>
      <c r="I107" s="646"/>
      <c r="J107" s="646"/>
      <c r="K107" s="635"/>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5"/>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5"/>
    </row>
    <row r="108" spans="2:73" ht="15.75">
      <c r="B108" s="692"/>
      <c r="C108" s="692"/>
      <c r="D108" s="692"/>
      <c r="E108" s="692"/>
      <c r="F108" s="692"/>
      <c r="G108" s="692"/>
      <c r="H108" s="692"/>
      <c r="I108" s="646"/>
      <c r="J108" s="646"/>
      <c r="K108" s="635"/>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5"/>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5"/>
    </row>
    <row r="109" spans="2:73" ht="15.75">
      <c r="B109" s="692"/>
      <c r="C109" s="692"/>
      <c r="D109" s="692"/>
      <c r="E109" s="692"/>
      <c r="F109" s="692"/>
      <c r="G109" s="692"/>
      <c r="H109" s="692"/>
      <c r="I109" s="646"/>
      <c r="J109" s="646"/>
      <c r="K109" s="635"/>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5"/>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5"/>
    </row>
    <row r="110" spans="2:73" ht="15.75">
      <c r="B110" s="692"/>
      <c r="C110" s="692"/>
      <c r="D110" s="692"/>
      <c r="E110" s="692"/>
      <c r="F110" s="692"/>
      <c r="G110" s="692"/>
      <c r="H110" s="692"/>
      <c r="I110" s="646"/>
      <c r="J110" s="646"/>
      <c r="K110" s="635"/>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5"/>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5"/>
    </row>
    <row r="111" spans="2:73" ht="15.75">
      <c r="B111" s="692"/>
      <c r="C111" s="692"/>
      <c r="D111" s="692"/>
      <c r="E111" s="692"/>
      <c r="F111" s="692"/>
      <c r="G111" s="692"/>
      <c r="H111" s="692"/>
      <c r="I111" s="646"/>
      <c r="J111" s="646"/>
      <c r="K111" s="635"/>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5"/>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5"/>
    </row>
    <row r="112" spans="2:73">
      <c r="B112" s="692"/>
      <c r="C112" s="692"/>
      <c r="D112" s="692"/>
      <c r="E112" s="692"/>
      <c r="F112" s="692"/>
      <c r="G112" s="692"/>
      <c r="H112" s="692"/>
      <c r="I112" s="646"/>
      <c r="J112" s="646"/>
      <c r="K112" s="635"/>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5"/>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6"/>
      <c r="J113" s="646"/>
      <c r="K113" s="635"/>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5"/>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6"/>
      <c r="J114" s="646"/>
      <c r="K114" s="635"/>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5"/>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6"/>
      <c r="J115" s="646"/>
      <c r="K115" s="635"/>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5"/>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5"/>
    </row>
    <row r="116" spans="2:73" ht="15.75">
      <c r="B116" s="692"/>
      <c r="C116" s="692"/>
      <c r="D116" s="692"/>
      <c r="E116" s="692"/>
      <c r="F116" s="692"/>
      <c r="G116" s="692"/>
      <c r="H116" s="692"/>
      <c r="I116" s="646"/>
      <c r="J116" s="646"/>
      <c r="K116" s="635"/>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5"/>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5"/>
    </row>
    <row r="117" spans="2:73" ht="15.75">
      <c r="B117" s="692"/>
      <c r="C117" s="692"/>
      <c r="D117" s="692"/>
      <c r="E117" s="692"/>
      <c r="F117" s="692"/>
      <c r="G117" s="692"/>
      <c r="H117" s="692"/>
      <c r="I117" s="646"/>
      <c r="J117" s="646"/>
      <c r="K117" s="635"/>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5"/>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5"/>
    </row>
    <row r="118" spans="2:73" ht="15.75">
      <c r="B118" s="692"/>
      <c r="C118" s="692"/>
      <c r="D118" s="692"/>
      <c r="E118" s="692"/>
      <c r="F118" s="692"/>
      <c r="G118" s="692"/>
      <c r="H118" s="692"/>
      <c r="I118" s="646"/>
      <c r="J118" s="646"/>
      <c r="K118" s="635"/>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5"/>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5"/>
    </row>
    <row r="119" spans="2:73" ht="15.75">
      <c r="B119" s="692"/>
      <c r="C119" s="692"/>
      <c r="D119" s="692"/>
      <c r="E119" s="692"/>
      <c r="F119" s="692"/>
      <c r="G119" s="692"/>
      <c r="H119" s="692"/>
      <c r="I119" s="646"/>
      <c r="J119" s="646"/>
      <c r="K119" s="635"/>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5"/>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5"/>
    </row>
    <row r="120" spans="2:73">
      <c r="B120" s="692"/>
      <c r="C120" s="692"/>
      <c r="D120" s="692"/>
      <c r="E120" s="692"/>
      <c r="F120" s="692"/>
      <c r="G120" s="692"/>
      <c r="H120" s="692"/>
      <c r="I120" s="646"/>
      <c r="J120" s="646"/>
      <c r="K120" s="635"/>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5"/>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6"/>
      <c r="J121" s="646"/>
      <c r="K121" s="635"/>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5"/>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5"/>
    </row>
    <row r="122" spans="2:73" ht="15.75">
      <c r="B122" s="692"/>
      <c r="C122" s="692"/>
      <c r="D122" s="692"/>
      <c r="E122" s="692"/>
      <c r="F122" s="692"/>
      <c r="G122" s="692"/>
      <c r="H122" s="692"/>
      <c r="I122" s="646"/>
      <c r="J122" s="646"/>
      <c r="K122" s="635"/>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5"/>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5"/>
    </row>
  </sheetData>
  <autoFilter ref="C26:BT26" xr:uid="{00000000-0009-0000-0000-00000C000000}">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Normal="100" workbookViewId="0">
      <selection activeCell="S24" sqref="S24"/>
    </sheetView>
  </sheetViews>
  <sheetFormatPr defaultRowHeight="15"/>
  <cols>
    <col min="1" max="16384" width="9.140625" style="12"/>
  </cols>
  <sheetData>
    <row r="12" spans="2:22" ht="24" customHeight="1"/>
    <row r="13" spans="2:22" ht="15.75">
      <c r="B13" s="590" t="s">
        <v>509</v>
      </c>
    </row>
    <row r="14" spans="2:22" ht="15.75">
      <c r="B14" s="590"/>
    </row>
    <row r="15" spans="2:22" s="670" customFormat="1" ht="27" customHeight="1">
      <c r="B15" s="668" t="s">
        <v>682</v>
      </c>
      <c r="C15" s="669"/>
      <c r="D15" s="669"/>
      <c r="E15" s="669"/>
      <c r="F15" s="669"/>
      <c r="G15" s="669"/>
      <c r="H15" s="669"/>
      <c r="I15" s="669"/>
      <c r="J15" s="669"/>
      <c r="K15" s="669"/>
      <c r="L15" s="669"/>
      <c r="M15" s="669"/>
      <c r="N15" s="669"/>
      <c r="O15" s="669"/>
      <c r="P15" s="669"/>
      <c r="Q15" s="669"/>
      <c r="R15" s="669"/>
      <c r="S15" s="669"/>
      <c r="T15" s="669"/>
      <c r="U15" s="669"/>
      <c r="V15" s="6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Normal="100" workbookViewId="0">
      <pane ySplit="16" topLeftCell="A51" activePane="bottomLeft" state="frozen"/>
      <selection pane="bottomLeft" activeCell="A62" sqref="A62"/>
    </sheetView>
  </sheetViews>
  <sheetFormatPr defaultRowHeight="15"/>
  <cols>
    <col min="1" max="1" width="9.140625" style="12"/>
    <col min="2" max="2" width="36.85546875" style="720" customWidth="1"/>
    <col min="3" max="3" width="9.140625" style="10"/>
    <col min="4" max="16384" width="9.140625" style="12"/>
  </cols>
  <sheetData>
    <row r="16" spans="2:21" ht="26.25" customHeight="1">
      <c r="B16" s="721" t="s">
        <v>566</v>
      </c>
      <c r="C16" s="762" t="s">
        <v>509</v>
      </c>
      <c r="D16" s="763"/>
      <c r="E16" s="763"/>
      <c r="F16" s="763"/>
      <c r="G16" s="763"/>
      <c r="H16" s="763"/>
      <c r="I16" s="763"/>
      <c r="J16" s="763"/>
      <c r="K16" s="763"/>
      <c r="L16" s="763"/>
      <c r="M16" s="763"/>
      <c r="N16" s="763"/>
      <c r="O16" s="763"/>
      <c r="P16" s="763"/>
      <c r="Q16" s="763"/>
      <c r="R16" s="763"/>
      <c r="S16" s="763"/>
      <c r="T16" s="763"/>
      <c r="U16" s="763"/>
    </row>
    <row r="17" spans="2:21" ht="55.5" customHeight="1">
      <c r="B17" s="722" t="s">
        <v>648</v>
      </c>
      <c r="C17" s="764" t="s">
        <v>649</v>
      </c>
      <c r="D17" s="764"/>
      <c r="E17" s="764"/>
      <c r="F17" s="764"/>
      <c r="G17" s="764"/>
      <c r="H17" s="764"/>
      <c r="I17" s="764"/>
      <c r="J17" s="764"/>
      <c r="K17" s="764"/>
      <c r="L17" s="764"/>
      <c r="M17" s="764"/>
      <c r="N17" s="764"/>
      <c r="O17" s="764"/>
      <c r="P17" s="764"/>
      <c r="Q17" s="764"/>
      <c r="R17" s="764"/>
      <c r="S17" s="764"/>
      <c r="T17" s="764"/>
      <c r="U17" s="765"/>
    </row>
    <row r="18" spans="2:21" ht="15.75">
      <c r="B18" s="723"/>
      <c r="C18" s="724"/>
      <c r="D18" s="725"/>
      <c r="E18" s="725"/>
      <c r="F18" s="725"/>
      <c r="G18" s="725"/>
      <c r="H18" s="725"/>
      <c r="I18" s="725"/>
      <c r="J18" s="725"/>
      <c r="K18" s="725"/>
      <c r="L18" s="725"/>
      <c r="M18" s="725"/>
      <c r="N18" s="725"/>
      <c r="O18" s="725"/>
      <c r="P18" s="725"/>
      <c r="Q18" s="725"/>
      <c r="R18" s="725"/>
      <c r="S18" s="725"/>
      <c r="T18" s="725"/>
      <c r="U18" s="726"/>
    </row>
    <row r="19" spans="2:21" ht="15.75">
      <c r="B19" s="723"/>
      <c r="C19" s="724" t="s">
        <v>653</v>
      </c>
      <c r="D19" s="725"/>
      <c r="E19" s="725"/>
      <c r="F19" s="725"/>
      <c r="G19" s="725"/>
      <c r="H19" s="725"/>
      <c r="I19" s="725"/>
      <c r="J19" s="725"/>
      <c r="K19" s="725"/>
      <c r="L19" s="725"/>
      <c r="M19" s="725"/>
      <c r="N19" s="725"/>
      <c r="O19" s="725"/>
      <c r="P19" s="725"/>
      <c r="Q19" s="725"/>
      <c r="R19" s="725"/>
      <c r="S19" s="725"/>
      <c r="T19" s="725"/>
      <c r="U19" s="726"/>
    </row>
    <row r="20" spans="2:21" ht="15.75">
      <c r="B20" s="723"/>
      <c r="C20" s="724"/>
      <c r="D20" s="725"/>
      <c r="E20" s="725"/>
      <c r="F20" s="725"/>
      <c r="G20" s="725"/>
      <c r="H20" s="725"/>
      <c r="I20" s="725"/>
      <c r="J20" s="725"/>
      <c r="K20" s="725"/>
      <c r="L20" s="725"/>
      <c r="M20" s="725"/>
      <c r="N20" s="725"/>
      <c r="O20" s="725"/>
      <c r="P20" s="725"/>
      <c r="Q20" s="725"/>
      <c r="R20" s="725"/>
      <c r="S20" s="725"/>
      <c r="T20" s="725"/>
      <c r="U20" s="726"/>
    </row>
    <row r="21" spans="2:21" ht="15.75">
      <c r="B21" s="723"/>
      <c r="C21" s="724" t="s">
        <v>650</v>
      </c>
      <c r="D21" s="725"/>
      <c r="E21" s="725"/>
      <c r="F21" s="725"/>
      <c r="G21" s="725"/>
      <c r="H21" s="725"/>
      <c r="I21" s="725"/>
      <c r="J21" s="725"/>
      <c r="K21" s="725"/>
      <c r="L21" s="725"/>
      <c r="M21" s="725"/>
      <c r="N21" s="725"/>
      <c r="O21" s="725"/>
      <c r="P21" s="725"/>
      <c r="Q21" s="725"/>
      <c r="R21" s="725"/>
      <c r="S21" s="725"/>
      <c r="T21" s="725"/>
      <c r="U21" s="726"/>
    </row>
    <row r="22" spans="2:21" ht="15.75">
      <c r="B22" s="723"/>
      <c r="C22" s="724"/>
      <c r="D22" s="725"/>
      <c r="E22" s="725"/>
      <c r="F22" s="725"/>
      <c r="G22" s="725"/>
      <c r="H22" s="725"/>
      <c r="I22" s="725"/>
      <c r="J22" s="725"/>
      <c r="K22" s="725"/>
      <c r="L22" s="725"/>
      <c r="M22" s="725"/>
      <c r="N22" s="725"/>
      <c r="O22" s="725"/>
      <c r="P22" s="725"/>
      <c r="Q22" s="725"/>
      <c r="R22" s="725"/>
      <c r="S22" s="725"/>
      <c r="T22" s="725"/>
      <c r="U22" s="726"/>
    </row>
    <row r="23" spans="2:21" ht="30" customHeight="1">
      <c r="B23" s="723"/>
      <c r="C23" s="761" t="s">
        <v>651</v>
      </c>
      <c r="D23" s="761"/>
      <c r="E23" s="761"/>
      <c r="F23" s="761"/>
      <c r="G23" s="761"/>
      <c r="H23" s="761"/>
      <c r="I23" s="761"/>
      <c r="J23" s="761"/>
      <c r="K23" s="761"/>
      <c r="L23" s="761"/>
      <c r="M23" s="761"/>
      <c r="N23" s="761"/>
      <c r="O23" s="761"/>
      <c r="P23" s="761"/>
      <c r="Q23" s="761"/>
      <c r="R23" s="761"/>
      <c r="S23" s="761"/>
      <c r="T23" s="725"/>
      <c r="U23" s="726"/>
    </row>
    <row r="24" spans="2:21" ht="15.75">
      <c r="B24" s="723"/>
      <c r="C24" s="724"/>
      <c r="D24" s="725"/>
      <c r="E24" s="725"/>
      <c r="F24" s="725"/>
      <c r="G24" s="725"/>
      <c r="H24" s="725"/>
      <c r="I24" s="725"/>
      <c r="J24" s="725"/>
      <c r="K24" s="725"/>
      <c r="L24" s="725"/>
      <c r="M24" s="725"/>
      <c r="N24" s="725"/>
      <c r="O24" s="725"/>
      <c r="P24" s="725"/>
      <c r="Q24" s="725"/>
      <c r="R24" s="725"/>
      <c r="S24" s="725"/>
      <c r="T24" s="725"/>
      <c r="U24" s="726"/>
    </row>
    <row r="25" spans="2:21" ht="15.75">
      <c r="B25" s="723"/>
      <c r="C25" s="724" t="s">
        <v>654</v>
      </c>
      <c r="D25" s="725"/>
      <c r="E25" s="725"/>
      <c r="F25" s="725"/>
      <c r="G25" s="725"/>
      <c r="H25" s="725"/>
      <c r="I25" s="725"/>
      <c r="J25" s="725"/>
      <c r="K25" s="725"/>
      <c r="L25" s="725"/>
      <c r="M25" s="725"/>
      <c r="N25" s="725"/>
      <c r="O25" s="725"/>
      <c r="P25" s="725"/>
      <c r="Q25" s="725"/>
      <c r="R25" s="725"/>
      <c r="S25" s="725"/>
      <c r="T25" s="725"/>
      <c r="U25" s="726"/>
    </row>
    <row r="26" spans="2:21" ht="15.75">
      <c r="B26" s="723"/>
      <c r="C26" s="724"/>
      <c r="D26" s="725"/>
      <c r="E26" s="725"/>
      <c r="F26" s="725"/>
      <c r="G26" s="725"/>
      <c r="H26" s="725"/>
      <c r="I26" s="725"/>
      <c r="J26" s="725"/>
      <c r="K26" s="725"/>
      <c r="L26" s="725"/>
      <c r="M26" s="725"/>
      <c r="N26" s="725"/>
      <c r="O26" s="725"/>
      <c r="P26" s="725"/>
      <c r="Q26" s="725"/>
      <c r="R26" s="725"/>
      <c r="S26" s="725"/>
      <c r="T26" s="725"/>
      <c r="U26" s="726"/>
    </row>
    <row r="27" spans="2:21" ht="31.5" customHeight="1">
      <c r="B27" s="723"/>
      <c r="C27" s="761" t="s">
        <v>652</v>
      </c>
      <c r="D27" s="761"/>
      <c r="E27" s="761"/>
      <c r="F27" s="761"/>
      <c r="G27" s="761"/>
      <c r="H27" s="761"/>
      <c r="I27" s="761"/>
      <c r="J27" s="761"/>
      <c r="K27" s="761"/>
      <c r="L27" s="761"/>
      <c r="M27" s="761"/>
      <c r="N27" s="761"/>
      <c r="O27" s="761"/>
      <c r="P27" s="761"/>
      <c r="Q27" s="761"/>
      <c r="R27" s="761"/>
      <c r="S27" s="761"/>
      <c r="T27" s="761"/>
      <c r="U27" s="766"/>
    </row>
    <row r="28" spans="2:21" ht="15.75">
      <c r="B28" s="723"/>
      <c r="C28" s="724"/>
      <c r="D28" s="725"/>
      <c r="E28" s="725"/>
      <c r="F28" s="725"/>
      <c r="G28" s="725"/>
      <c r="H28" s="725"/>
      <c r="I28" s="725"/>
      <c r="J28" s="725"/>
      <c r="K28" s="725"/>
      <c r="L28" s="725"/>
      <c r="M28" s="725"/>
      <c r="N28" s="725"/>
      <c r="O28" s="725"/>
      <c r="P28" s="725"/>
      <c r="Q28" s="725"/>
      <c r="R28" s="725"/>
      <c r="S28" s="725"/>
      <c r="T28" s="725"/>
      <c r="U28" s="726"/>
    </row>
    <row r="29" spans="2:21" ht="31.5" customHeight="1">
      <c r="B29" s="723"/>
      <c r="C29" s="761" t="s">
        <v>655</v>
      </c>
      <c r="D29" s="761"/>
      <c r="E29" s="761"/>
      <c r="F29" s="761"/>
      <c r="G29" s="761"/>
      <c r="H29" s="761"/>
      <c r="I29" s="761"/>
      <c r="J29" s="761"/>
      <c r="K29" s="761"/>
      <c r="L29" s="761"/>
      <c r="M29" s="761"/>
      <c r="N29" s="761"/>
      <c r="O29" s="761"/>
      <c r="P29" s="761"/>
      <c r="Q29" s="761"/>
      <c r="R29" s="761"/>
      <c r="S29" s="761"/>
      <c r="T29" s="761"/>
      <c r="U29" s="766"/>
    </row>
    <row r="30" spans="2:21" ht="15.75">
      <c r="B30" s="723"/>
      <c r="C30" s="724"/>
      <c r="D30" s="725"/>
      <c r="E30" s="725"/>
      <c r="F30" s="725"/>
      <c r="G30" s="725"/>
      <c r="H30" s="725"/>
      <c r="I30" s="725"/>
      <c r="J30" s="725"/>
      <c r="K30" s="725"/>
      <c r="L30" s="725"/>
      <c r="M30" s="725"/>
      <c r="N30" s="725"/>
      <c r="O30" s="725"/>
      <c r="P30" s="725"/>
      <c r="Q30" s="725"/>
      <c r="R30" s="725"/>
      <c r="S30" s="725"/>
      <c r="T30" s="725"/>
      <c r="U30" s="726"/>
    </row>
    <row r="31" spans="2:21" ht="15.75">
      <c r="B31" s="723"/>
      <c r="C31" s="724" t="s">
        <v>656</v>
      </c>
      <c r="D31" s="725"/>
      <c r="E31" s="725"/>
      <c r="F31" s="725"/>
      <c r="G31" s="725"/>
      <c r="H31" s="725"/>
      <c r="I31" s="725"/>
      <c r="J31" s="725"/>
      <c r="K31" s="725"/>
      <c r="L31" s="725"/>
      <c r="M31" s="725"/>
      <c r="N31" s="725"/>
      <c r="O31" s="725"/>
      <c r="P31" s="725"/>
      <c r="Q31" s="725"/>
      <c r="R31" s="725"/>
      <c r="S31" s="725"/>
      <c r="T31" s="725"/>
      <c r="U31" s="726"/>
    </row>
    <row r="32" spans="2:21" ht="15.75">
      <c r="B32" s="727"/>
      <c r="C32" s="728"/>
      <c r="D32" s="729"/>
      <c r="E32" s="729"/>
      <c r="F32" s="729"/>
      <c r="G32" s="729"/>
      <c r="H32" s="729"/>
      <c r="I32" s="729"/>
      <c r="J32" s="729"/>
      <c r="K32" s="729"/>
      <c r="L32" s="729"/>
      <c r="M32" s="729"/>
      <c r="N32" s="729"/>
      <c r="O32" s="729"/>
      <c r="P32" s="729"/>
      <c r="Q32" s="729"/>
      <c r="R32" s="729"/>
      <c r="S32" s="729"/>
      <c r="T32" s="729"/>
      <c r="U32" s="730"/>
    </row>
    <row r="33" spans="2:21" ht="39" customHeight="1">
      <c r="B33" s="731" t="s">
        <v>657</v>
      </c>
      <c r="C33" s="767" t="s">
        <v>658</v>
      </c>
      <c r="D33" s="767"/>
      <c r="E33" s="767"/>
      <c r="F33" s="767"/>
      <c r="G33" s="767"/>
      <c r="H33" s="767"/>
      <c r="I33" s="767"/>
      <c r="J33" s="767"/>
      <c r="K33" s="767"/>
      <c r="L33" s="767"/>
      <c r="M33" s="767"/>
      <c r="N33" s="767"/>
      <c r="O33" s="767"/>
      <c r="P33" s="767"/>
      <c r="Q33" s="767"/>
      <c r="R33" s="767"/>
      <c r="S33" s="767"/>
      <c r="T33" s="767"/>
      <c r="U33" s="768"/>
    </row>
    <row r="34" spans="2:21">
      <c r="B34" s="732"/>
      <c r="C34" s="733"/>
      <c r="D34" s="733"/>
      <c r="E34" s="733"/>
      <c r="F34" s="733"/>
      <c r="G34" s="733"/>
      <c r="H34" s="733"/>
      <c r="I34" s="733"/>
      <c r="J34" s="733"/>
      <c r="K34" s="733"/>
      <c r="L34" s="733"/>
      <c r="M34" s="733"/>
      <c r="N34" s="733"/>
      <c r="O34" s="733"/>
      <c r="P34" s="733"/>
      <c r="Q34" s="733"/>
      <c r="R34" s="733"/>
      <c r="S34" s="733"/>
      <c r="T34" s="733"/>
      <c r="U34" s="734"/>
    </row>
    <row r="35" spans="2:21" ht="15.75">
      <c r="B35" s="735" t="s">
        <v>659</v>
      </c>
      <c r="C35" s="736" t="s">
        <v>660</v>
      </c>
      <c r="D35" s="725"/>
      <c r="E35" s="725"/>
      <c r="F35" s="725"/>
      <c r="G35" s="725"/>
      <c r="H35" s="725"/>
      <c r="I35" s="725"/>
      <c r="J35" s="725"/>
      <c r="K35" s="725"/>
      <c r="L35" s="725"/>
      <c r="M35" s="725"/>
      <c r="N35" s="725"/>
      <c r="O35" s="725"/>
      <c r="P35" s="725"/>
      <c r="Q35" s="725"/>
      <c r="R35" s="725"/>
      <c r="S35" s="725"/>
      <c r="T35" s="725"/>
      <c r="U35" s="726"/>
    </row>
    <row r="36" spans="2:21">
      <c r="B36" s="737"/>
      <c r="C36" s="729"/>
      <c r="D36" s="729"/>
      <c r="E36" s="729"/>
      <c r="F36" s="729"/>
      <c r="G36" s="729"/>
      <c r="H36" s="729"/>
      <c r="I36" s="729"/>
      <c r="J36" s="729"/>
      <c r="K36" s="729"/>
      <c r="L36" s="729"/>
      <c r="M36" s="729"/>
      <c r="N36" s="729"/>
      <c r="O36" s="729"/>
      <c r="P36" s="729"/>
      <c r="Q36" s="729"/>
      <c r="R36" s="729"/>
      <c r="S36" s="729"/>
      <c r="T36" s="729"/>
      <c r="U36" s="730"/>
    </row>
    <row r="37" spans="2:21" ht="34.5" customHeight="1">
      <c r="B37" s="722" t="s">
        <v>661</v>
      </c>
      <c r="C37" s="769" t="s">
        <v>662</v>
      </c>
      <c r="D37" s="769"/>
      <c r="E37" s="769"/>
      <c r="F37" s="769"/>
      <c r="G37" s="769"/>
      <c r="H37" s="769"/>
      <c r="I37" s="769"/>
      <c r="J37" s="769"/>
      <c r="K37" s="769"/>
      <c r="L37" s="769"/>
      <c r="M37" s="769"/>
      <c r="N37" s="769"/>
      <c r="O37" s="769"/>
      <c r="P37" s="769"/>
      <c r="Q37" s="769"/>
      <c r="R37" s="769"/>
      <c r="S37" s="769"/>
      <c r="T37" s="769"/>
      <c r="U37" s="770"/>
    </row>
    <row r="38" spans="2:21">
      <c r="B38" s="737"/>
      <c r="C38" s="729"/>
      <c r="D38" s="729"/>
      <c r="E38" s="729"/>
      <c r="F38" s="729"/>
      <c r="G38" s="729"/>
      <c r="H38" s="729"/>
      <c r="I38" s="729"/>
      <c r="J38" s="729"/>
      <c r="K38" s="729"/>
      <c r="L38" s="729"/>
      <c r="M38" s="729"/>
      <c r="N38" s="729"/>
      <c r="O38" s="729"/>
      <c r="P38" s="729"/>
      <c r="Q38" s="729"/>
      <c r="R38" s="729"/>
      <c r="S38" s="729"/>
      <c r="T38" s="729"/>
      <c r="U38" s="730"/>
    </row>
    <row r="39" spans="2:21" ht="15.75">
      <c r="B39" s="722" t="s">
        <v>663</v>
      </c>
      <c r="C39" s="738" t="s">
        <v>664</v>
      </c>
      <c r="D39" s="733"/>
      <c r="E39" s="733"/>
      <c r="F39" s="733"/>
      <c r="G39" s="733"/>
      <c r="H39" s="733"/>
      <c r="I39" s="733"/>
      <c r="J39" s="733"/>
      <c r="K39" s="733"/>
      <c r="L39" s="733"/>
      <c r="M39" s="733"/>
      <c r="N39" s="733"/>
      <c r="O39" s="733"/>
      <c r="P39" s="733"/>
      <c r="Q39" s="733"/>
      <c r="R39" s="733"/>
      <c r="S39" s="733"/>
      <c r="T39" s="733"/>
      <c r="U39" s="734"/>
    </row>
    <row r="40" spans="2:21">
      <c r="B40" s="737"/>
      <c r="C40" s="729"/>
      <c r="D40" s="729"/>
      <c r="E40" s="729"/>
      <c r="F40" s="729"/>
      <c r="G40" s="729"/>
      <c r="H40" s="729"/>
      <c r="I40" s="729"/>
      <c r="J40" s="729"/>
      <c r="K40" s="729"/>
      <c r="L40" s="729"/>
      <c r="M40" s="729"/>
      <c r="N40" s="729"/>
      <c r="O40" s="729"/>
      <c r="P40" s="729"/>
      <c r="Q40" s="729"/>
      <c r="R40" s="729"/>
      <c r="S40" s="729"/>
      <c r="T40" s="729"/>
      <c r="U40" s="730"/>
    </row>
    <row r="41" spans="2:21" ht="38.25" customHeight="1">
      <c r="B41" s="731" t="s">
        <v>665</v>
      </c>
      <c r="C41" s="771" t="s">
        <v>666</v>
      </c>
      <c r="D41" s="771"/>
      <c r="E41" s="771"/>
      <c r="F41" s="771"/>
      <c r="G41" s="771"/>
      <c r="H41" s="771"/>
      <c r="I41" s="771"/>
      <c r="J41" s="771"/>
      <c r="K41" s="771"/>
      <c r="L41" s="771"/>
      <c r="M41" s="771"/>
      <c r="N41" s="771"/>
      <c r="O41" s="771"/>
      <c r="P41" s="771"/>
      <c r="Q41" s="771"/>
      <c r="R41" s="771"/>
      <c r="S41" s="771"/>
      <c r="T41" s="771"/>
      <c r="U41" s="772"/>
    </row>
    <row r="42" spans="2:21">
      <c r="B42" s="739"/>
      <c r="C42" s="733"/>
      <c r="D42" s="733"/>
      <c r="E42" s="733"/>
      <c r="F42" s="733"/>
      <c r="G42" s="733"/>
      <c r="H42" s="733"/>
      <c r="I42" s="733"/>
      <c r="J42" s="733"/>
      <c r="K42" s="733"/>
      <c r="L42" s="733"/>
      <c r="M42" s="733"/>
      <c r="N42" s="733"/>
      <c r="O42" s="733"/>
      <c r="P42" s="733"/>
      <c r="Q42" s="733"/>
      <c r="R42" s="733"/>
      <c r="S42" s="733"/>
      <c r="T42" s="733"/>
      <c r="U42" s="734"/>
    </row>
    <row r="43" spans="2:21" ht="15.75">
      <c r="B43" s="735" t="s">
        <v>667</v>
      </c>
      <c r="C43" s="736" t="s">
        <v>668</v>
      </c>
      <c r="D43" s="725"/>
      <c r="E43" s="725"/>
      <c r="F43" s="725"/>
      <c r="G43" s="725"/>
      <c r="H43" s="725"/>
      <c r="I43" s="725"/>
      <c r="J43" s="725"/>
      <c r="K43" s="725"/>
      <c r="L43" s="725"/>
      <c r="M43" s="725"/>
      <c r="N43" s="725"/>
      <c r="O43" s="725"/>
      <c r="P43" s="725"/>
      <c r="Q43" s="725"/>
      <c r="R43" s="725"/>
      <c r="S43" s="725"/>
      <c r="T43" s="725"/>
      <c r="U43" s="726"/>
    </row>
    <row r="44" spans="2:21">
      <c r="B44" s="740"/>
      <c r="C44" s="725"/>
      <c r="D44" s="725"/>
      <c r="E44" s="725"/>
      <c r="F44" s="725"/>
      <c r="G44" s="725"/>
      <c r="H44" s="725"/>
      <c r="I44" s="725"/>
      <c r="J44" s="725"/>
      <c r="K44" s="725"/>
      <c r="L44" s="725"/>
      <c r="M44" s="725"/>
      <c r="N44" s="725"/>
      <c r="O44" s="725"/>
      <c r="P44" s="725"/>
      <c r="Q44" s="725"/>
      <c r="R44" s="725"/>
      <c r="S44" s="725"/>
      <c r="T44" s="725"/>
      <c r="U44" s="726"/>
    </row>
    <row r="45" spans="2:21" ht="36" customHeight="1">
      <c r="B45" s="740"/>
      <c r="C45" s="759" t="s">
        <v>672</v>
      </c>
      <c r="D45" s="759"/>
      <c r="E45" s="759"/>
      <c r="F45" s="759"/>
      <c r="G45" s="759"/>
      <c r="H45" s="759"/>
      <c r="I45" s="759"/>
      <c r="J45" s="759"/>
      <c r="K45" s="759"/>
      <c r="L45" s="759"/>
      <c r="M45" s="759"/>
      <c r="N45" s="759"/>
      <c r="O45" s="759"/>
      <c r="P45" s="759"/>
      <c r="Q45" s="759"/>
      <c r="R45" s="759"/>
      <c r="S45" s="759"/>
      <c r="T45" s="759"/>
      <c r="U45" s="760"/>
    </row>
    <row r="46" spans="2:21">
      <c r="B46" s="740"/>
      <c r="C46" s="741"/>
      <c r="D46" s="725"/>
      <c r="E46" s="725"/>
      <c r="F46" s="725"/>
      <c r="G46" s="725"/>
      <c r="H46" s="725"/>
      <c r="I46" s="725"/>
      <c r="J46" s="725"/>
      <c r="K46" s="725"/>
      <c r="L46" s="725"/>
      <c r="M46" s="725"/>
      <c r="N46" s="725"/>
      <c r="O46" s="725"/>
      <c r="P46" s="725"/>
      <c r="Q46" s="725"/>
      <c r="R46" s="725"/>
      <c r="S46" s="725"/>
      <c r="T46" s="725"/>
      <c r="U46" s="726"/>
    </row>
    <row r="47" spans="2:21" ht="35.25" customHeight="1">
      <c r="B47" s="740"/>
      <c r="C47" s="759" t="s">
        <v>669</v>
      </c>
      <c r="D47" s="759"/>
      <c r="E47" s="759"/>
      <c r="F47" s="759"/>
      <c r="G47" s="759"/>
      <c r="H47" s="759"/>
      <c r="I47" s="759"/>
      <c r="J47" s="759"/>
      <c r="K47" s="759"/>
      <c r="L47" s="759"/>
      <c r="M47" s="759"/>
      <c r="N47" s="759"/>
      <c r="O47" s="759"/>
      <c r="P47" s="759"/>
      <c r="Q47" s="759"/>
      <c r="R47" s="759"/>
      <c r="S47" s="759"/>
      <c r="T47" s="759"/>
      <c r="U47" s="760"/>
    </row>
    <row r="48" spans="2:21">
      <c r="B48" s="740"/>
      <c r="C48" s="741"/>
      <c r="D48" s="725"/>
      <c r="E48" s="725"/>
      <c r="F48" s="725"/>
      <c r="G48" s="725"/>
      <c r="H48" s="725"/>
      <c r="I48" s="725"/>
      <c r="J48" s="725"/>
      <c r="K48" s="725"/>
      <c r="L48" s="725"/>
      <c r="M48" s="725"/>
      <c r="N48" s="725"/>
      <c r="O48" s="725"/>
      <c r="P48" s="725"/>
      <c r="Q48" s="725"/>
      <c r="R48" s="725"/>
      <c r="S48" s="725"/>
      <c r="T48" s="725"/>
      <c r="U48" s="726"/>
    </row>
    <row r="49" spans="2:21" ht="40.5" customHeight="1">
      <c r="B49" s="740"/>
      <c r="C49" s="759" t="s">
        <v>670</v>
      </c>
      <c r="D49" s="759"/>
      <c r="E49" s="759"/>
      <c r="F49" s="759"/>
      <c r="G49" s="759"/>
      <c r="H49" s="759"/>
      <c r="I49" s="759"/>
      <c r="J49" s="759"/>
      <c r="K49" s="759"/>
      <c r="L49" s="759"/>
      <c r="M49" s="759"/>
      <c r="N49" s="759"/>
      <c r="O49" s="759"/>
      <c r="P49" s="759"/>
      <c r="Q49" s="759"/>
      <c r="R49" s="759"/>
      <c r="S49" s="759"/>
      <c r="T49" s="759"/>
      <c r="U49" s="760"/>
    </row>
    <row r="50" spans="2:21">
      <c r="B50" s="740"/>
      <c r="C50" s="741"/>
      <c r="D50" s="725"/>
      <c r="E50" s="725"/>
      <c r="F50" s="725"/>
      <c r="G50" s="725"/>
      <c r="H50" s="725"/>
      <c r="I50" s="725"/>
      <c r="J50" s="725"/>
      <c r="K50" s="725"/>
      <c r="L50" s="725"/>
      <c r="M50" s="725"/>
      <c r="N50" s="725"/>
      <c r="O50" s="725"/>
      <c r="P50" s="725"/>
      <c r="Q50" s="725"/>
      <c r="R50" s="725"/>
      <c r="S50" s="725"/>
      <c r="T50" s="725"/>
      <c r="U50" s="726"/>
    </row>
    <row r="51" spans="2:21" ht="30" customHeight="1">
      <c r="B51" s="740"/>
      <c r="C51" s="759" t="s">
        <v>671</v>
      </c>
      <c r="D51" s="759"/>
      <c r="E51" s="759"/>
      <c r="F51" s="759"/>
      <c r="G51" s="759"/>
      <c r="H51" s="759"/>
      <c r="I51" s="759"/>
      <c r="J51" s="759"/>
      <c r="K51" s="759"/>
      <c r="L51" s="759"/>
      <c r="M51" s="759"/>
      <c r="N51" s="759"/>
      <c r="O51" s="759"/>
      <c r="P51" s="759"/>
      <c r="Q51" s="759"/>
      <c r="R51" s="759"/>
      <c r="S51" s="759"/>
      <c r="T51" s="759"/>
      <c r="U51" s="760"/>
    </row>
    <row r="52" spans="2:21" ht="15.75">
      <c r="B52" s="740"/>
      <c r="C52" s="724"/>
      <c r="D52" s="725"/>
      <c r="E52" s="725"/>
      <c r="F52" s="725"/>
      <c r="G52" s="725"/>
      <c r="H52" s="725"/>
      <c r="I52" s="725"/>
      <c r="J52" s="725"/>
      <c r="K52" s="725"/>
      <c r="L52" s="725"/>
      <c r="M52" s="725"/>
      <c r="N52" s="725"/>
      <c r="O52" s="725"/>
      <c r="P52" s="725"/>
      <c r="Q52" s="725"/>
      <c r="R52" s="725"/>
      <c r="S52" s="725"/>
      <c r="T52" s="725"/>
      <c r="U52" s="726"/>
    </row>
    <row r="53" spans="2:21" ht="31.5" customHeight="1">
      <c r="B53" s="740"/>
      <c r="C53" s="761" t="s">
        <v>673</v>
      </c>
      <c r="D53" s="761"/>
      <c r="E53" s="761"/>
      <c r="F53" s="761"/>
      <c r="G53" s="761"/>
      <c r="H53" s="761"/>
      <c r="I53" s="761"/>
      <c r="J53" s="761"/>
      <c r="K53" s="761"/>
      <c r="L53" s="761"/>
      <c r="M53" s="761"/>
      <c r="N53" s="761"/>
      <c r="O53" s="761"/>
      <c r="P53" s="761"/>
      <c r="Q53" s="761"/>
      <c r="R53" s="761"/>
      <c r="S53" s="761"/>
      <c r="T53" s="761"/>
      <c r="U53" s="766"/>
    </row>
    <row r="54" spans="2:21">
      <c r="B54" s="737"/>
      <c r="C54" s="729"/>
      <c r="D54" s="729"/>
      <c r="E54" s="729"/>
      <c r="F54" s="729"/>
      <c r="G54" s="729"/>
      <c r="H54" s="729"/>
      <c r="I54" s="729"/>
      <c r="J54" s="729"/>
      <c r="K54" s="729"/>
      <c r="L54" s="729"/>
      <c r="M54" s="729"/>
      <c r="N54" s="729"/>
      <c r="O54" s="729"/>
      <c r="P54" s="729"/>
      <c r="Q54" s="729"/>
      <c r="R54" s="729"/>
      <c r="S54" s="729"/>
      <c r="T54" s="729"/>
      <c r="U54" s="730"/>
    </row>
    <row r="55" spans="2:21" ht="48" customHeight="1">
      <c r="B55" s="722" t="s">
        <v>674</v>
      </c>
      <c r="C55" s="769" t="s">
        <v>675</v>
      </c>
      <c r="D55" s="769"/>
      <c r="E55" s="769"/>
      <c r="F55" s="769"/>
      <c r="G55" s="769"/>
      <c r="H55" s="769"/>
      <c r="I55" s="769"/>
      <c r="J55" s="769"/>
      <c r="K55" s="769"/>
      <c r="L55" s="769"/>
      <c r="M55" s="769"/>
      <c r="N55" s="769"/>
      <c r="O55" s="769"/>
      <c r="P55" s="769"/>
      <c r="Q55" s="769"/>
      <c r="R55" s="769"/>
      <c r="S55" s="769"/>
      <c r="T55" s="769"/>
      <c r="U55" s="770"/>
    </row>
    <row r="56" spans="2:21">
      <c r="B56" s="737"/>
      <c r="C56" s="729"/>
      <c r="D56" s="729"/>
      <c r="E56" s="729"/>
      <c r="F56" s="729"/>
      <c r="G56" s="729"/>
      <c r="H56" s="729"/>
      <c r="I56" s="729"/>
      <c r="J56" s="729"/>
      <c r="K56" s="729"/>
      <c r="L56" s="729"/>
      <c r="M56" s="729"/>
      <c r="N56" s="729"/>
      <c r="O56" s="729"/>
      <c r="P56" s="729"/>
      <c r="Q56" s="729"/>
      <c r="R56" s="729"/>
      <c r="S56" s="729"/>
      <c r="T56" s="729"/>
      <c r="U56" s="730"/>
    </row>
    <row r="57" spans="2:21" ht="34.5" customHeight="1">
      <c r="B57" s="722" t="s">
        <v>676</v>
      </c>
      <c r="C57" s="769" t="s">
        <v>677</v>
      </c>
      <c r="D57" s="769"/>
      <c r="E57" s="769"/>
      <c r="F57" s="769"/>
      <c r="G57" s="769"/>
      <c r="H57" s="769"/>
      <c r="I57" s="769"/>
      <c r="J57" s="769"/>
      <c r="K57" s="769"/>
      <c r="L57" s="769"/>
      <c r="M57" s="769"/>
      <c r="N57" s="769"/>
      <c r="O57" s="769"/>
      <c r="P57" s="769"/>
      <c r="Q57" s="769"/>
      <c r="R57" s="769"/>
      <c r="S57" s="769"/>
      <c r="T57" s="769"/>
      <c r="U57" s="770"/>
    </row>
    <row r="58" spans="2:21">
      <c r="B58" s="742"/>
      <c r="C58" s="729"/>
      <c r="D58" s="729"/>
      <c r="E58" s="729"/>
      <c r="F58" s="729"/>
      <c r="G58" s="729"/>
      <c r="H58" s="729"/>
      <c r="I58" s="729"/>
      <c r="J58" s="729"/>
      <c r="K58" s="729"/>
      <c r="L58" s="729"/>
      <c r="M58" s="729"/>
      <c r="N58" s="729"/>
      <c r="O58" s="729"/>
      <c r="P58" s="729"/>
      <c r="Q58" s="729"/>
      <c r="R58" s="729"/>
      <c r="S58" s="729"/>
      <c r="T58" s="729"/>
      <c r="U58" s="730"/>
    </row>
    <row r="59" spans="2:21" ht="30.75" customHeight="1">
      <c r="B59" s="731" t="s">
        <v>678</v>
      </c>
      <c r="C59" s="743" t="s">
        <v>679</v>
      </c>
      <c r="D59" s="744"/>
      <c r="E59" s="744"/>
      <c r="F59" s="744"/>
      <c r="G59" s="744"/>
      <c r="H59" s="744"/>
      <c r="I59" s="744"/>
      <c r="J59" s="744"/>
      <c r="K59" s="744"/>
      <c r="L59" s="744"/>
      <c r="M59" s="744"/>
      <c r="N59" s="744"/>
      <c r="O59" s="744"/>
      <c r="P59" s="744"/>
      <c r="Q59" s="744"/>
      <c r="R59" s="744"/>
      <c r="S59" s="744"/>
      <c r="T59" s="744"/>
      <c r="U59" s="745"/>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90" zoomScaleNormal="90" workbookViewId="0">
      <selection activeCell="D12" sqref="D12"/>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4" t="s">
        <v>570</v>
      </c>
      <c r="C3" s="775"/>
      <c r="D3" s="775"/>
      <c r="E3" s="775"/>
      <c r="F3" s="776"/>
      <c r="G3" s="124"/>
    </row>
    <row r="4" spans="2:20" ht="16.5" customHeight="1">
      <c r="B4" s="777"/>
      <c r="C4" s="778"/>
      <c r="D4" s="778"/>
      <c r="E4" s="778"/>
      <c r="F4" s="779"/>
      <c r="G4" s="124"/>
    </row>
    <row r="5" spans="2:20" ht="71.25" customHeight="1">
      <c r="B5" s="777"/>
      <c r="C5" s="778"/>
      <c r="D5" s="778"/>
      <c r="E5" s="778"/>
      <c r="F5" s="779"/>
      <c r="G5" s="124"/>
    </row>
    <row r="6" spans="2:20" ht="21.75" customHeight="1">
      <c r="B6" s="780"/>
      <c r="C6" s="781"/>
      <c r="D6" s="781"/>
      <c r="E6" s="781"/>
      <c r="F6" s="782"/>
      <c r="G6" s="124"/>
    </row>
    <row r="8" spans="2:20" ht="21">
      <c r="B8" s="773" t="s">
        <v>484</v>
      </c>
      <c r="C8" s="773"/>
      <c r="D8" s="773"/>
      <c r="E8" s="773"/>
      <c r="F8" s="773"/>
      <c r="G8" s="773"/>
    </row>
    <row r="9" spans="2:20" ht="24.75" customHeight="1" thickBot="1">
      <c r="B9" s="116"/>
      <c r="C9" s="116"/>
      <c r="D9" s="116"/>
      <c r="E9" s="116"/>
      <c r="F9" s="116"/>
      <c r="G9" s="121"/>
    </row>
    <row r="10" spans="2:20" ht="27.75" customHeight="1" thickBot="1">
      <c r="B10" s="119" t="s">
        <v>172</v>
      </c>
      <c r="C10" s="104" t="s">
        <v>409</v>
      </c>
      <c r="D10" s="116"/>
      <c r="E10" s="116"/>
      <c r="F10" s="116"/>
      <c r="G10" s="121"/>
    </row>
    <row r="11" spans="2:20">
      <c r="B11" s="116"/>
      <c r="C11" s="116"/>
      <c r="D11" s="116"/>
      <c r="E11" s="116"/>
      <c r="F11" s="116"/>
      <c r="G11" s="121"/>
    </row>
    <row r="12" spans="2:20" s="9" customFormat="1" ht="31.5" customHeight="1" thickBot="1">
      <c r="B12" s="85" t="s">
        <v>598</v>
      </c>
      <c r="G12" s="28"/>
      <c r="L12" s="33"/>
      <c r="M12" s="33"/>
      <c r="N12" s="33"/>
      <c r="O12" s="33"/>
      <c r="P12" s="33"/>
      <c r="Q12" s="70"/>
      <c r="S12" s="8"/>
      <c r="T12" s="8"/>
    </row>
    <row r="13" spans="2:20" s="9" customFormat="1" ht="26.25" customHeight="1" thickBot="1">
      <c r="B13" s="104"/>
      <c r="C13" s="126" t="s">
        <v>639</v>
      </c>
      <c r="G13" s="111"/>
      <c r="L13" s="33"/>
      <c r="M13" s="33"/>
      <c r="N13" s="33"/>
      <c r="O13" s="33"/>
      <c r="P13" s="33"/>
      <c r="Q13" s="70"/>
      <c r="S13" s="8"/>
      <c r="T13" s="8"/>
    </row>
    <row r="14" spans="2:20" s="9" customFormat="1" ht="26.25" customHeight="1" thickBot="1">
      <c r="B14" s="104"/>
      <c r="C14" s="174" t="s">
        <v>634</v>
      </c>
      <c r="G14" s="125"/>
      <c r="L14" s="33"/>
      <c r="M14" s="33"/>
      <c r="N14" s="33"/>
      <c r="O14" s="33"/>
      <c r="P14" s="33"/>
      <c r="Q14" s="70"/>
      <c r="S14" s="8"/>
      <c r="T14" s="8"/>
    </row>
    <row r="15" spans="2:20" s="9" customFormat="1" ht="26.25" customHeight="1" thickBot="1">
      <c r="B15" s="104"/>
      <c r="C15" s="174" t="s">
        <v>635</v>
      </c>
      <c r="G15" s="125"/>
      <c r="L15" s="33"/>
      <c r="M15" s="33"/>
      <c r="N15" s="33"/>
      <c r="O15" s="33"/>
      <c r="P15" s="33"/>
      <c r="Q15" s="70"/>
      <c r="S15" s="8"/>
      <c r="T15" s="8"/>
    </row>
    <row r="16" spans="2:20" s="9" customFormat="1" ht="26.25" customHeight="1" thickBot="1">
      <c r="B16" s="104"/>
      <c r="C16" s="174" t="s">
        <v>636</v>
      </c>
      <c r="G16" s="125"/>
      <c r="L16" s="33"/>
      <c r="M16" s="33"/>
      <c r="N16" s="33"/>
      <c r="O16" s="33"/>
      <c r="P16" s="33"/>
      <c r="Q16" s="70"/>
      <c r="S16" s="8"/>
      <c r="T16" s="8"/>
    </row>
    <row r="17" spans="2:20" s="9" customFormat="1" ht="26.25" customHeight="1" thickBot="1">
      <c r="B17" s="104"/>
      <c r="C17" s="126" t="s">
        <v>637</v>
      </c>
      <c r="G17" s="111"/>
      <c r="L17" s="33"/>
      <c r="M17" s="33"/>
      <c r="N17" s="33"/>
      <c r="O17" s="33"/>
      <c r="P17" s="33"/>
      <c r="Q17" s="70"/>
      <c r="S17" s="8"/>
      <c r="T17" s="8"/>
    </row>
    <row r="18" spans="2:20" s="9" customFormat="1" ht="26.25" customHeight="1" thickBot="1">
      <c r="B18" s="104"/>
      <c r="C18" s="126" t="s">
        <v>638</v>
      </c>
      <c r="G18" s="125"/>
      <c r="L18" s="33"/>
      <c r="M18" s="33"/>
      <c r="N18" s="33"/>
      <c r="O18" s="33"/>
      <c r="P18" s="33"/>
      <c r="Q18" s="70"/>
      <c r="S18" s="8"/>
      <c r="T18" s="8"/>
    </row>
    <row r="19" spans="2:20" s="9" customFormat="1" ht="26.25" customHeight="1" thickBot="1">
      <c r="B19" s="104"/>
      <c r="C19" s="126" t="s">
        <v>640</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545</v>
      </c>
      <c r="C21" s="245" t="s">
        <v>474</v>
      </c>
      <c r="D21" s="245" t="s">
        <v>450</v>
      </c>
      <c r="E21" s="245" t="s">
        <v>442</v>
      </c>
      <c r="F21" s="245" t="s">
        <v>558</v>
      </c>
      <c r="G21" s="40"/>
      <c r="M21" s="25"/>
      <c r="T21" s="25"/>
    </row>
    <row r="22" spans="2:20" s="105" customFormat="1" ht="36" customHeight="1">
      <c r="B22" s="649" t="s">
        <v>548</v>
      </c>
      <c r="C22" s="655" t="s">
        <v>440</v>
      </c>
      <c r="D22" s="658" t="s">
        <v>446</v>
      </c>
      <c r="E22" s="662" t="s">
        <v>597</v>
      </c>
      <c r="F22" s="658" t="s">
        <v>451</v>
      </c>
      <c r="G22" s="176"/>
      <c r="M22" s="647"/>
      <c r="T22" s="647"/>
    </row>
    <row r="23" spans="2:20" s="105" customFormat="1" ht="35.25" customHeight="1">
      <c r="B23" s="650" t="s">
        <v>461</v>
      </c>
      <c r="C23" s="656" t="s">
        <v>441</v>
      </c>
      <c r="D23" s="659" t="s">
        <v>447</v>
      </c>
      <c r="E23" s="663" t="s">
        <v>597</v>
      </c>
      <c r="F23" s="659" t="s">
        <v>451</v>
      </c>
      <c r="G23" s="176"/>
      <c r="M23" s="647"/>
      <c r="T23" s="647"/>
    </row>
    <row r="24" spans="2:20" s="105" customFormat="1" ht="34.5" customHeight="1">
      <c r="B24" s="650" t="s">
        <v>458</v>
      </c>
      <c r="C24" s="656" t="s">
        <v>441</v>
      </c>
      <c r="D24" s="659" t="s">
        <v>448</v>
      </c>
      <c r="E24" s="663" t="s">
        <v>597</v>
      </c>
      <c r="F24" s="659" t="s">
        <v>451</v>
      </c>
      <c r="G24" s="176"/>
      <c r="M24" s="647"/>
      <c r="T24" s="647"/>
    </row>
    <row r="25" spans="2:20" s="105" customFormat="1" ht="32.25" customHeight="1">
      <c r="B25" s="651" t="s">
        <v>459</v>
      </c>
      <c r="C25" s="656" t="s">
        <v>440</v>
      </c>
      <c r="D25" s="659" t="s">
        <v>449</v>
      </c>
      <c r="E25" s="664" t="s">
        <v>616</v>
      </c>
      <c r="F25" s="667"/>
      <c r="G25" s="176"/>
      <c r="M25" s="647"/>
      <c r="T25" s="647"/>
    </row>
    <row r="26" spans="2:20" s="105" customFormat="1" ht="30.75" customHeight="1">
      <c r="B26" s="652" t="s">
        <v>546</v>
      </c>
      <c r="C26" s="656" t="s">
        <v>440</v>
      </c>
      <c r="D26" s="659"/>
      <c r="E26" s="664"/>
      <c r="F26" s="667"/>
      <c r="G26" s="176"/>
      <c r="M26" s="647"/>
      <c r="T26" s="647"/>
    </row>
    <row r="27" spans="2:20" s="105" customFormat="1" ht="32.25" customHeight="1">
      <c r="B27" s="653" t="s">
        <v>547</v>
      </c>
      <c r="C27" s="656" t="s">
        <v>440</v>
      </c>
      <c r="D27" s="660" t="s">
        <v>543</v>
      </c>
      <c r="E27" s="664"/>
      <c r="F27" s="667"/>
      <c r="G27" s="176"/>
      <c r="M27" s="647"/>
      <c r="T27" s="647"/>
    </row>
    <row r="28" spans="2:20" s="105" customFormat="1" ht="27" customHeight="1">
      <c r="B28" s="651" t="s">
        <v>460</v>
      </c>
      <c r="C28" s="656" t="s">
        <v>443</v>
      </c>
      <c r="D28" s="659" t="s">
        <v>485</v>
      </c>
      <c r="E28" s="664" t="s">
        <v>462</v>
      </c>
      <c r="F28" s="667"/>
      <c r="G28" s="176"/>
      <c r="M28" s="647"/>
      <c r="T28" s="647"/>
    </row>
    <row r="29" spans="2:20" s="105" customFormat="1" ht="27" customHeight="1">
      <c r="B29" s="653" t="s">
        <v>455</v>
      </c>
      <c r="C29" s="656" t="s">
        <v>440</v>
      </c>
      <c r="D29" s="659"/>
      <c r="E29" s="664"/>
      <c r="F29" s="659" t="s">
        <v>410</v>
      </c>
      <c r="G29" s="176"/>
      <c r="M29" s="647"/>
      <c r="T29" s="647"/>
    </row>
    <row r="30" spans="2:20" s="105" customFormat="1" ht="32.25" customHeight="1">
      <c r="B30" s="651" t="s">
        <v>208</v>
      </c>
      <c r="C30" s="656" t="s">
        <v>445</v>
      </c>
      <c r="D30" s="659" t="s">
        <v>560</v>
      </c>
      <c r="E30" s="665"/>
      <c r="F30" s="659" t="s">
        <v>559</v>
      </c>
      <c r="G30" s="648"/>
      <c r="M30" s="647"/>
    </row>
    <row r="31" spans="2:20" s="105" customFormat="1" ht="27.75" customHeight="1">
      <c r="B31" s="654" t="s">
        <v>544</v>
      </c>
      <c r="C31" s="657" t="s">
        <v>444</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413</v>
      </c>
      <c r="B1" s="8" t="s">
        <v>41</v>
      </c>
      <c r="C1" s="122" t="s">
        <v>235</v>
      </c>
      <c r="D1" s="8" t="s">
        <v>418</v>
      </c>
      <c r="E1" s="122" t="s">
        <v>453</v>
      </c>
      <c r="F1" s="122" t="s">
        <v>554</v>
      </c>
      <c r="G1" s="122" t="s">
        <v>580</v>
      </c>
      <c r="H1" s="122" t="s">
        <v>591</v>
      </c>
    </row>
    <row r="2" spans="1:8">
      <c r="A2" s="12" t="s">
        <v>29</v>
      </c>
      <c r="B2" s="12" t="s">
        <v>27</v>
      </c>
      <c r="C2" s="10">
        <v>2006</v>
      </c>
      <c r="D2" s="12" t="s">
        <v>419</v>
      </c>
      <c r="E2" s="10">
        <f>'2. LRAMVA Threshold'!D9</f>
        <v>2014</v>
      </c>
      <c r="F2" s="26" t="s">
        <v>171</v>
      </c>
      <c r="G2" s="12" t="s">
        <v>581</v>
      </c>
      <c r="H2" s="12" t="s">
        <v>599</v>
      </c>
    </row>
    <row r="3" spans="1:8">
      <c r="A3" s="12" t="s">
        <v>374</v>
      </c>
      <c r="B3" s="12" t="s">
        <v>27</v>
      </c>
      <c r="C3" s="10">
        <v>2007</v>
      </c>
      <c r="D3" s="12" t="s">
        <v>420</v>
      </c>
      <c r="E3" s="10">
        <f>'2. LRAMVA Threshold'!D24</f>
        <v>0</v>
      </c>
      <c r="F3" s="12" t="s">
        <v>555</v>
      </c>
      <c r="G3" s="12" t="s">
        <v>582</v>
      </c>
      <c r="H3" s="12" t="s">
        <v>592</v>
      </c>
    </row>
    <row r="4" spans="1:8">
      <c r="A4" s="12" t="s">
        <v>375</v>
      </c>
      <c r="B4" s="12" t="s">
        <v>28</v>
      </c>
      <c r="C4" s="10">
        <v>2008</v>
      </c>
      <c r="D4" s="12" t="s">
        <v>421</v>
      </c>
      <c r="F4" s="12" t="s">
        <v>170</v>
      </c>
      <c r="G4" s="12" t="s">
        <v>583</v>
      </c>
    </row>
    <row r="5" spans="1:8">
      <c r="A5" s="12" t="s">
        <v>376</v>
      </c>
      <c r="B5" s="12" t="s">
        <v>28</v>
      </c>
      <c r="C5" s="10">
        <v>2009</v>
      </c>
      <c r="F5" s="12" t="s">
        <v>371</v>
      </c>
      <c r="G5" s="12" t="s">
        <v>584</v>
      </c>
    </row>
    <row r="6" spans="1:8">
      <c r="A6" s="12" t="s">
        <v>377</v>
      </c>
      <c r="B6" s="12" t="s">
        <v>28</v>
      </c>
      <c r="C6" s="10">
        <v>2010</v>
      </c>
      <c r="F6" s="12" t="s">
        <v>372</v>
      </c>
      <c r="G6" s="12" t="s">
        <v>585</v>
      </c>
    </row>
    <row r="7" spans="1:8">
      <c r="A7" s="12" t="s">
        <v>378</v>
      </c>
      <c r="B7" s="12" t="s">
        <v>28</v>
      </c>
      <c r="C7" s="10">
        <v>2011</v>
      </c>
      <c r="F7" s="12" t="s">
        <v>373</v>
      </c>
      <c r="G7" s="12" t="s">
        <v>586</v>
      </c>
    </row>
    <row r="8" spans="1:8">
      <c r="A8" s="12" t="s">
        <v>379</v>
      </c>
      <c r="B8" s="12" t="s">
        <v>28</v>
      </c>
      <c r="C8" s="10">
        <v>2012</v>
      </c>
      <c r="F8" s="12" t="s">
        <v>563</v>
      </c>
      <c r="G8" s="12" t="s">
        <v>587</v>
      </c>
    </row>
    <row r="9" spans="1:8">
      <c r="A9" s="12" t="s">
        <v>380</v>
      </c>
      <c r="B9" s="12" t="s">
        <v>28</v>
      </c>
      <c r="C9" s="10">
        <v>2013</v>
      </c>
      <c r="G9" s="12" t="s">
        <v>588</v>
      </c>
    </row>
    <row r="10" spans="1:8">
      <c r="A10" s="12" t="s">
        <v>381</v>
      </c>
      <c r="B10" s="12" t="s">
        <v>28</v>
      </c>
      <c r="C10" s="10">
        <v>2014</v>
      </c>
      <c r="G10" s="12" t="s">
        <v>589</v>
      </c>
    </row>
    <row r="11" spans="1:8">
      <c r="A11" s="12" t="s">
        <v>382</v>
      </c>
      <c r="B11" s="12" t="s">
        <v>28</v>
      </c>
      <c r="C11" s="10">
        <v>2015</v>
      </c>
      <c r="G11" s="12" t="s">
        <v>590</v>
      </c>
    </row>
    <row r="12" spans="1:8">
      <c r="A12" s="12" t="s">
        <v>383</v>
      </c>
      <c r="B12" s="12" t="s">
        <v>28</v>
      </c>
      <c r="C12" s="10">
        <v>2016</v>
      </c>
    </row>
    <row r="13" spans="1:8">
      <c r="A13" s="12" t="s">
        <v>384</v>
      </c>
      <c r="B13" s="12" t="s">
        <v>28</v>
      </c>
      <c r="C13" s="10">
        <v>2017</v>
      </c>
    </row>
    <row r="14" spans="1:8">
      <c r="A14" s="12" t="s">
        <v>385</v>
      </c>
      <c r="B14" s="12" t="s">
        <v>28</v>
      </c>
      <c r="C14" s="10">
        <v>2018</v>
      </c>
    </row>
    <row r="15" spans="1:8">
      <c r="A15" s="12" t="s">
        <v>386</v>
      </c>
      <c r="B15" s="12" t="s">
        <v>28</v>
      </c>
      <c r="C15" s="10">
        <v>2019</v>
      </c>
    </row>
    <row r="16" spans="1:8">
      <c r="A16" s="12" t="s">
        <v>387</v>
      </c>
      <c r="B16" s="12" t="s">
        <v>28</v>
      </c>
      <c r="C16" s="10">
        <v>2020</v>
      </c>
    </row>
    <row r="17" spans="1:2">
      <c r="A17" s="12" t="s">
        <v>388</v>
      </c>
      <c r="B17" s="12" t="s">
        <v>28</v>
      </c>
    </row>
    <row r="18" spans="1:2">
      <c r="A18" s="12" t="s">
        <v>389</v>
      </c>
      <c r="B18" s="12" t="s">
        <v>28</v>
      </c>
    </row>
    <row r="19" spans="1:2">
      <c r="A19" s="12" t="s">
        <v>390</v>
      </c>
      <c r="B19" s="12" t="s">
        <v>28</v>
      </c>
    </row>
    <row r="20" spans="1:2">
      <c r="A20" s="12" t="s">
        <v>391</v>
      </c>
      <c r="B20" s="12" t="s">
        <v>28</v>
      </c>
    </row>
    <row r="21" spans="1:2">
      <c r="A21" s="12" t="s">
        <v>392</v>
      </c>
      <c r="B21" s="12" t="s">
        <v>28</v>
      </c>
    </row>
    <row r="22" spans="1:2">
      <c r="A22" s="12" t="s">
        <v>393</v>
      </c>
      <c r="B22" s="12" t="s">
        <v>28</v>
      </c>
    </row>
    <row r="23" spans="1:2">
      <c r="A23" s="12" t="s">
        <v>394</v>
      </c>
      <c r="B23" s="12" t="s">
        <v>28</v>
      </c>
    </row>
    <row r="24" spans="1:2">
      <c r="A24" s="12" t="s">
        <v>395</v>
      </c>
      <c r="B24" s="12" t="s">
        <v>28</v>
      </c>
    </row>
    <row r="25" spans="1:2">
      <c r="A25" s="12" t="s">
        <v>396</v>
      </c>
      <c r="B25" s="12" t="s">
        <v>28</v>
      </c>
    </row>
    <row r="26" spans="1:2">
      <c r="A26" s="12" t="s">
        <v>32</v>
      </c>
      <c r="B26" s="12" t="s">
        <v>27</v>
      </c>
    </row>
    <row r="27" spans="1:2">
      <c r="A27" s="12" t="s">
        <v>397</v>
      </c>
      <c r="B27" s="12" t="s">
        <v>28</v>
      </c>
    </row>
    <row r="28" spans="1:2">
      <c r="A28" s="12" t="s">
        <v>398</v>
      </c>
      <c r="B28" s="12" t="s">
        <v>28</v>
      </c>
    </row>
    <row r="29" spans="1:2">
      <c r="A29" s="12" t="s">
        <v>399</v>
      </c>
      <c r="B29" s="12" t="s">
        <v>28</v>
      </c>
    </row>
    <row r="30" spans="1:2">
      <c r="A30" s="12" t="s">
        <v>30</v>
      </c>
      <c r="B30" s="12" t="s">
        <v>28</v>
      </c>
    </row>
    <row r="31" spans="1:2">
      <c r="A31" s="12" t="s">
        <v>400</v>
      </c>
      <c r="B31" s="12" t="s">
        <v>28</v>
      </c>
    </row>
    <row r="32" spans="1:2">
      <c r="A32" s="12" t="s">
        <v>401</v>
      </c>
      <c r="B32" s="12" t="s">
        <v>28</v>
      </c>
    </row>
    <row r="33" spans="1:2">
      <c r="A33" s="12" t="s">
        <v>402</v>
      </c>
      <c r="B33" s="12" t="s">
        <v>28</v>
      </c>
    </row>
    <row r="34" spans="1:2">
      <c r="A34" s="12" t="s">
        <v>403</v>
      </c>
      <c r="B34" s="12" t="s">
        <v>28</v>
      </c>
    </row>
    <row r="35" spans="1:2">
      <c r="A35" s="12" t="s">
        <v>404</v>
      </c>
      <c r="B35" s="12" t="s">
        <v>28</v>
      </c>
    </row>
    <row r="36" spans="1:2">
      <c r="A36" s="12" t="s">
        <v>405</v>
      </c>
      <c r="B36" s="12" t="s">
        <v>28</v>
      </c>
    </row>
    <row r="37" spans="1:2">
      <c r="A37" s="12" t="s">
        <v>406</v>
      </c>
      <c r="B37" s="12" t="s">
        <v>28</v>
      </c>
    </row>
    <row r="38" spans="1:2">
      <c r="A38" s="12" t="s">
        <v>407</v>
      </c>
      <c r="B38" s="12" t="s">
        <v>28</v>
      </c>
    </row>
    <row r="39" spans="1:2">
      <c r="A39" s="12" t="s">
        <v>408</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6"/>
  <sheetViews>
    <sheetView tabSelected="1" topLeftCell="A47" zoomScale="80" zoomScaleNormal="80" workbookViewId="0">
      <selection activeCell="V84" sqref="V84"/>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hidden="1" customWidth="1"/>
    <col min="10" max="10" width="22" style="9" hidden="1" customWidth="1"/>
    <col min="11" max="11" width="19.7109375" style="9" hidden="1"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556</v>
      </c>
      <c r="D6" s="17"/>
      <c r="E6" s="9"/>
      <c r="T6" s="9"/>
      <c r="V6" s="8"/>
    </row>
    <row r="7" spans="2:22" ht="21" customHeight="1">
      <c r="B7" s="539"/>
      <c r="C7" s="17"/>
      <c r="D7" s="17"/>
      <c r="E7" s="9"/>
      <c r="T7" s="9"/>
      <c r="V7" s="8"/>
    </row>
    <row r="8" spans="2:22" ht="24.75" customHeight="1">
      <c r="B8" s="119" t="s">
        <v>240</v>
      </c>
      <c r="C8" s="191"/>
      <c r="D8" s="603"/>
      <c r="E8" s="9"/>
      <c r="T8" s="9"/>
      <c r="V8" s="8"/>
    </row>
    <row r="9" spans="2:22" ht="41.25" customHeight="1">
      <c r="B9" s="553" t="s">
        <v>525</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561</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512</v>
      </c>
      <c r="C13" s="17"/>
      <c r="F13" s="187" t="s">
        <v>513</v>
      </c>
      <c r="G13" s="36"/>
      <c r="H13" s="31"/>
      <c r="I13" s="9"/>
      <c r="J13" s="186" t="s">
        <v>510</v>
      </c>
      <c r="N13" s="105"/>
      <c r="P13" s="9"/>
      <c r="Q13" s="189"/>
      <c r="R13" s="42"/>
      <c r="T13" s="188"/>
      <c r="U13" s="188"/>
    </row>
    <row r="14" spans="2:22" ht="29.25" customHeight="1" thickBot="1">
      <c r="B14" s="126" t="s">
        <v>552</v>
      </c>
      <c r="D14" s="544" t="s">
        <v>515</v>
      </c>
      <c r="E14" s="132"/>
      <c r="F14" s="126" t="s">
        <v>553</v>
      </c>
      <c r="H14" s="544" t="s">
        <v>515</v>
      </c>
      <c r="J14" s="126" t="s">
        <v>520</v>
      </c>
      <c r="L14" s="134"/>
      <c r="N14" s="105"/>
      <c r="Q14" s="101"/>
      <c r="R14" s="98"/>
    </row>
    <row r="15" spans="2:22" ht="26.25" customHeight="1" thickBot="1">
      <c r="B15" s="126" t="s">
        <v>427</v>
      </c>
      <c r="C15" s="108"/>
      <c r="D15" s="544" t="s">
        <v>242</v>
      </c>
      <c r="F15" s="126" t="s">
        <v>417</v>
      </c>
      <c r="G15" s="129"/>
      <c r="H15" s="544" t="s">
        <v>242</v>
      </c>
      <c r="I15" s="17"/>
      <c r="J15" s="126" t="s">
        <v>521</v>
      </c>
      <c r="L15" s="134"/>
      <c r="M15" s="105"/>
      <c r="Q15" s="110"/>
      <c r="R15" s="98"/>
    </row>
    <row r="16" spans="2:22" ht="28.5" customHeight="1" thickBot="1">
      <c r="B16" s="126" t="s">
        <v>457</v>
      </c>
      <c r="C16" s="108"/>
      <c r="D16" s="545" t="s">
        <v>508</v>
      </c>
      <c r="E16" s="105"/>
      <c r="F16" s="126" t="s">
        <v>437</v>
      </c>
      <c r="G16" s="127"/>
      <c r="H16" s="545" t="s">
        <v>508</v>
      </c>
      <c r="I16" s="105"/>
      <c r="K16" s="197"/>
      <c r="L16" s="197"/>
      <c r="M16" s="197"/>
      <c r="N16" s="197"/>
      <c r="Q16" s="117"/>
      <c r="R16" s="98"/>
    </row>
    <row r="17" spans="1:21" ht="29.25" customHeight="1" thickBot="1">
      <c r="B17" s="126" t="s">
        <v>424</v>
      </c>
      <c r="C17" s="108"/>
      <c r="D17" s="134">
        <v>0</v>
      </c>
      <c r="E17" s="123"/>
      <c r="F17" s="126" t="s">
        <v>438</v>
      </c>
      <c r="G17" s="605" t="s">
        <v>365</v>
      </c>
      <c r="H17" s="244">
        <f>SUM(R52,R55,R58,R61,R64,R67)</f>
        <v>26260.669921610195</v>
      </c>
      <c r="I17" s="17"/>
      <c r="K17" s="197"/>
      <c r="L17" s="197"/>
      <c r="M17" s="197"/>
      <c r="N17" s="197"/>
      <c r="P17" s="101"/>
      <c r="Q17" s="101"/>
      <c r="R17" s="98"/>
    </row>
    <row r="18" spans="1:21" ht="27.75" customHeight="1" thickBot="1">
      <c r="E18" s="9"/>
      <c r="F18" s="126" t="s">
        <v>439</v>
      </c>
      <c r="G18" s="605" t="s">
        <v>366</v>
      </c>
      <c r="H18" s="133">
        <f>-SUM(R53,R56,R59,R62,R65,R68)</f>
        <v>9636.1700999999994</v>
      </c>
      <c r="I18" s="17"/>
      <c r="J18" s="117"/>
      <c r="K18" s="117"/>
      <c r="L18" s="117"/>
      <c r="M18" s="117"/>
      <c r="N18" s="117"/>
      <c r="P18" s="117"/>
      <c r="Q18" s="117"/>
      <c r="R18" s="98"/>
    </row>
    <row r="19" spans="1:21" ht="27.75" customHeight="1" thickBot="1">
      <c r="E19" s="9"/>
      <c r="F19" s="126" t="s">
        <v>411</v>
      </c>
      <c r="G19" s="605" t="s">
        <v>367</v>
      </c>
      <c r="H19" s="190">
        <f>R82</f>
        <v>131.90646858419785</v>
      </c>
      <c r="I19" s="17"/>
      <c r="J19" s="117"/>
      <c r="P19" s="117"/>
      <c r="Q19" s="117"/>
      <c r="R19" s="98"/>
    </row>
    <row r="20" spans="1:21" ht="27.75" customHeight="1">
      <c r="C20" s="32"/>
      <c r="D20" s="32"/>
      <c r="E20" s="32"/>
      <c r="F20" s="126" t="s">
        <v>514</v>
      </c>
      <c r="G20" s="605" t="s">
        <v>452</v>
      </c>
      <c r="H20" s="190">
        <f>H17-H18+H19</f>
        <v>16756.406290194394</v>
      </c>
      <c r="I20" s="105"/>
      <c r="P20" s="117"/>
      <c r="Q20" s="117"/>
      <c r="R20" s="98"/>
    </row>
    <row r="21" spans="1:21" ht="22.5" customHeight="1">
      <c r="A21" s="28"/>
      <c r="E21" s="9"/>
    </row>
    <row r="22" spans="1:21" ht="13.5" customHeight="1">
      <c r="A22" s="28"/>
      <c r="B22" s="120" t="s">
        <v>422</v>
      </c>
      <c r="C22" s="35"/>
      <c r="E22" s="9"/>
    </row>
    <row r="23" spans="1:21" ht="13.5" customHeight="1">
      <c r="A23" s="28"/>
      <c r="B23" s="120"/>
      <c r="C23" s="35"/>
      <c r="E23" s="9"/>
    </row>
    <row r="24" spans="1:21" ht="138" customHeight="1">
      <c r="A24" s="28"/>
      <c r="B24" s="785" t="s">
        <v>643</v>
      </c>
      <c r="C24" s="785"/>
      <c r="D24" s="785"/>
      <c r="E24" s="785"/>
      <c r="F24" s="785"/>
      <c r="G24" s="785"/>
    </row>
    <row r="25" spans="1:21" ht="14.25" customHeight="1">
      <c r="A25" s="28"/>
      <c r="B25" s="550"/>
      <c r="C25" s="550"/>
      <c r="D25" s="540"/>
      <c r="E25" s="540"/>
      <c r="F25" s="540"/>
      <c r="G25" s="550"/>
    </row>
    <row r="26" spans="1:21" s="17" customFormat="1" ht="27" customHeight="1">
      <c r="B26" s="786" t="s">
        <v>511</v>
      </c>
      <c r="C26" s="787"/>
      <c r="D26" s="135" t="s">
        <v>41</v>
      </c>
      <c r="E26" s="136" t="s">
        <v>572</v>
      </c>
      <c r="F26" s="136" t="s">
        <v>411</v>
      </c>
      <c r="G26" s="137" t="s">
        <v>412</v>
      </c>
      <c r="T26" s="138"/>
      <c r="U26" s="138"/>
    </row>
    <row r="27" spans="1:21" ht="20.25" customHeight="1">
      <c r="B27" s="746" t="s">
        <v>29</v>
      </c>
      <c r="C27" s="747"/>
      <c r="D27" s="640" t="s">
        <v>27</v>
      </c>
      <c r="E27" s="140">
        <f>SUM(D52:D81)</f>
        <v>8727.0627786815749</v>
      </c>
      <c r="F27" s="141">
        <f>D82</f>
        <v>31.005687208211715</v>
      </c>
      <c r="G27" s="140">
        <f>E27+F27</f>
        <v>8758.0684658897862</v>
      </c>
    </row>
    <row r="28" spans="1:21" ht="20.25" customHeight="1">
      <c r="B28" s="746" t="s">
        <v>686</v>
      </c>
      <c r="C28" s="747"/>
      <c r="D28" s="640" t="s">
        <v>27</v>
      </c>
      <c r="E28" s="142">
        <f>SUM(E52:E81)</f>
        <v>22234.753203368527</v>
      </c>
      <c r="F28" s="143">
        <f>E82</f>
        <v>116.06145423723615</v>
      </c>
      <c r="G28" s="142">
        <f>E28+F28</f>
        <v>22350.814657605762</v>
      </c>
    </row>
    <row r="29" spans="1:21" ht="20.25" customHeight="1">
      <c r="B29" s="746" t="s">
        <v>687</v>
      </c>
      <c r="C29" s="747"/>
      <c r="D29" s="640" t="s">
        <v>28</v>
      </c>
      <c r="E29" s="142">
        <f>SUM(F52:F81)</f>
        <v>-1206.9456</v>
      </c>
      <c r="F29" s="143">
        <f>F82</f>
        <v>-12.705160929999998</v>
      </c>
      <c r="G29" s="142">
        <f t="shared" ref="G29:G32" si="0">E29+F29</f>
        <v>-1219.6507609299999</v>
      </c>
    </row>
    <row r="30" spans="1:21" ht="20.25" customHeight="1">
      <c r="B30" s="746" t="s">
        <v>32</v>
      </c>
      <c r="C30" s="747"/>
      <c r="D30" s="640" t="s">
        <v>27</v>
      </c>
      <c r="E30" s="142">
        <f>SUM(G52:G81)</f>
        <v>-13.182400000000001</v>
      </c>
      <c r="F30" s="143">
        <f>G82</f>
        <v>-0.13879019000000001</v>
      </c>
      <c r="G30" s="142">
        <f t="shared" si="0"/>
        <v>-13.321190190000001</v>
      </c>
    </row>
    <row r="31" spans="1:21" ht="20.25" customHeight="1">
      <c r="B31" s="746" t="s">
        <v>31</v>
      </c>
      <c r="C31" s="747"/>
      <c r="D31" s="640" t="s">
        <v>28</v>
      </c>
      <c r="E31" s="142">
        <f>SUM(H52:H81)</f>
        <v>-220.07999999999998</v>
      </c>
      <c r="F31" s="143">
        <f>H82</f>
        <v>-2.3167217412499999</v>
      </c>
      <c r="G31" s="142">
        <f>E31+F31</f>
        <v>-222.39672174124999</v>
      </c>
    </row>
    <row r="32" spans="1:21" ht="20.25" customHeight="1">
      <c r="B32" s="746"/>
      <c r="C32" s="747"/>
      <c r="D32" s="640"/>
      <c r="E32" s="142">
        <f>SUM(I52:I81)</f>
        <v>0</v>
      </c>
      <c r="F32" s="143">
        <f>I82</f>
        <v>0</v>
      </c>
      <c r="G32" s="142">
        <f t="shared" si="0"/>
        <v>0</v>
      </c>
    </row>
    <row r="33" spans="2:22" ht="20.25" customHeight="1">
      <c r="B33" s="746"/>
      <c r="C33" s="747"/>
      <c r="D33" s="640"/>
      <c r="E33" s="142">
        <f>SUM(J52:J81)</f>
        <v>0</v>
      </c>
      <c r="F33" s="143">
        <f>J82</f>
        <v>0</v>
      </c>
      <c r="G33" s="142">
        <f>E33+F33</f>
        <v>0</v>
      </c>
    </row>
    <row r="34" spans="2:22" ht="20.25" customHeight="1">
      <c r="B34" s="746"/>
      <c r="C34" s="747"/>
      <c r="D34" s="640"/>
      <c r="E34" s="142">
        <f>SUM(K52:K81)</f>
        <v>0</v>
      </c>
      <c r="F34" s="143">
        <f>K82</f>
        <v>0</v>
      </c>
      <c r="G34" s="142">
        <f t="shared" ref="G34:G40" si="1">E34+F34</f>
        <v>0</v>
      </c>
    </row>
    <row r="35" spans="2:22" ht="20.25" customHeight="1">
      <c r="B35" s="746"/>
      <c r="C35" s="747"/>
      <c r="D35" s="640"/>
      <c r="E35" s="142">
        <f>SUM(L52:L81)</f>
        <v>0</v>
      </c>
      <c r="F35" s="143">
        <f>L82</f>
        <v>0</v>
      </c>
      <c r="G35" s="142">
        <f t="shared" si="1"/>
        <v>0</v>
      </c>
    </row>
    <row r="36" spans="2:22" ht="20.25" customHeight="1">
      <c r="B36" s="783"/>
      <c r="C36" s="784"/>
      <c r="D36" s="640"/>
      <c r="E36" s="142">
        <f>SUM(M52:M81)</f>
        <v>0</v>
      </c>
      <c r="F36" s="143">
        <f>M82</f>
        <v>0</v>
      </c>
      <c r="G36" s="142">
        <f t="shared" si="1"/>
        <v>0</v>
      </c>
    </row>
    <row r="37" spans="2:22" ht="20.25" customHeight="1">
      <c r="B37" s="783"/>
      <c r="C37" s="784"/>
      <c r="D37" s="640"/>
      <c r="E37" s="142">
        <f>SUM(N52:N81)</f>
        <v>0</v>
      </c>
      <c r="F37" s="143">
        <f>N82</f>
        <v>0</v>
      </c>
      <c r="G37" s="142">
        <f t="shared" si="1"/>
        <v>0</v>
      </c>
    </row>
    <row r="38" spans="2:22" ht="20.25" customHeight="1">
      <c r="B38" s="783"/>
      <c r="C38" s="784"/>
      <c r="D38" s="640"/>
      <c r="E38" s="142">
        <f>SUM(O52:O81)</f>
        <v>0</v>
      </c>
      <c r="F38" s="143">
        <f>O82</f>
        <v>0</v>
      </c>
      <c r="G38" s="142">
        <f t="shared" si="1"/>
        <v>0</v>
      </c>
    </row>
    <row r="39" spans="2:22" ht="20.25" customHeight="1">
      <c r="B39" s="783"/>
      <c r="C39" s="784"/>
      <c r="D39" s="640"/>
      <c r="E39" s="142">
        <f>SUM(P52:P81)</f>
        <v>0</v>
      </c>
      <c r="F39" s="143">
        <f>P82</f>
        <v>0</v>
      </c>
      <c r="G39" s="142">
        <f t="shared" si="1"/>
        <v>0</v>
      </c>
    </row>
    <row r="40" spans="2:22" ht="20.25" customHeight="1">
      <c r="B40" s="783"/>
      <c r="C40" s="784"/>
      <c r="D40" s="641"/>
      <c r="E40" s="144">
        <f>SUM(Q52:Q81)</f>
        <v>0</v>
      </c>
      <c r="F40" s="145">
        <f>Q82</f>
        <v>0</v>
      </c>
      <c r="G40" s="144">
        <f t="shared" si="1"/>
        <v>0</v>
      </c>
    </row>
    <row r="41" spans="2:22" s="8" customFormat="1" ht="21" customHeight="1">
      <c r="B41" s="788" t="s">
        <v>26</v>
      </c>
      <c r="C41" s="789"/>
      <c r="D41" s="139"/>
      <c r="E41" s="146">
        <f>SUM(E27:E40)</f>
        <v>29521.6079820501</v>
      </c>
      <c r="F41" s="146">
        <f>SUM(F27:F40)</f>
        <v>131.90646858419785</v>
      </c>
      <c r="G41" s="146">
        <f>SUM(G27:G40)</f>
        <v>29653.514450634302</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463</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85" t="s">
        <v>619</v>
      </c>
      <c r="C46" s="785"/>
      <c r="D46" s="785"/>
      <c r="E46" s="785"/>
      <c r="F46" s="785"/>
      <c r="G46" s="785"/>
      <c r="H46" s="785"/>
      <c r="I46" s="785"/>
      <c r="J46" s="785"/>
      <c r="K46" s="785"/>
      <c r="L46" s="785"/>
      <c r="M46" s="619"/>
      <c r="N46" s="107"/>
      <c r="O46" s="107"/>
      <c r="P46" s="107"/>
      <c r="Q46" s="107"/>
      <c r="R46" s="107"/>
      <c r="T46" s="37"/>
      <c r="U46" s="19"/>
      <c r="V46" s="38"/>
    </row>
    <row r="47" spans="2:22" s="28" customFormat="1" ht="48" customHeight="1">
      <c r="B47" s="785" t="s">
        <v>571</v>
      </c>
      <c r="C47" s="785"/>
      <c r="D47" s="785"/>
      <c r="E47" s="785"/>
      <c r="F47" s="785"/>
      <c r="G47" s="785"/>
      <c r="H47" s="785"/>
      <c r="I47" s="785"/>
      <c r="J47" s="785"/>
      <c r="K47" s="785"/>
      <c r="L47" s="785"/>
      <c r="M47" s="619"/>
      <c r="N47" s="107"/>
      <c r="O47" s="107"/>
      <c r="P47" s="107"/>
      <c r="Q47" s="107"/>
      <c r="R47" s="107"/>
      <c r="T47" s="37"/>
      <c r="U47" s="19"/>
      <c r="V47" s="38"/>
    </row>
    <row r="48" spans="2:22" s="28" customFormat="1" ht="26.25" customHeight="1">
      <c r="B48" s="785" t="s">
        <v>628</v>
      </c>
      <c r="C48" s="785"/>
      <c r="D48" s="785"/>
      <c r="E48" s="785"/>
      <c r="F48" s="785"/>
      <c r="G48" s="785"/>
      <c r="H48" s="785"/>
      <c r="I48" s="785"/>
      <c r="J48" s="785"/>
      <c r="K48" s="785"/>
      <c r="L48" s="785"/>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522</v>
      </c>
      <c r="D50" s="137" t="str">
        <f>IF($B27&lt;&gt;"",$B27,"")</f>
        <v>Residential</v>
      </c>
      <c r="E50" s="137" t="str">
        <f>IF($B28&lt;&gt;"",$B28,"")</f>
        <v>General Service &lt; 50 kW</v>
      </c>
      <c r="F50" s="137" t="str">
        <f>IF($B29&lt;&gt;"",$B29,"")</f>
        <v>General Service &gt; 50 to 4999 kW</v>
      </c>
      <c r="G50" s="137" t="str">
        <f>IF($B30&lt;&gt;"",$B30,"")</f>
        <v>Unmetered Scattered Load</v>
      </c>
      <c r="H50" s="137" t="str">
        <f>IF($B31&lt;&gt;"",$B31,"")</f>
        <v>Street Lighting</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kWh</v>
      </c>
      <c r="H51" s="578" t="str">
        <f>D31</f>
        <v>kW</v>
      </c>
      <c r="I51" s="578">
        <f>D32</f>
        <v>0</v>
      </c>
      <c r="J51" s="578">
        <f>D33</f>
        <v>0</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LRAM'!Y204</f>
        <v>4347.8016359451121</v>
      </c>
      <c r="E64" s="166">
        <f>'5.  2015-2020 LRAM'!Z204</f>
        <v>5209.1404208008526</v>
      </c>
      <c r="F64" s="166">
        <f>'5.  2015-2020 LRAM'!AA204</f>
        <v>0</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9556.9420567459638</v>
      </c>
      <c r="U64" s="154"/>
      <c r="V64" s="155"/>
    </row>
    <row r="65" spans="2:22" s="165" customFormat="1">
      <c r="B65" s="156" t="s">
        <v>93</v>
      </c>
      <c r="C65" s="157"/>
      <c r="D65" s="166">
        <f>-'5.  2015-2020 LRAM'!Y205</f>
        <v>-3571.8539999999998</v>
      </c>
      <c r="E65" s="166">
        <f>-'5.  2015-2020 LRAM'!Z205</f>
        <v>-930.42660000000001</v>
      </c>
      <c r="F65" s="166">
        <f>-'5.  2015-2020 LRAM'!AA205</f>
        <v>-597.64319999999998</v>
      </c>
      <c r="G65" s="166">
        <f>-'5.  2015-2020 LRAM'!AB205</f>
        <v>-6.5296000000000003</v>
      </c>
      <c r="H65" s="166">
        <f>-'5.  2015-2020 LRAM'!AC205</f>
        <v>-108.97739999999999</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-5215.4308000000001</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6412.6984134852437</v>
      </c>
      <c r="E67" s="158">
        <f>'5.  2015-2020 LRAM'!Z388</f>
        <v>10291.029451378989</v>
      </c>
      <c r="F67" s="158">
        <f>'5.  2015-2020 LRAM'!AA388</f>
        <v>0</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16703.727864864231</v>
      </c>
      <c r="U67" s="154"/>
      <c r="V67" s="155"/>
    </row>
    <row r="68" spans="2:22" s="165" customFormat="1">
      <c r="B68" s="156" t="s">
        <v>225</v>
      </c>
      <c r="C68" s="157"/>
      <c r="D68" s="158">
        <f>-'5.  2015-2020 LRAM'!Y389</f>
        <v>-2743.598</v>
      </c>
      <c r="E68" s="158">
        <f>-'5.  2015-2020 LRAM'!Z389</f>
        <v>-950.08350000000007</v>
      </c>
      <c r="F68" s="158">
        <f>-'5.  2015-2020 LRAM'!AA389</f>
        <v>-609.30239999999992</v>
      </c>
      <c r="G68" s="158">
        <f>-'5.  2015-2020 LRAM'!AB389</f>
        <v>-6.6528</v>
      </c>
      <c r="H68" s="158">
        <f>-'5.  2015-2020 LRAM'!AC389</f>
        <v>-111.1026</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-4420.7393000000002</v>
      </c>
      <c r="S68" s="160"/>
      <c r="U68" s="154"/>
      <c r="V68" s="155"/>
    </row>
    <row r="69" spans="2:22" s="138" customForma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7"/>
      <c r="D70" s="158">
        <f>'5.  2015-2020 LRAM'!Y572</f>
        <v>4282.0147292512193</v>
      </c>
      <c r="E70" s="158">
        <f>'5.  2015-2020 LRAM'!Z572</f>
        <v>8615.0934311886867</v>
      </c>
      <c r="F70" s="158">
        <f>'5.  2015-2020 LRAM'!AA572</f>
        <v>0</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12897.108160439906</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7"/>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Charges'!I102</f>
        <v>31.005687208211715</v>
      </c>
      <c r="E82" s="681">
        <f>'6.  Carrying Charges'!J102</f>
        <v>116.06145423723615</v>
      </c>
      <c r="F82" s="681">
        <f>'6.  Carrying Charges'!K102</f>
        <v>-12.705160929999998</v>
      </c>
      <c r="G82" s="681">
        <f>'6.  Carrying Charges'!L102</f>
        <v>-0.13879019000000001</v>
      </c>
      <c r="H82" s="681">
        <f>'6.  Carrying Charges'!M102</f>
        <v>-2.3167217412499999</v>
      </c>
      <c r="I82" s="681">
        <f>'6.  Carrying Charges'!N102</f>
        <v>0</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131.90646858419785</v>
      </c>
      <c r="U82" s="154"/>
      <c r="V82" s="155"/>
    </row>
    <row r="83" spans="2:22" s="165" customFormat="1" ht="21.75" customHeight="1">
      <c r="B83" s="625" t="s">
        <v>241</v>
      </c>
      <c r="C83" s="626"/>
      <c r="D83" s="625">
        <f>SUM(D52:D69)+D82</f>
        <v>4476.053736638567</v>
      </c>
      <c r="E83" s="625">
        <f t="shared" ref="E83:Q83" si="2">SUM(E52:E69)+E82</f>
        <v>13735.721226417078</v>
      </c>
      <c r="F83" s="625">
        <f t="shared" si="2"/>
        <v>-1219.6507609299999</v>
      </c>
      <c r="G83" s="625">
        <f t="shared" si="2"/>
        <v>-13.321190190000001</v>
      </c>
      <c r="H83" s="625">
        <f t="shared" si="2"/>
        <v>-222.39672174124999</v>
      </c>
      <c r="I83" s="625">
        <f t="shared" si="2"/>
        <v>0</v>
      </c>
      <c r="J83" s="625">
        <f t="shared" si="2"/>
        <v>0</v>
      </c>
      <c r="K83" s="625">
        <f t="shared" si="2"/>
        <v>0</v>
      </c>
      <c r="L83" s="625">
        <f t="shared" si="2"/>
        <v>0</v>
      </c>
      <c r="M83" s="625">
        <f t="shared" si="2"/>
        <v>0</v>
      </c>
      <c r="N83" s="625">
        <f t="shared" si="2"/>
        <v>0</v>
      </c>
      <c r="O83" s="625">
        <f t="shared" si="2"/>
        <v>0</v>
      </c>
      <c r="P83" s="625">
        <f t="shared" si="2"/>
        <v>0</v>
      </c>
      <c r="Q83" s="625">
        <f t="shared" si="2"/>
        <v>0</v>
      </c>
      <c r="R83" s="625">
        <f>SUM(R52:R69)+R82</f>
        <v>16756.406290194394</v>
      </c>
      <c r="U83" s="154"/>
      <c r="V83" s="155"/>
    </row>
    <row r="84" spans="2:22" ht="20.25" customHeight="1">
      <c r="B84" s="455" t="s">
        <v>541</v>
      </c>
      <c r="C84" s="604"/>
      <c r="D84" s="603"/>
      <c r="E84" s="603"/>
      <c r="F84" s="603"/>
      <c r="G84" s="603"/>
      <c r="H84" s="603"/>
      <c r="I84" s="603"/>
      <c r="J84" s="603"/>
      <c r="K84" s="603"/>
      <c r="L84" s="603"/>
      <c r="M84" s="603"/>
      <c r="N84" s="603"/>
      <c r="O84" s="603"/>
      <c r="P84" s="603"/>
      <c r="Q84" s="603"/>
      <c r="R84" s="757">
        <f>R83-R82</f>
        <v>16624.499821610196</v>
      </c>
      <c r="V84" s="13"/>
    </row>
    <row r="85" spans="2:22" ht="20.25" customHeight="1">
      <c r="B85" s="622"/>
      <c r="C85" s="68"/>
      <c r="E85" s="9"/>
      <c r="V85" s="13"/>
    </row>
    <row r="86" spans="2:22" ht="15">
      <c r="E86" s="9"/>
    </row>
    <row r="87" spans="2:22" ht="21" hidden="1" customHeight="1">
      <c r="B87" s="120" t="s">
        <v>542</v>
      </c>
      <c r="F87" s="591"/>
    </row>
    <row r="88" spans="2:22" s="551" customFormat="1" ht="27.75" hidden="1" customHeight="1">
      <c r="B88" s="572" t="s">
        <v>562</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0</v>
      </c>
      <c r="D91" s="558">
        <f>SUM('4.  2011-2014 LRAM'!Y259:AL259)</f>
        <v>0</v>
      </c>
      <c r="E91" s="558">
        <f>SUM('4.  2011-2014 LRAM'!Y388:AL388)</f>
        <v>0</v>
      </c>
      <c r="F91" s="559">
        <f>SUM('4.  2011-2014 LRAM'!Y517:AL517)</f>
        <v>0</v>
      </c>
      <c r="G91" s="559">
        <f>SUM('5.  2015-2020 LRAM'!Y199:AL199)</f>
        <v>883.04759389930734</v>
      </c>
      <c r="H91" s="558">
        <f>SUM('5.  2015-2020 LRAM'!Y382:AL382)</f>
        <v>619.67276188819096</v>
      </c>
      <c r="I91" s="559">
        <f>SUM('5.  2015-2020 LRAM'!Y565:AL565)</f>
        <v>490.07140965746316</v>
      </c>
      <c r="J91" s="558">
        <f>SUM('5.  2015-2020 LRAM'!Y748:AL748)</f>
        <v>0</v>
      </c>
      <c r="K91" s="558">
        <f>SUM('5.  2015-2020 LRAM'!Y931:AL931)</f>
        <v>0</v>
      </c>
      <c r="L91" s="558">
        <f>SUM('5.  2015-2020 LRAM'!Y1114:AL1114)</f>
        <v>0</v>
      </c>
      <c r="M91" s="558">
        <f>SUM(C91:L91)</f>
        <v>1992.7917654449614</v>
      </c>
      <c r="T91" s="199"/>
      <c r="U91" s="199"/>
    </row>
    <row r="92" spans="2:22" s="92" customFormat="1" ht="23.25" hidden="1" customHeight="1">
      <c r="B92" s="200">
        <v>2012</v>
      </c>
      <c r="C92" s="560"/>
      <c r="D92" s="559">
        <f>SUM('4.  2011-2014 LRAM'!Y260:AL260)</f>
        <v>0</v>
      </c>
      <c r="E92" s="558">
        <f>SUM('4.  2011-2014 LRAM'!Y389:AL389)</f>
        <v>0</v>
      </c>
      <c r="F92" s="559">
        <f>SUM('4.  2011-2014 LRAM'!Y518:AL518)</f>
        <v>0</v>
      </c>
      <c r="G92" s="559">
        <f>SUM('5.  2015-2020 LRAM'!Y200:AL200)</f>
        <v>1839.2944918138171</v>
      </c>
      <c r="H92" s="558">
        <f>SUM('5.  2015-2020 LRAM'!Y383:AL383)</f>
        <v>1734.4489476691299</v>
      </c>
      <c r="I92" s="559">
        <f>SUM('5.  2015-2020 LRAM'!Y566:AL566)</f>
        <v>517.9675160973004</v>
      </c>
      <c r="J92" s="558">
        <f>SUM('5.  2015-2020 LRAM'!Y749:AL749)</f>
        <v>0</v>
      </c>
      <c r="K92" s="558">
        <f>SUM('5.  2015-2020 LRAM'!Y932:AL932)</f>
        <v>0</v>
      </c>
      <c r="L92" s="558">
        <f>SUM('5.  2015-2020 LRAM'!Y1115:AL1115)</f>
        <v>0</v>
      </c>
      <c r="M92" s="558">
        <f>SUM(D92:L92)</f>
        <v>4091.7109555802472</v>
      </c>
      <c r="T92" s="199"/>
      <c r="U92" s="199"/>
    </row>
    <row r="93" spans="2:22" s="92" customFormat="1" ht="23.25" hidden="1" customHeight="1">
      <c r="B93" s="200">
        <v>2013</v>
      </c>
      <c r="C93" s="561"/>
      <c r="D93" s="561"/>
      <c r="E93" s="559">
        <f>SUM('4.  2011-2014 LRAM'!Y390:AL390)</f>
        <v>0</v>
      </c>
      <c r="F93" s="559">
        <f>SUM('4.  2011-2014 LRAM'!Y519:AL519)</f>
        <v>0</v>
      </c>
      <c r="G93" s="559">
        <f>SUM('5.  2015-2020 LRAM'!Y201:AL201)</f>
        <v>2982.013662444032</v>
      </c>
      <c r="H93" s="558">
        <f>SUM('5.  2015-2020 LRAM'!Y384:AL384)</f>
        <v>1980.6894370696803</v>
      </c>
      <c r="I93" s="559">
        <f>SUM('5.  2015-2020 LRAM'!Y567:AL567)</f>
        <v>1264.8004075415897</v>
      </c>
      <c r="J93" s="558">
        <f>SUM('5.  2015-2020 LRAM'!Y750:AL750)</f>
        <v>0</v>
      </c>
      <c r="K93" s="558">
        <f>SUM('5.  2015-2020 LRAM'!Y933:AL933)</f>
        <v>0</v>
      </c>
      <c r="L93" s="558">
        <f>SUM('5.  2015-2020 LRAM'!Y1116:AL1116)</f>
        <v>0</v>
      </c>
      <c r="M93" s="558">
        <f>SUM(C93:L93)</f>
        <v>6227.5035070553022</v>
      </c>
      <c r="T93" s="199"/>
      <c r="U93" s="199"/>
    </row>
    <row r="94" spans="2:22" s="92" customFormat="1" ht="23.25" hidden="1" customHeight="1">
      <c r="B94" s="200">
        <v>2014</v>
      </c>
      <c r="C94" s="561"/>
      <c r="D94" s="561"/>
      <c r="E94" s="561"/>
      <c r="F94" s="559">
        <f>SUM('4.  2011-2014 LRAM'!Y520:AL520)</f>
        <v>0</v>
      </c>
      <c r="G94" s="559">
        <f>SUM('5.  2015-2020 LRAM'!Y202:AL202)</f>
        <v>1880.2359085888083</v>
      </c>
      <c r="H94" s="558">
        <f>SUM('5.  2015-2020 LRAM'!Y385:AL385)</f>
        <v>1340.7142182372295</v>
      </c>
      <c r="I94" s="559">
        <f>SUM('5.  2015-2020 LRAM'!Y568:AL568)</f>
        <v>900.83682714355223</v>
      </c>
      <c r="J94" s="558">
        <f>SUM('5.  2015-2020 LRAM'!Y751:AL751)</f>
        <v>0</v>
      </c>
      <c r="K94" s="558">
        <f>SUM('5.  2015-2020 LRAM'!Y934:AL934)</f>
        <v>0</v>
      </c>
      <c r="L94" s="558">
        <f>SUM('5.  2015-2020 LRAM'!Y1117:AL1117)</f>
        <v>0</v>
      </c>
      <c r="M94" s="558">
        <f>SUM(F94:L94)</f>
        <v>4121.7869539695903</v>
      </c>
      <c r="T94" s="199"/>
      <c r="U94" s="199"/>
    </row>
    <row r="95" spans="2:22" s="92" customFormat="1" ht="23.25" hidden="1" customHeight="1">
      <c r="B95" s="200">
        <v>2015</v>
      </c>
      <c r="C95" s="561"/>
      <c r="D95" s="561"/>
      <c r="E95" s="561"/>
      <c r="F95" s="561"/>
      <c r="G95" s="559">
        <f>SUM('5.  2015-2020 LRAM'!Y203:AL203)</f>
        <v>1972.3503999999998</v>
      </c>
      <c r="H95" s="558">
        <f>SUM('5.  2015-2020 LRAM'!Y386:AL386)</f>
        <v>1640.9682</v>
      </c>
      <c r="I95" s="559">
        <f>SUM('5.  2015-2020 LRAM'!Y569:AL569)</f>
        <v>1304.548</v>
      </c>
      <c r="J95" s="558">
        <f>SUM('5.  2015-2020 LRAM'!Y752:AL752)</f>
        <v>0</v>
      </c>
      <c r="K95" s="558">
        <f>SUM('5.  2015-2020 LRAM'!Y935:AL935)</f>
        <v>0</v>
      </c>
      <c r="L95" s="558">
        <f>SUM('5.  2015-2020 LRAM'!Y1118:AL1118)</f>
        <v>0</v>
      </c>
      <c r="M95" s="558">
        <f>SUM(G95:L95)</f>
        <v>4917.8665999999994</v>
      </c>
      <c r="T95" s="199"/>
      <c r="U95" s="199"/>
    </row>
    <row r="96" spans="2:22" s="92" customFormat="1" ht="23.25" hidden="1" customHeight="1">
      <c r="B96" s="200">
        <v>2016</v>
      </c>
      <c r="C96" s="561"/>
      <c r="D96" s="561"/>
      <c r="E96" s="561"/>
      <c r="F96" s="561"/>
      <c r="G96" s="561"/>
      <c r="H96" s="558">
        <f>SUM('5.  2015-2020 LRAM'!Y387:AL387)</f>
        <v>9387.2343000000001</v>
      </c>
      <c r="I96" s="559">
        <f>SUM('5.  2015-2020 LRAM'!Y570:AL570)</f>
        <v>8418.884</v>
      </c>
      <c r="J96" s="558">
        <f>SUM('5.  2015-2020 LRAM'!Y753:AL753)</f>
        <v>0</v>
      </c>
      <c r="K96" s="558">
        <f>SUM('5.  2015-2020 LRAM'!Y936:AL936)</f>
        <v>0</v>
      </c>
      <c r="L96" s="558">
        <f>SUM('5.  2015-2020 LRAM'!Y1119:AL1119)</f>
        <v>0</v>
      </c>
      <c r="M96" s="558">
        <f>SUM(H96:L96)</f>
        <v>17806.118300000002</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524</v>
      </c>
      <c r="C101" s="557">
        <f>C91</f>
        <v>0</v>
      </c>
      <c r="D101" s="558">
        <f>D91+D92</f>
        <v>0</v>
      </c>
      <c r="E101" s="558">
        <f>E91+E92+E93</f>
        <v>0</v>
      </c>
      <c r="F101" s="558">
        <f>F91+F92+F93+F94</f>
        <v>0</v>
      </c>
      <c r="G101" s="558">
        <f>G91+G92+G93+G94+G95</f>
        <v>9556.9420567459656</v>
      </c>
      <c r="H101" s="558">
        <f>H91+H92+H93+H94+H95+H96</f>
        <v>16703.727864864231</v>
      </c>
      <c r="I101" s="558">
        <f>I91+I92+I93+I94+I95+I96+I97</f>
        <v>12897.108160439904</v>
      </c>
      <c r="J101" s="558">
        <f>J91+J92+J93+J94+J95+J96+J97+J98</f>
        <v>0</v>
      </c>
      <c r="K101" s="558">
        <f>K91+K92+K93+K94+K95+K96+K97+K98+K99</f>
        <v>0</v>
      </c>
      <c r="L101" s="558">
        <f>SUM(L91:L100)</f>
        <v>0</v>
      </c>
      <c r="M101" s="558">
        <f>SUM(M91:M100)</f>
        <v>39157.778082050099</v>
      </c>
      <c r="T101" s="201"/>
      <c r="U101" s="201"/>
    </row>
    <row r="102" spans="2:21" s="27" customFormat="1" ht="24.75" hidden="1" customHeight="1">
      <c r="B102" s="574" t="s">
        <v>523</v>
      </c>
      <c r="C102" s="556">
        <f>'4.  2011-2014 LRAM'!AM132</f>
        <v>0</v>
      </c>
      <c r="D102" s="556">
        <f>'4.  2011-2014 LRAM'!AM262</f>
        <v>0</v>
      </c>
      <c r="E102" s="556">
        <f>'4.  2011-2014 LRAM'!AM392</f>
        <v>0</v>
      </c>
      <c r="F102" s="556">
        <f>'4.  2011-2014 LRAM'!AM522</f>
        <v>0</v>
      </c>
      <c r="G102" s="556">
        <f>'5.  2015-2020 LRAM'!AM205</f>
        <v>5215.4308000000001</v>
      </c>
      <c r="H102" s="556">
        <f>'5.  2015-2020 LRAM'!AM389</f>
        <v>4420.7393000000002</v>
      </c>
      <c r="I102" s="556">
        <f>'5.  2015-2020 LRAM'!AM573</f>
        <v>0</v>
      </c>
      <c r="J102" s="556">
        <f>'5.  2015-2020 LRAM'!AM757</f>
        <v>0</v>
      </c>
      <c r="K102" s="556">
        <f>'5.  2015-2020 LRAM'!AM941</f>
        <v>0</v>
      </c>
      <c r="L102" s="556">
        <f>'5.  2015-2020 LRAM'!AM1125</f>
        <v>0</v>
      </c>
      <c r="M102" s="558">
        <f>SUM(C102:L102)</f>
        <v>9636.1700999999994</v>
      </c>
      <c r="T102" s="91"/>
      <c r="U102" s="91"/>
    </row>
    <row r="103" spans="2:21" ht="24.75" hidden="1" customHeight="1">
      <c r="B103" s="574" t="s">
        <v>43</v>
      </c>
      <c r="C103" s="556">
        <f>'6.  Carrying Charges'!W27</f>
        <v>0</v>
      </c>
      <c r="D103" s="556">
        <f>'6.  Carrying Charges'!W42</f>
        <v>0</v>
      </c>
      <c r="E103" s="556">
        <f>'6.  Carrying Charges'!W57</f>
        <v>0</v>
      </c>
      <c r="F103" s="556">
        <f>'6.  Carrying Charges'!W72</f>
        <v>0</v>
      </c>
      <c r="G103" s="556">
        <f>'6.  Carrying Charges'!W87</f>
        <v>22.223110745468411</v>
      </c>
      <c r="H103" s="556">
        <f>'6.  Carrying Charges'!W102</f>
        <v>131.90646858419785</v>
      </c>
      <c r="I103" s="556">
        <f>'6.  Carrying Charges'!W117</f>
        <v>379.79888693079459</v>
      </c>
      <c r="J103" s="556">
        <f>'6.  Carrying Charges'!W132</f>
        <v>704.5365747333459</v>
      </c>
      <c r="K103" s="556">
        <f>'6.  Carrying Charges'!W147</f>
        <v>704.5365747333459</v>
      </c>
      <c r="L103" s="556">
        <f>'6.  Carrying Charges'!W162</f>
        <v>704.5365747333459</v>
      </c>
      <c r="M103" s="558">
        <f>SUM(C103:L103)</f>
        <v>2647.5381904604983</v>
      </c>
    </row>
    <row r="104" spans="2:21" ht="23.25" hidden="1" customHeight="1">
      <c r="B104" s="573" t="s">
        <v>26</v>
      </c>
      <c r="C104" s="556">
        <f>C101-C102+C103</f>
        <v>0</v>
      </c>
      <c r="D104" s="556">
        <f t="shared" ref="D104:J104" si="3">D101-D102+D103</f>
        <v>0</v>
      </c>
      <c r="E104" s="556">
        <f t="shared" si="3"/>
        <v>0</v>
      </c>
      <c r="F104" s="556">
        <f t="shared" si="3"/>
        <v>0</v>
      </c>
      <c r="G104" s="556">
        <f t="shared" si="3"/>
        <v>4363.7343674914337</v>
      </c>
      <c r="H104" s="556">
        <f t="shared" si="3"/>
        <v>12414.895033448429</v>
      </c>
      <c r="I104" s="556">
        <f t="shared" si="3"/>
        <v>13276.907047370698</v>
      </c>
      <c r="J104" s="556">
        <f t="shared" si="3"/>
        <v>704.5365747333459</v>
      </c>
      <c r="K104" s="556">
        <f>K101-K102+K103</f>
        <v>704.5365747333459</v>
      </c>
      <c r="L104" s="556">
        <f>L101-L102+L103</f>
        <v>704.5365747333459</v>
      </c>
      <c r="M104" s="556">
        <f>M101-M102+M103</f>
        <v>32169.146172510598</v>
      </c>
    </row>
    <row r="105" spans="2:21" hidden="1"/>
    <row r="106" spans="2:21">
      <c r="B106" s="591" t="s">
        <v>531</v>
      </c>
    </row>
  </sheetData>
  <mergeCells count="11">
    <mergeCell ref="B46:L46"/>
    <mergeCell ref="B47:L47"/>
    <mergeCell ref="B48:L48"/>
    <mergeCell ref="B39:C39"/>
    <mergeCell ref="B40:C40"/>
    <mergeCell ref="B41:C41"/>
    <mergeCell ref="B36:C36"/>
    <mergeCell ref="B24:G24"/>
    <mergeCell ref="B26:C26"/>
    <mergeCell ref="B37:C37"/>
    <mergeCell ref="B38:C38"/>
  </mergeCells>
  <hyperlinks>
    <hyperlink ref="B82" location="'6.  Carrying Charges'!A1" display="Carrying Charges" xr:uid="{00000000-0004-0000-0400-000000000000}"/>
    <hyperlink ref="B106"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31" zoomScale="85" zoomScaleNormal="85" workbookViewId="0">
      <selection activeCell="D36" sqref="D36"/>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409</v>
      </c>
    </row>
    <row r="16" spans="2:3" ht="27" customHeight="1" thickBot="1">
      <c r="C16" s="571" t="s">
        <v>556</v>
      </c>
    </row>
    <row r="19" spans="2:8" ht="15.75">
      <c r="B19" s="539" t="s">
        <v>625</v>
      </c>
    </row>
    <row r="20" spans="2:8" ht="13.5" customHeight="1"/>
    <row r="21" spans="2:8" ht="57.75" customHeight="1">
      <c r="B21" s="785" t="s">
        <v>642</v>
      </c>
      <c r="C21" s="785"/>
      <c r="D21" s="785"/>
      <c r="E21" s="785"/>
      <c r="F21" s="785"/>
      <c r="G21" s="785"/>
      <c r="H21" s="785"/>
    </row>
    <row r="23" spans="2:8" s="611" customFormat="1" ht="15.75">
      <c r="B23" s="621" t="s">
        <v>551</v>
      </c>
      <c r="C23" s="621" t="s">
        <v>566</v>
      </c>
      <c r="D23" s="621" t="s">
        <v>550</v>
      </c>
      <c r="E23" s="792" t="s">
        <v>34</v>
      </c>
      <c r="F23" s="793"/>
      <c r="G23" s="792" t="s">
        <v>549</v>
      </c>
      <c r="H23" s="793"/>
    </row>
    <row r="24" spans="2:8">
      <c r="B24" s="610">
        <v>1</v>
      </c>
      <c r="C24" s="646"/>
      <c r="D24" s="609"/>
      <c r="E24" s="790"/>
      <c r="F24" s="791"/>
      <c r="G24" s="794"/>
      <c r="H24" s="795"/>
    </row>
    <row r="25" spans="2:8">
      <c r="B25" s="610">
        <v>2</v>
      </c>
      <c r="C25" s="646"/>
      <c r="D25" s="609"/>
      <c r="E25" s="790"/>
      <c r="F25" s="791"/>
      <c r="G25" s="794"/>
      <c r="H25" s="795"/>
    </row>
    <row r="26" spans="2:8">
      <c r="B26" s="610">
        <v>3</v>
      </c>
      <c r="C26" s="646"/>
      <c r="D26" s="609"/>
      <c r="E26" s="790"/>
      <c r="F26" s="791"/>
      <c r="G26" s="794"/>
      <c r="H26" s="795"/>
    </row>
    <row r="27" spans="2:8">
      <c r="B27" s="610">
        <v>4</v>
      </c>
      <c r="C27" s="646"/>
      <c r="D27" s="609"/>
      <c r="E27" s="790"/>
      <c r="F27" s="791"/>
      <c r="G27" s="794"/>
      <c r="H27" s="795"/>
    </row>
    <row r="28" spans="2:8">
      <c r="B28" s="610">
        <v>5</v>
      </c>
      <c r="C28" s="646"/>
      <c r="D28" s="609"/>
      <c r="E28" s="790"/>
      <c r="F28" s="791"/>
      <c r="G28" s="794"/>
      <c r="H28" s="795"/>
    </row>
    <row r="29" spans="2:8">
      <c r="B29" s="610">
        <v>6</v>
      </c>
      <c r="C29" s="646"/>
      <c r="D29" s="609"/>
      <c r="E29" s="790"/>
      <c r="F29" s="791"/>
      <c r="G29" s="794"/>
      <c r="H29" s="795"/>
    </row>
    <row r="30" spans="2:8">
      <c r="B30" s="610">
        <v>7</v>
      </c>
      <c r="C30" s="646"/>
      <c r="D30" s="609"/>
      <c r="E30" s="790"/>
      <c r="F30" s="791"/>
      <c r="G30" s="794"/>
      <c r="H30" s="795"/>
    </row>
    <row r="31" spans="2:8">
      <c r="B31" s="610">
        <v>8</v>
      </c>
      <c r="C31" s="646"/>
      <c r="D31" s="609"/>
      <c r="E31" s="790"/>
      <c r="F31" s="791"/>
      <c r="G31" s="794"/>
      <c r="H31" s="795"/>
    </row>
    <row r="32" spans="2:8">
      <c r="B32" s="610">
        <v>9</v>
      </c>
      <c r="C32" s="646"/>
      <c r="D32" s="609"/>
      <c r="E32" s="790"/>
      <c r="F32" s="791"/>
      <c r="G32" s="794"/>
      <c r="H32" s="795"/>
    </row>
    <row r="33" spans="2:8">
      <c r="B33" s="610">
        <v>10</v>
      </c>
      <c r="C33" s="646"/>
      <c r="D33" s="609"/>
      <c r="E33" s="790"/>
      <c r="F33" s="791"/>
      <c r="G33" s="794"/>
      <c r="H33" s="795"/>
    </row>
    <row r="34" spans="2:8">
      <c r="B34" s="610" t="s">
        <v>483</v>
      </c>
      <c r="C34" s="646"/>
      <c r="D34" s="609"/>
      <c r="E34" s="790"/>
      <c r="F34" s="791"/>
      <c r="G34" s="794"/>
      <c r="H34" s="795"/>
    </row>
    <row r="36" spans="2:8" ht="30.75" customHeight="1">
      <c r="B36" s="539" t="s">
        <v>620</v>
      </c>
    </row>
    <row r="37" spans="2:8" ht="23.25" customHeight="1">
      <c r="B37" s="570" t="s">
        <v>626</v>
      </c>
      <c r="C37" s="607"/>
      <c r="D37" s="607"/>
      <c r="E37" s="607"/>
      <c r="F37" s="607"/>
      <c r="G37" s="607"/>
      <c r="H37" s="607"/>
    </row>
    <row r="39" spans="2:8" s="92" customFormat="1" ht="15.75">
      <c r="B39" s="621" t="s">
        <v>551</v>
      </c>
      <c r="C39" s="621" t="s">
        <v>566</v>
      </c>
      <c r="D39" s="621" t="s">
        <v>550</v>
      </c>
      <c r="E39" s="792" t="s">
        <v>34</v>
      </c>
      <c r="F39" s="793"/>
      <c r="G39" s="792" t="s">
        <v>549</v>
      </c>
      <c r="H39" s="793"/>
    </row>
    <row r="40" spans="2:8">
      <c r="B40" s="610">
        <v>1</v>
      </c>
      <c r="C40" s="646"/>
      <c r="D40" s="609"/>
      <c r="E40" s="790"/>
      <c r="F40" s="791"/>
      <c r="G40" s="794"/>
      <c r="H40" s="795"/>
    </row>
    <row r="41" spans="2:8">
      <c r="B41" s="610">
        <v>2</v>
      </c>
      <c r="C41" s="646"/>
      <c r="D41" s="609"/>
      <c r="E41" s="790"/>
      <c r="F41" s="791"/>
      <c r="G41" s="794"/>
      <c r="H41" s="795"/>
    </row>
    <row r="42" spans="2:8">
      <c r="B42" s="610">
        <v>3</v>
      </c>
      <c r="C42" s="646"/>
      <c r="D42" s="609"/>
      <c r="E42" s="790"/>
      <c r="F42" s="791"/>
      <c r="G42" s="794"/>
      <c r="H42" s="795"/>
    </row>
    <row r="43" spans="2:8">
      <c r="B43" s="610">
        <v>4</v>
      </c>
      <c r="C43" s="646"/>
      <c r="D43" s="609"/>
      <c r="E43" s="790"/>
      <c r="F43" s="791"/>
      <c r="G43" s="794"/>
      <c r="H43" s="795"/>
    </row>
    <row r="44" spans="2:8">
      <c r="B44" s="610">
        <v>5</v>
      </c>
      <c r="C44" s="646"/>
      <c r="D44" s="609"/>
      <c r="E44" s="790"/>
      <c r="F44" s="791"/>
      <c r="G44" s="794"/>
      <c r="H44" s="795"/>
    </row>
    <row r="45" spans="2:8">
      <c r="B45" s="610">
        <v>6</v>
      </c>
      <c r="C45" s="646"/>
      <c r="D45" s="609"/>
      <c r="E45" s="790"/>
      <c r="F45" s="791"/>
      <c r="G45" s="794"/>
      <c r="H45" s="795"/>
    </row>
    <row r="46" spans="2:8">
      <c r="B46" s="610">
        <v>7</v>
      </c>
      <c r="C46" s="646"/>
      <c r="D46" s="609"/>
      <c r="E46" s="790"/>
      <c r="F46" s="791"/>
      <c r="G46" s="794"/>
      <c r="H46" s="795"/>
    </row>
    <row r="47" spans="2:8">
      <c r="B47" s="610">
        <v>8</v>
      </c>
      <c r="C47" s="646"/>
      <c r="D47" s="609"/>
      <c r="E47" s="790"/>
      <c r="F47" s="791"/>
      <c r="G47" s="794"/>
      <c r="H47" s="795"/>
    </row>
    <row r="48" spans="2:8">
      <c r="B48" s="610">
        <v>9</v>
      </c>
      <c r="C48" s="646"/>
      <c r="D48" s="609"/>
      <c r="E48" s="790"/>
      <c r="F48" s="791"/>
      <c r="G48" s="794"/>
      <c r="H48" s="795"/>
    </row>
    <row r="49" spans="2:8">
      <c r="B49" s="610">
        <v>10</v>
      </c>
      <c r="C49" s="646"/>
      <c r="D49" s="609"/>
      <c r="E49" s="790"/>
      <c r="F49" s="791"/>
      <c r="G49" s="794"/>
      <c r="H49" s="795"/>
    </row>
    <row r="50" spans="2:8">
      <c r="B50" s="610" t="s">
        <v>483</v>
      </c>
      <c r="C50" s="646"/>
      <c r="D50" s="609"/>
      <c r="E50" s="790"/>
      <c r="F50" s="791"/>
      <c r="G50" s="794"/>
      <c r="H50" s="795"/>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43" zoomScale="90" zoomScaleNormal="90" workbookViewId="0">
      <selection activeCell="D47" sqref="D47"/>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409</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556</v>
      </c>
      <c r="P7" s="107"/>
      <c r="Q7" s="107"/>
    </row>
    <row r="8" spans="2:17" s="106" customFormat="1" ht="30" customHeight="1">
      <c r="D8" s="576"/>
      <c r="P8" s="107"/>
      <c r="Q8" s="107"/>
    </row>
    <row r="9" spans="2:17" s="2" customFormat="1" ht="24.75" customHeight="1">
      <c r="B9" s="120" t="s">
        <v>414</v>
      </c>
      <c r="C9" s="17"/>
      <c r="D9" s="457">
        <v>2014</v>
      </c>
    </row>
    <row r="10" spans="2:17" s="17" customFormat="1" ht="16.5" customHeight="1"/>
    <row r="11" spans="2:17" s="17" customFormat="1" ht="36.75" customHeight="1">
      <c r="B11" s="796" t="s">
        <v>568</v>
      </c>
      <c r="C11" s="796"/>
      <c r="D11" s="796"/>
      <c r="E11" s="796"/>
      <c r="F11" s="796"/>
      <c r="G11" s="796"/>
      <c r="H11" s="796"/>
      <c r="I11" s="796"/>
      <c r="J11" s="796"/>
      <c r="K11" s="796"/>
      <c r="L11" s="796"/>
      <c r="M11" s="796"/>
      <c r="N11" s="616"/>
      <c r="O11" s="616"/>
      <c r="P11" s="616"/>
      <c r="Q11" s="616"/>
    </row>
    <row r="12" spans="2:17" s="2" customFormat="1" ht="15.75" customHeight="1">
      <c r="D12" s="750"/>
      <c r="E12" s="750"/>
      <c r="F12" s="750"/>
      <c r="G12" s="750"/>
      <c r="H12" s="750"/>
    </row>
    <row r="13" spans="2:17" s="17" customFormat="1" ht="48" customHeight="1">
      <c r="C13" s="245" t="str">
        <f>'1.  LRAMVA Summary'!R50</f>
        <v>Total</v>
      </c>
      <c r="D13" s="245" t="str">
        <f>'1.  LRAMVA Summary'!D50</f>
        <v>Residential</v>
      </c>
      <c r="E13" s="245" t="str">
        <f>'1.  LRAMVA Summary'!E50</f>
        <v>General Service &lt; 50 kW</v>
      </c>
      <c r="F13" s="245" t="str">
        <f>'1.  LRAMVA Summary'!F50</f>
        <v>General Service &gt; 50 to 4999 kW</v>
      </c>
      <c r="G13" s="245" t="str">
        <f>'1.  LRAMVA Summary'!G50</f>
        <v>Unmetered Scattered Load</v>
      </c>
      <c r="H13" s="245" t="str">
        <f>'1.  LRAMVA Summary'!H50</f>
        <v>Street Lighting</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kWh</v>
      </c>
      <c r="H14" s="581" t="str">
        <f>'1.  LRAMVA Summary'!H51</f>
        <v>kW</v>
      </c>
      <c r="I14" s="581">
        <f>'1.  LRAMVA Summary'!I51</f>
        <v>0</v>
      </c>
      <c r="J14" s="581">
        <f>'1.  LRAMVA Summary'!J51</f>
        <v>0</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388472</v>
      </c>
      <c r="D15" s="748">
        <v>258830</v>
      </c>
      <c r="E15" s="748">
        <v>65523</v>
      </c>
      <c r="F15" s="748">
        <v>57775</v>
      </c>
      <c r="G15" s="748">
        <v>1232</v>
      </c>
      <c r="H15" s="748">
        <v>5112</v>
      </c>
      <c r="I15" s="453"/>
      <c r="J15" s="453"/>
      <c r="K15" s="453"/>
      <c r="L15" s="453"/>
      <c r="M15" s="453"/>
      <c r="N15" s="453"/>
      <c r="O15" s="453"/>
      <c r="P15" s="454"/>
      <c r="Q15" s="454"/>
    </row>
    <row r="16" spans="2:17" s="458" customFormat="1" ht="15.75" customHeight="1">
      <c r="B16" s="463" t="s">
        <v>28</v>
      </c>
      <c r="C16" s="628">
        <f>SUM(D16:Q16)</f>
        <v>182</v>
      </c>
      <c r="D16" s="749"/>
      <c r="E16" s="749"/>
      <c r="F16" s="749">
        <v>168</v>
      </c>
      <c r="G16" s="749"/>
      <c r="H16" s="749">
        <v>14</v>
      </c>
      <c r="I16" s="452"/>
      <c r="J16" s="452"/>
      <c r="K16" s="454"/>
      <c r="L16" s="454"/>
      <c r="M16" s="454"/>
      <c r="N16" s="454"/>
      <c r="O16" s="454"/>
      <c r="P16" s="454"/>
      <c r="Q16" s="454"/>
    </row>
    <row r="17" spans="2:17" s="17" customFormat="1" ht="15.75" customHeight="1">
      <c r="C17" s="25"/>
      <c r="D17" s="25"/>
      <c r="E17" s="25"/>
      <c r="F17" s="750"/>
      <c r="G17" s="750"/>
      <c r="H17" s="750"/>
    </row>
    <row r="18" spans="2:17" s="25" customFormat="1" ht="15.75" customHeight="1">
      <c r="B18" s="193" t="s">
        <v>454</v>
      </c>
      <c r="C18" s="194"/>
      <c r="D18" s="194">
        <f t="shared" ref="D18:E18" si="0">IF(D14="kw",HLOOKUP(D14,D14:D16,3,FALSE),HLOOKUP(D14,D14:D16,2,FALSE))</f>
        <v>258830</v>
      </c>
      <c r="E18" s="194">
        <f t="shared" si="0"/>
        <v>65523</v>
      </c>
      <c r="F18" s="194">
        <f>IF(F14="kw",HLOOKUP(F14,F14:F16,3,FALSE),HLOOKUP(F14,F14:F16,2,FALSE))</f>
        <v>168</v>
      </c>
      <c r="G18" s="194">
        <f t="shared" ref="G18:Q18" si="1">IF(G14="kw",HLOOKUP(G14,G14:G16,3,FALSE),HLOOKUP(G14,G14:G16,2,FALSE))</f>
        <v>1232</v>
      </c>
      <c r="H18" s="194">
        <f t="shared" si="1"/>
        <v>14</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368</v>
      </c>
      <c r="C20" s="455"/>
      <c r="D20" s="456"/>
    </row>
    <row r="21" spans="2:17" s="440" customFormat="1" ht="21" customHeight="1">
      <c r="B21" s="462" t="s">
        <v>369</v>
      </c>
      <c r="C21" s="455" t="s">
        <v>416</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415</v>
      </c>
      <c r="C24" s="120"/>
      <c r="D24" s="457"/>
    </row>
    <row r="25" spans="2:17" s="2" customFormat="1" ht="15.75" customHeight="1">
      <c r="D25" s="20"/>
    </row>
    <row r="26" spans="2:17" s="2" customFormat="1" ht="42" customHeight="1">
      <c r="B26" s="796" t="s">
        <v>567</v>
      </c>
      <c r="C26" s="796"/>
      <c r="D26" s="796"/>
      <c r="E26" s="796"/>
      <c r="F26" s="796"/>
      <c r="G26" s="796"/>
      <c r="H26" s="796"/>
      <c r="I26" s="796"/>
      <c r="J26" s="796"/>
      <c r="K26" s="796"/>
      <c r="L26" s="796"/>
      <c r="M26" s="796"/>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General Service &lt; 50 kW</v>
      </c>
      <c r="F28" s="245" t="str">
        <f>'1.  LRAMVA Summary'!F50</f>
        <v>General Service &gt; 50 to 4999 kW</v>
      </c>
      <c r="G28" s="245" t="str">
        <f>'1.  LRAMVA Summary'!G50</f>
        <v>Unmetered Scattered Load</v>
      </c>
      <c r="H28" s="245" t="str">
        <f>'1.  LRAMVA Summary'!H50</f>
        <v>Street Lighting</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kWh</v>
      </c>
      <c r="H29" s="581" t="str">
        <f>'1.  LRAMVA Summary'!H51</f>
        <v>kW</v>
      </c>
      <c r="I29" s="581">
        <f>'1.  LRAMVA Summary'!I51</f>
        <v>0</v>
      </c>
      <c r="J29" s="581">
        <f>'1.  LRAMVA Summary'!J51</f>
        <v>0</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454</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368</v>
      </c>
      <c r="C35" s="455"/>
      <c r="D35" s="456"/>
      <c r="E35" s="95"/>
      <c r="F35" s="95"/>
      <c r="G35" s="95"/>
      <c r="H35" s="95"/>
      <c r="I35" s="95"/>
      <c r="J35" s="95"/>
      <c r="K35" s="95"/>
      <c r="L35" s="95"/>
      <c r="M35" s="95"/>
      <c r="N35" s="95"/>
      <c r="O35" s="95"/>
      <c r="P35" s="95"/>
      <c r="Q35" s="95"/>
    </row>
    <row r="36" spans="2:32" s="440" customFormat="1" ht="21" customHeight="1">
      <c r="B36" s="462" t="s">
        <v>369</v>
      </c>
      <c r="C36" s="455" t="s">
        <v>416</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456</v>
      </c>
      <c r="C39" s="35"/>
      <c r="D39" s="34"/>
      <c r="E39" s="39"/>
      <c r="F39" s="40"/>
    </row>
    <row r="40" spans="2:32" s="72" customFormat="1" ht="39" customHeight="1">
      <c r="B40" s="796" t="s">
        <v>618</v>
      </c>
      <c r="C40" s="796"/>
      <c r="D40" s="796"/>
      <c r="E40" s="796"/>
      <c r="F40" s="796"/>
      <c r="G40" s="796"/>
      <c r="H40" s="796"/>
      <c r="I40" s="796"/>
      <c r="J40" s="796"/>
      <c r="K40" s="796"/>
      <c r="L40" s="796"/>
      <c r="M40" s="796"/>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615</v>
      </c>
      <c r="D42" s="245" t="str">
        <f>'1.  LRAMVA Summary'!D50</f>
        <v>Residential</v>
      </c>
      <c r="E42" s="245" t="str">
        <f>'1.  LRAMVA Summary'!E50</f>
        <v>General Service &lt; 50 kW</v>
      </c>
      <c r="F42" s="245" t="str">
        <f>'1.  LRAMVA Summary'!F50</f>
        <v>General Service &gt; 50 to 4999 kW</v>
      </c>
      <c r="G42" s="245" t="str">
        <f>'1.  LRAMVA Summary'!G50</f>
        <v>Unmetered Scattered Load</v>
      </c>
      <c r="H42" s="245" t="str">
        <f>'1.  LRAMVA Summary'!H50</f>
        <v>Street Lighting</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kWh</v>
      </c>
      <c r="H43" s="585" t="str">
        <f>'1.  LRAMVA Summary'!H51</f>
        <v>kW</v>
      </c>
      <c r="I43" s="585">
        <f>'1.  LRAMVA Summary'!I51</f>
        <v>0</v>
      </c>
      <c r="J43" s="585">
        <f>'1.  LRAMVA Summary'!J51</f>
        <v>0</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6"/>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6"/>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6">
        <v>2014</v>
      </c>
      <c r="D47" s="192">
        <f t="shared" ref="D47:Q47" si="6">IF(ISBLANK($C$47),0,IF($C$47=$D$9,HLOOKUP(D43,D14:D18,5,FALSE),HLOOKUP(D43,D29:D33,5,FALSE)))</f>
        <v>258830</v>
      </c>
      <c r="E47" s="192">
        <f t="shared" si="6"/>
        <v>65523</v>
      </c>
      <c r="F47" s="192">
        <f t="shared" si="6"/>
        <v>168</v>
      </c>
      <c r="G47" s="192">
        <f t="shared" si="6"/>
        <v>1232</v>
      </c>
      <c r="H47" s="192">
        <f t="shared" si="6"/>
        <v>14</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36">
        <v>2014</v>
      </c>
      <c r="D48" s="192">
        <f t="shared" ref="D48:Q48" si="7">IF(ISBLANK($C$48),0,IF($C$48=$D$9,HLOOKUP(D43,D14:D18,5,FALSE),HLOOKUP(D43,D29:D33,5,FALSE)))</f>
        <v>258830</v>
      </c>
      <c r="E48" s="192">
        <f t="shared" si="7"/>
        <v>65523</v>
      </c>
      <c r="F48" s="192">
        <f t="shared" si="7"/>
        <v>168</v>
      </c>
      <c r="G48" s="192">
        <f t="shared" si="7"/>
        <v>1232</v>
      </c>
      <c r="H48" s="192">
        <f t="shared" si="7"/>
        <v>14</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36">
        <v>2014</v>
      </c>
      <c r="D49" s="192">
        <f t="shared" ref="D49:Q49" si="8">IF(ISBLANK($C$49),0,IF($C$49=$D$9,HLOOKUP(D43,D14:D18,5,FALSE),HLOOKUP(D43,D29:D33,5,FALSE)))</f>
        <v>258830</v>
      </c>
      <c r="E49" s="192">
        <f t="shared" si="8"/>
        <v>65523</v>
      </c>
      <c r="F49" s="192">
        <f t="shared" si="8"/>
        <v>168</v>
      </c>
      <c r="G49" s="192">
        <f t="shared" si="8"/>
        <v>1232</v>
      </c>
      <c r="H49" s="192">
        <f t="shared" si="8"/>
        <v>14</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36"/>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36"/>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36"/>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36"/>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541</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90" zoomScaleNormal="90" workbookViewId="0">
      <pane ySplit="14" topLeftCell="A15" activePane="bottomLeft" state="frozen"/>
      <selection pane="bottomLeft" activeCell="U18" sqref="U18"/>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797" t="s">
        <v>172</v>
      </c>
      <c r="C4" s="87" t="s">
        <v>176</v>
      </c>
      <c r="D4" s="87"/>
      <c r="E4" s="50"/>
    </row>
    <row r="5" spans="1:26" s="18" customFormat="1" ht="26.25" hidden="1" customHeight="1" outlineLevel="1" thickBot="1">
      <c r="A5" s="4"/>
      <c r="B5" s="797"/>
      <c r="C5" s="88" t="s">
        <v>173</v>
      </c>
      <c r="D5" s="88"/>
      <c r="E5" s="50"/>
    </row>
    <row r="6" spans="1:26" ht="26.25" hidden="1" customHeight="1" outlineLevel="1" thickBot="1">
      <c r="B6" s="797"/>
      <c r="C6" s="803" t="s">
        <v>556</v>
      </c>
      <c r="D6" s="804"/>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532</v>
      </c>
      <c r="C8" s="596" t="s">
        <v>485</v>
      </c>
      <c r="D8" s="595"/>
      <c r="M8" s="6"/>
      <c r="N8" s="6"/>
      <c r="O8" s="6"/>
      <c r="P8" s="6"/>
      <c r="Q8" s="6"/>
      <c r="R8" s="6"/>
      <c r="S8" s="6"/>
      <c r="T8" s="6"/>
      <c r="U8" s="6"/>
      <c r="V8" s="6"/>
      <c r="W8" s="6"/>
      <c r="X8" s="6"/>
      <c r="Y8" s="6"/>
      <c r="Z8" s="6"/>
    </row>
    <row r="9" spans="1:26" s="18" customFormat="1" ht="19.5" hidden="1" customHeight="1" outlineLevel="1">
      <c r="A9" s="4"/>
      <c r="B9" s="542"/>
      <c r="C9" s="596" t="s">
        <v>533</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486</v>
      </c>
      <c r="O11" s="554"/>
    </row>
    <row r="12" spans="1:26" ht="58.5" customHeight="1">
      <c r="B12" s="805" t="s">
        <v>627</v>
      </c>
      <c r="C12" s="805"/>
      <c r="D12" s="805"/>
      <c r="E12" s="805"/>
      <c r="F12" s="805"/>
      <c r="G12" s="805"/>
      <c r="H12" s="805"/>
      <c r="I12" s="805"/>
      <c r="J12" s="805"/>
      <c r="K12" s="805"/>
      <c r="L12" s="805"/>
      <c r="M12" s="805"/>
      <c r="N12" s="805"/>
      <c r="O12" s="80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691</v>
      </c>
      <c r="E14" s="474" t="s">
        <v>692</v>
      </c>
      <c r="F14" s="474" t="s">
        <v>693</v>
      </c>
      <c r="G14" s="474" t="s">
        <v>695</v>
      </c>
      <c r="H14" s="474" t="s">
        <v>688</v>
      </c>
      <c r="I14" s="474" t="s">
        <v>689</v>
      </c>
      <c r="J14" s="474" t="s">
        <v>690</v>
      </c>
      <c r="K14" s="474" t="s">
        <v>694</v>
      </c>
      <c r="L14" s="474" t="s">
        <v>573</v>
      </c>
      <c r="M14" s="474" t="s">
        <v>574</v>
      </c>
      <c r="N14" s="474" t="s">
        <v>575</v>
      </c>
      <c r="O14" s="474" t="s">
        <v>576</v>
      </c>
      <c r="P14" s="7"/>
    </row>
    <row r="15" spans="1:26" s="7" customFormat="1" ht="18.75" customHeight="1">
      <c r="B15" s="475" t="s">
        <v>189</v>
      </c>
      <c r="C15" s="798"/>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564</v>
      </c>
      <c r="C16" s="799"/>
      <c r="D16" s="479"/>
      <c r="E16" s="479"/>
      <c r="F16" s="479"/>
      <c r="G16" s="479"/>
      <c r="H16" s="479"/>
      <c r="I16" s="479"/>
      <c r="J16" s="479"/>
      <c r="K16" s="479"/>
      <c r="L16" s="479"/>
      <c r="M16" s="479"/>
      <c r="N16" s="479"/>
      <c r="O16" s="480"/>
    </row>
    <row r="17" spans="1:15" s="113" customFormat="1" ht="17.25" customHeight="1">
      <c r="B17" s="481" t="s">
        <v>565</v>
      </c>
      <c r="C17" s="800"/>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482" t="str">
        <f>'1.  LRAMVA Summary'!B27</f>
        <v>Residential</v>
      </c>
      <c r="C18" s="801" t="str">
        <f>'2. LRAMVA Threshold'!D43</f>
        <v>kWh</v>
      </c>
      <c r="D18" s="47"/>
      <c r="E18" s="47">
        <v>1.26E-2</v>
      </c>
      <c r="F18" s="47">
        <v>1.2699999999999999E-2</v>
      </c>
      <c r="G18" s="47">
        <v>1.2800000000000001E-2</v>
      </c>
      <c r="H18" s="47">
        <v>1.3599999999999999E-2</v>
      </c>
      <c r="I18" s="47">
        <v>1.38E-2</v>
      </c>
      <c r="J18" s="47">
        <v>1.06E-2</v>
      </c>
      <c r="K18" s="47">
        <v>7.1999999999999998E-3</v>
      </c>
      <c r="L18" s="47"/>
      <c r="M18" s="47"/>
      <c r="N18" s="47"/>
      <c r="O18" s="71"/>
    </row>
    <row r="19" spans="1:15" s="7" customFormat="1" ht="15" hidden="1" customHeight="1" outlineLevel="1">
      <c r="B19" s="538" t="s">
        <v>516</v>
      </c>
      <c r="C19" s="799"/>
      <c r="D19" s="47"/>
      <c r="E19" s="47"/>
      <c r="F19" s="47"/>
      <c r="G19" s="47"/>
      <c r="H19" s="47"/>
      <c r="I19" s="47"/>
      <c r="J19" s="47"/>
      <c r="K19" s="47"/>
      <c r="L19" s="47"/>
      <c r="M19" s="47"/>
      <c r="N19" s="47"/>
      <c r="O19" s="71"/>
    </row>
    <row r="20" spans="1:15" s="7" customFormat="1" ht="15" hidden="1" customHeight="1" outlineLevel="1">
      <c r="B20" s="538" t="s">
        <v>517</v>
      </c>
      <c r="C20" s="799"/>
      <c r="D20" s="47"/>
      <c r="E20" s="47"/>
      <c r="F20" s="47"/>
      <c r="G20" s="47"/>
      <c r="H20" s="47"/>
      <c r="I20" s="47"/>
      <c r="J20" s="47"/>
      <c r="K20" s="47"/>
      <c r="L20" s="47"/>
      <c r="M20" s="47"/>
      <c r="N20" s="47"/>
      <c r="O20" s="71"/>
    </row>
    <row r="21" spans="1:15" s="7" customFormat="1" ht="15" hidden="1" customHeight="1" outlineLevel="1">
      <c r="B21" s="538" t="s">
        <v>493</v>
      </c>
      <c r="C21" s="799"/>
      <c r="D21" s="47"/>
      <c r="E21" s="47"/>
      <c r="F21" s="47"/>
      <c r="G21" s="47"/>
      <c r="H21" s="47"/>
      <c r="I21" s="47"/>
      <c r="J21" s="47"/>
      <c r="K21" s="47"/>
      <c r="L21" s="47"/>
      <c r="M21" s="47"/>
      <c r="N21" s="47"/>
      <c r="O21" s="71"/>
    </row>
    <row r="22" spans="1:15" s="7" customFormat="1" ht="14.25" customHeight="1" collapsed="1">
      <c r="B22" s="538" t="s">
        <v>518</v>
      </c>
      <c r="C22" s="802"/>
      <c r="D22" s="67">
        <f>SUM(D18:D21)</f>
        <v>0</v>
      </c>
      <c r="E22" s="67">
        <f>SUM(E18:E21)</f>
        <v>1.26E-2</v>
      </c>
      <c r="F22" s="67">
        <f>SUM(F18:F21)</f>
        <v>1.2699999999999999E-2</v>
      </c>
      <c r="G22" s="67">
        <f t="shared" ref="G22:N22" si="2">SUM(G18:G21)</f>
        <v>1.2800000000000001E-2</v>
      </c>
      <c r="H22" s="67">
        <f t="shared" si="2"/>
        <v>1.3599999999999999E-2</v>
      </c>
      <c r="I22" s="67">
        <f t="shared" si="2"/>
        <v>1.38E-2</v>
      </c>
      <c r="J22" s="67">
        <f t="shared" si="2"/>
        <v>1.06E-2</v>
      </c>
      <c r="K22" s="67">
        <f t="shared" si="2"/>
        <v>7.1999999999999998E-3</v>
      </c>
      <c r="L22" s="67">
        <f t="shared" si="2"/>
        <v>0</v>
      </c>
      <c r="M22" s="67">
        <f t="shared" si="2"/>
        <v>0</v>
      </c>
      <c r="N22" s="67">
        <f t="shared" si="2"/>
        <v>0</v>
      </c>
      <c r="O22" s="78"/>
    </row>
    <row r="23" spans="1:15" s="65" customFormat="1">
      <c r="A23" s="64"/>
      <c r="B23" s="494" t="s">
        <v>519</v>
      </c>
      <c r="C23" s="484"/>
      <c r="D23" s="485"/>
      <c r="E23" s="486">
        <f>ROUND(SUM(D22*E16+E22*E17)/12,4)</f>
        <v>1.26E-2</v>
      </c>
      <c r="F23" s="486">
        <f>ROUND(SUM(E22*F16+F22*F17)/12,4)</f>
        <v>1.2699999999999999E-2</v>
      </c>
      <c r="G23" s="486">
        <f>ROUND(SUM(F22*G16+G22*G17)/12,4)</f>
        <v>1.2800000000000001E-2</v>
      </c>
      <c r="H23" s="486">
        <f>ROUND(SUM(G22*H16+H22*H17)/12,4)</f>
        <v>1.3599999999999999E-2</v>
      </c>
      <c r="I23" s="486">
        <f>ROUND(SUM(H22*I16+I22*I17)/12,4)</f>
        <v>1.38E-2</v>
      </c>
      <c r="J23" s="486">
        <f t="shared" ref="J23:N23" si="3">ROUND(SUM(I22*J16+J22*J17)/12,4)</f>
        <v>1.06E-2</v>
      </c>
      <c r="K23" s="486">
        <f t="shared" si="3"/>
        <v>7.1999999999999998E-3</v>
      </c>
      <c r="L23" s="486">
        <f t="shared" si="3"/>
        <v>0</v>
      </c>
      <c r="M23" s="486">
        <f t="shared" si="3"/>
        <v>0</v>
      </c>
      <c r="N23" s="486">
        <f t="shared" si="3"/>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General Service &lt; 50 kW</v>
      </c>
      <c r="C25" s="801" t="str">
        <f>'2. LRAMVA Threshold'!E43</f>
        <v>kWh</v>
      </c>
      <c r="D25" s="47"/>
      <c r="E25" s="47">
        <v>1.66E-2</v>
      </c>
      <c r="F25" s="47">
        <v>1.67E-2</v>
      </c>
      <c r="G25" s="47">
        <v>1.6799999999999999E-2</v>
      </c>
      <c r="H25" s="47">
        <v>1.4E-2</v>
      </c>
      <c r="I25" s="47">
        <v>1.4200000000000001E-2</v>
      </c>
      <c r="J25" s="47">
        <v>1.4500000000000001E-2</v>
      </c>
      <c r="K25" s="47">
        <v>1.4800000000000001E-2</v>
      </c>
      <c r="L25" s="47"/>
      <c r="M25" s="47"/>
      <c r="N25" s="47"/>
      <c r="O25" s="71"/>
    </row>
    <row r="26" spans="1:15" s="18" customFormat="1" hidden="1" outlineLevel="1">
      <c r="A26" s="4"/>
      <c r="B26" s="538" t="s">
        <v>516</v>
      </c>
      <c r="C26" s="799"/>
      <c r="D26" s="47"/>
      <c r="E26" s="47"/>
      <c r="F26" s="47"/>
      <c r="G26" s="47"/>
      <c r="H26" s="47"/>
      <c r="I26" s="47"/>
      <c r="J26" s="47"/>
      <c r="K26" s="47"/>
      <c r="L26" s="47"/>
      <c r="M26" s="47"/>
      <c r="N26" s="47"/>
      <c r="O26" s="71"/>
    </row>
    <row r="27" spans="1:15" s="18" customFormat="1" hidden="1" outlineLevel="1">
      <c r="A27" s="4"/>
      <c r="B27" s="538" t="s">
        <v>517</v>
      </c>
      <c r="C27" s="799"/>
      <c r="D27" s="47"/>
      <c r="E27" s="47"/>
      <c r="F27" s="47"/>
      <c r="G27" s="47"/>
      <c r="H27" s="47"/>
      <c r="I27" s="47"/>
      <c r="J27" s="47"/>
      <c r="K27" s="47"/>
      <c r="L27" s="47"/>
      <c r="M27" s="47"/>
      <c r="N27" s="47"/>
      <c r="O27" s="71"/>
    </row>
    <row r="28" spans="1:15" s="18" customFormat="1" hidden="1" outlineLevel="1">
      <c r="A28" s="4"/>
      <c r="B28" s="538" t="s">
        <v>493</v>
      </c>
      <c r="C28" s="799"/>
      <c r="D28" s="47"/>
      <c r="E28" s="47"/>
      <c r="F28" s="47"/>
      <c r="G28" s="47"/>
      <c r="H28" s="47"/>
      <c r="I28" s="47"/>
      <c r="J28" s="47"/>
      <c r="K28" s="47"/>
      <c r="L28" s="47"/>
      <c r="M28" s="47"/>
      <c r="N28" s="47"/>
      <c r="O28" s="71"/>
    </row>
    <row r="29" spans="1:15" s="18" customFormat="1" collapsed="1">
      <c r="A29" s="4"/>
      <c r="B29" s="538" t="s">
        <v>518</v>
      </c>
      <c r="C29" s="802"/>
      <c r="D29" s="67">
        <f>SUM(D25:D28)</f>
        <v>0</v>
      </c>
      <c r="E29" s="67">
        <f t="shared" ref="E29:N29" si="4">SUM(E25:E28)</f>
        <v>1.66E-2</v>
      </c>
      <c r="F29" s="67">
        <f t="shared" si="4"/>
        <v>1.67E-2</v>
      </c>
      <c r="G29" s="67">
        <f t="shared" si="4"/>
        <v>1.6799999999999999E-2</v>
      </c>
      <c r="H29" s="67">
        <f t="shared" si="4"/>
        <v>1.4E-2</v>
      </c>
      <c r="I29" s="67">
        <f t="shared" si="4"/>
        <v>1.4200000000000001E-2</v>
      </c>
      <c r="J29" s="67">
        <f t="shared" si="4"/>
        <v>1.4500000000000001E-2</v>
      </c>
      <c r="K29" s="67">
        <f t="shared" si="4"/>
        <v>1.4800000000000001E-2</v>
      </c>
      <c r="L29" s="67">
        <f t="shared" si="4"/>
        <v>0</v>
      </c>
      <c r="M29" s="67">
        <f t="shared" si="4"/>
        <v>0</v>
      </c>
      <c r="N29" s="67">
        <f t="shared" si="4"/>
        <v>0</v>
      </c>
      <c r="O29" s="78"/>
    </row>
    <row r="30" spans="1:15" s="18" customFormat="1">
      <c r="A30" s="4"/>
      <c r="B30" s="494" t="s">
        <v>519</v>
      </c>
      <c r="C30" s="490"/>
      <c r="D30" s="73"/>
      <c r="E30" s="486">
        <f>ROUND(SUM(D29*E16+E29*E17)/12,4)</f>
        <v>1.66E-2</v>
      </c>
      <c r="F30" s="486">
        <f t="shared" ref="F30:N30" si="5">ROUND(SUM(E29*F16+F29*F17)/12,4)</f>
        <v>1.67E-2</v>
      </c>
      <c r="G30" s="486">
        <f t="shared" si="5"/>
        <v>1.6799999999999999E-2</v>
      </c>
      <c r="H30" s="486">
        <f t="shared" si="5"/>
        <v>1.4E-2</v>
      </c>
      <c r="I30" s="486">
        <f t="shared" si="5"/>
        <v>1.4200000000000001E-2</v>
      </c>
      <c r="J30" s="486">
        <f>ROUND(SUM(I29*J16+J29*J17)/12,4)</f>
        <v>1.4500000000000001E-2</v>
      </c>
      <c r="K30" s="486">
        <f t="shared" si="5"/>
        <v>1.4800000000000001E-2</v>
      </c>
      <c r="L30" s="486">
        <f t="shared" si="5"/>
        <v>0</v>
      </c>
      <c r="M30" s="486">
        <f t="shared" si="5"/>
        <v>0</v>
      </c>
      <c r="N30" s="486">
        <f t="shared" si="5"/>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General Service &gt; 50 to 4999 kW</v>
      </c>
      <c r="C32" s="801" t="str">
        <f>'2. LRAMVA Threshold'!F43</f>
        <v>kW</v>
      </c>
      <c r="D32" s="47"/>
      <c r="E32" s="47">
        <v>4.4832999999999998</v>
      </c>
      <c r="F32" s="47">
        <v>4.5228000000000002</v>
      </c>
      <c r="G32" s="47">
        <v>4.5445000000000002</v>
      </c>
      <c r="H32" s="47">
        <v>3.5066000000000002</v>
      </c>
      <c r="I32" s="47">
        <v>3.5573999999999999</v>
      </c>
      <c r="J32" s="47">
        <v>3.6267999999999998</v>
      </c>
      <c r="K32" s="47">
        <v>3.6957</v>
      </c>
      <c r="L32" s="47"/>
      <c r="M32" s="47"/>
      <c r="N32" s="47"/>
      <c r="O32" s="71"/>
    </row>
    <row r="33" spans="1:15" s="18" customFormat="1" hidden="1" outlineLevel="1">
      <c r="A33" s="4"/>
      <c r="B33" s="538" t="s">
        <v>516</v>
      </c>
      <c r="C33" s="799"/>
      <c r="D33" s="47"/>
      <c r="E33" s="47"/>
      <c r="F33" s="47"/>
      <c r="G33" s="47"/>
      <c r="H33" s="47"/>
      <c r="I33" s="47"/>
      <c r="J33" s="47"/>
      <c r="K33" s="47"/>
      <c r="L33" s="47"/>
      <c r="M33" s="47"/>
      <c r="N33" s="47"/>
      <c r="O33" s="71"/>
    </row>
    <row r="34" spans="1:15" s="18" customFormat="1" hidden="1" outlineLevel="1">
      <c r="A34" s="4"/>
      <c r="B34" s="538" t="s">
        <v>517</v>
      </c>
      <c r="C34" s="799"/>
      <c r="D34" s="47"/>
      <c r="E34" s="47"/>
      <c r="F34" s="47"/>
      <c r="G34" s="47"/>
      <c r="H34" s="47"/>
      <c r="I34" s="47"/>
      <c r="J34" s="47"/>
      <c r="K34" s="47"/>
      <c r="L34" s="47"/>
      <c r="M34" s="47"/>
      <c r="N34" s="47"/>
      <c r="O34" s="71"/>
    </row>
    <row r="35" spans="1:15" s="18" customFormat="1" hidden="1" outlineLevel="1">
      <c r="A35" s="4"/>
      <c r="B35" s="538" t="s">
        <v>493</v>
      </c>
      <c r="C35" s="799"/>
      <c r="D35" s="47"/>
      <c r="E35" s="47"/>
      <c r="F35" s="47"/>
      <c r="G35" s="47"/>
      <c r="H35" s="47"/>
      <c r="I35" s="47"/>
      <c r="J35" s="47"/>
      <c r="K35" s="47"/>
      <c r="L35" s="47"/>
      <c r="M35" s="47"/>
      <c r="N35" s="47"/>
      <c r="O35" s="71"/>
    </row>
    <row r="36" spans="1:15" s="18" customFormat="1" collapsed="1">
      <c r="A36" s="4"/>
      <c r="B36" s="538" t="s">
        <v>518</v>
      </c>
      <c r="C36" s="802"/>
      <c r="D36" s="67">
        <f>SUM(D32:D35)</f>
        <v>0</v>
      </c>
      <c r="E36" s="67">
        <f>SUM(E32:E35)</f>
        <v>4.4832999999999998</v>
      </c>
      <c r="F36" s="67">
        <f t="shared" ref="F36:M36" si="6">SUM(F32:F35)</f>
        <v>4.5228000000000002</v>
      </c>
      <c r="G36" s="67">
        <f t="shared" si="6"/>
        <v>4.5445000000000002</v>
      </c>
      <c r="H36" s="67">
        <f t="shared" si="6"/>
        <v>3.5066000000000002</v>
      </c>
      <c r="I36" s="67">
        <f t="shared" si="6"/>
        <v>3.5573999999999999</v>
      </c>
      <c r="J36" s="67">
        <f t="shared" si="6"/>
        <v>3.6267999999999998</v>
      </c>
      <c r="K36" s="67">
        <f t="shared" si="6"/>
        <v>3.6957</v>
      </c>
      <c r="L36" s="67">
        <f t="shared" si="6"/>
        <v>0</v>
      </c>
      <c r="M36" s="67">
        <f t="shared" si="6"/>
        <v>0</v>
      </c>
      <c r="N36" s="67">
        <f>SUM(N32:N35)</f>
        <v>0</v>
      </c>
      <c r="O36" s="78"/>
    </row>
    <row r="37" spans="1:15" s="18" customFormat="1">
      <c r="A37" s="4"/>
      <c r="B37" s="494" t="s">
        <v>519</v>
      </c>
      <c r="C37" s="490"/>
      <c r="D37" s="73"/>
      <c r="E37" s="486">
        <f t="shared" ref="E37:N37" si="7">ROUND(SUM(D36*E16+E36*E17)/12,4)</f>
        <v>4.4832999999999998</v>
      </c>
      <c r="F37" s="486">
        <f t="shared" si="7"/>
        <v>4.5228000000000002</v>
      </c>
      <c r="G37" s="486">
        <f t="shared" si="7"/>
        <v>4.5445000000000002</v>
      </c>
      <c r="H37" s="486">
        <f t="shared" si="7"/>
        <v>3.5066000000000002</v>
      </c>
      <c r="I37" s="486">
        <f t="shared" si="7"/>
        <v>3.5573999999999999</v>
      </c>
      <c r="J37" s="486">
        <f t="shared" si="7"/>
        <v>3.6267999999999998</v>
      </c>
      <c r="K37" s="486">
        <f t="shared" si="7"/>
        <v>3.6957</v>
      </c>
      <c r="L37" s="486">
        <f t="shared" si="7"/>
        <v>0</v>
      </c>
      <c r="M37" s="486">
        <f t="shared" si="7"/>
        <v>0</v>
      </c>
      <c r="N37" s="486">
        <f t="shared" si="7"/>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Unmetered Scattered Load</v>
      </c>
      <c r="C39" s="801" t="str">
        <f>'2. LRAMVA Threshold'!G43</f>
        <v>kWh</v>
      </c>
      <c r="D39" s="47"/>
      <c r="E39" s="47">
        <v>1.03E-2</v>
      </c>
      <c r="F39" s="47">
        <v>1.04E-2</v>
      </c>
      <c r="G39" s="47">
        <v>1.04E-2</v>
      </c>
      <c r="H39" s="47">
        <v>5.1999999999999998E-3</v>
      </c>
      <c r="I39" s="47">
        <v>5.3E-3</v>
      </c>
      <c r="J39" s="47">
        <v>5.4000000000000003E-3</v>
      </c>
      <c r="K39" s="47">
        <v>5.4999999999999997E-3</v>
      </c>
      <c r="L39" s="47"/>
      <c r="M39" s="47"/>
      <c r="N39" s="47"/>
      <c r="O39" s="71"/>
    </row>
    <row r="40" spans="1:15" s="18" customFormat="1" hidden="1" outlineLevel="1">
      <c r="A40" s="4"/>
      <c r="B40" s="538" t="s">
        <v>516</v>
      </c>
      <c r="C40" s="799"/>
      <c r="D40" s="47"/>
      <c r="E40" s="47"/>
      <c r="F40" s="47"/>
      <c r="G40" s="47"/>
      <c r="H40" s="47"/>
      <c r="I40" s="47"/>
      <c r="J40" s="47"/>
      <c r="K40" s="47"/>
      <c r="L40" s="47"/>
      <c r="M40" s="47"/>
      <c r="N40" s="47"/>
      <c r="O40" s="71"/>
    </row>
    <row r="41" spans="1:15" s="18" customFormat="1" hidden="1" outlineLevel="1">
      <c r="A41" s="4"/>
      <c r="B41" s="538" t="s">
        <v>517</v>
      </c>
      <c r="C41" s="799"/>
      <c r="D41" s="47"/>
      <c r="E41" s="47"/>
      <c r="F41" s="47"/>
      <c r="G41" s="47"/>
      <c r="H41" s="47"/>
      <c r="I41" s="47"/>
      <c r="J41" s="47"/>
      <c r="K41" s="47"/>
      <c r="L41" s="47"/>
      <c r="M41" s="47"/>
      <c r="N41" s="47"/>
      <c r="O41" s="71"/>
    </row>
    <row r="42" spans="1:15" s="18" customFormat="1" hidden="1" outlineLevel="1">
      <c r="A42" s="4"/>
      <c r="B42" s="538" t="s">
        <v>493</v>
      </c>
      <c r="C42" s="799"/>
      <c r="D42" s="47"/>
      <c r="E42" s="47"/>
      <c r="F42" s="47"/>
      <c r="G42" s="47"/>
      <c r="H42" s="47"/>
      <c r="I42" s="47"/>
      <c r="J42" s="47"/>
      <c r="K42" s="47"/>
      <c r="L42" s="47"/>
      <c r="M42" s="47"/>
      <c r="N42" s="47"/>
      <c r="O42" s="71"/>
    </row>
    <row r="43" spans="1:15" s="18" customFormat="1" collapsed="1">
      <c r="A43" s="4"/>
      <c r="B43" s="538" t="s">
        <v>518</v>
      </c>
      <c r="C43" s="802"/>
      <c r="D43" s="67">
        <f>SUM(D39:D42)</f>
        <v>0</v>
      </c>
      <c r="E43" s="67">
        <f t="shared" ref="E43:N43" si="8">SUM(E39:E42)</f>
        <v>1.03E-2</v>
      </c>
      <c r="F43" s="67">
        <f t="shared" si="8"/>
        <v>1.04E-2</v>
      </c>
      <c r="G43" s="67">
        <f t="shared" si="8"/>
        <v>1.04E-2</v>
      </c>
      <c r="H43" s="67">
        <f t="shared" si="8"/>
        <v>5.1999999999999998E-3</v>
      </c>
      <c r="I43" s="67">
        <f t="shared" si="8"/>
        <v>5.3E-3</v>
      </c>
      <c r="J43" s="67">
        <f t="shared" si="8"/>
        <v>5.4000000000000003E-3</v>
      </c>
      <c r="K43" s="67">
        <f t="shared" si="8"/>
        <v>5.4999999999999997E-3</v>
      </c>
      <c r="L43" s="67">
        <f t="shared" si="8"/>
        <v>0</v>
      </c>
      <c r="M43" s="67">
        <f t="shared" si="8"/>
        <v>0</v>
      </c>
      <c r="N43" s="67">
        <f t="shared" si="8"/>
        <v>0</v>
      </c>
      <c r="O43" s="78"/>
    </row>
    <row r="44" spans="1:15" s="14" customFormat="1">
      <c r="A44" s="74"/>
      <c r="B44" s="494" t="s">
        <v>519</v>
      </c>
      <c r="C44" s="490"/>
      <c r="D44" s="73"/>
      <c r="E44" s="486">
        <f t="shared" ref="E44:N44" si="9">ROUND(SUM(D43*E16+E43*E17)/12,4)</f>
        <v>1.03E-2</v>
      </c>
      <c r="F44" s="486">
        <f t="shared" si="9"/>
        <v>1.04E-2</v>
      </c>
      <c r="G44" s="486">
        <f t="shared" si="9"/>
        <v>1.04E-2</v>
      </c>
      <c r="H44" s="486">
        <f t="shared" si="9"/>
        <v>5.1999999999999998E-3</v>
      </c>
      <c r="I44" s="486">
        <f t="shared" si="9"/>
        <v>5.3E-3</v>
      </c>
      <c r="J44" s="486">
        <f t="shared" si="9"/>
        <v>5.4000000000000003E-3</v>
      </c>
      <c r="K44" s="486">
        <f t="shared" si="9"/>
        <v>5.4999999999999997E-3</v>
      </c>
      <c r="L44" s="486">
        <f t="shared" si="9"/>
        <v>0</v>
      </c>
      <c r="M44" s="486">
        <f t="shared" si="9"/>
        <v>0</v>
      </c>
      <c r="N44" s="486">
        <f t="shared" si="9"/>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t="str">
        <f>'1.  LRAMVA Summary'!B31</f>
        <v>Street Lighting</v>
      </c>
      <c r="C46" s="801" t="str">
        <f>'2. LRAMVA Threshold'!H43</f>
        <v>kW</v>
      </c>
      <c r="D46" s="47"/>
      <c r="E46" s="47">
        <v>6.4268000000000001</v>
      </c>
      <c r="F46" s="47">
        <v>6.4833999999999996</v>
      </c>
      <c r="G46" s="47">
        <v>6.5145</v>
      </c>
      <c r="H46" s="47">
        <v>7.6727999999999996</v>
      </c>
      <c r="I46" s="47">
        <v>7.7840999999999996</v>
      </c>
      <c r="J46" s="47">
        <v>7.9359000000000002</v>
      </c>
      <c r="K46" s="47">
        <v>8.0867000000000004</v>
      </c>
      <c r="L46" s="47"/>
      <c r="M46" s="47"/>
      <c r="N46" s="47"/>
      <c r="O46" s="71"/>
    </row>
    <row r="47" spans="1:15" s="18" customFormat="1" hidden="1" outlineLevel="1">
      <c r="A47" s="4"/>
      <c r="B47" s="538" t="s">
        <v>516</v>
      </c>
      <c r="C47" s="799"/>
      <c r="D47" s="47"/>
      <c r="E47" s="47"/>
      <c r="F47" s="47"/>
      <c r="G47" s="47"/>
      <c r="H47" s="47"/>
      <c r="I47" s="47"/>
      <c r="J47" s="47"/>
      <c r="K47" s="47"/>
      <c r="L47" s="47"/>
      <c r="M47" s="47"/>
      <c r="N47" s="47"/>
      <c r="O47" s="71"/>
    </row>
    <row r="48" spans="1:15" s="18" customFormat="1" hidden="1" outlineLevel="1">
      <c r="A48" s="4"/>
      <c r="B48" s="538" t="s">
        <v>517</v>
      </c>
      <c r="C48" s="799"/>
      <c r="D48" s="47"/>
      <c r="E48" s="47"/>
      <c r="F48" s="47"/>
      <c r="G48" s="47"/>
      <c r="H48" s="47"/>
      <c r="I48" s="47"/>
      <c r="J48" s="47"/>
      <c r="K48" s="47"/>
      <c r="L48" s="47"/>
      <c r="M48" s="47"/>
      <c r="N48" s="47"/>
      <c r="O48" s="71"/>
    </row>
    <row r="49" spans="1:15" s="18" customFormat="1" hidden="1" outlineLevel="1">
      <c r="A49" s="4"/>
      <c r="B49" s="538" t="s">
        <v>493</v>
      </c>
      <c r="C49" s="799"/>
      <c r="D49" s="47"/>
      <c r="E49" s="47"/>
      <c r="F49" s="47"/>
      <c r="G49" s="47"/>
      <c r="H49" s="47"/>
      <c r="I49" s="47"/>
      <c r="J49" s="47"/>
      <c r="K49" s="47"/>
      <c r="L49" s="47"/>
      <c r="M49" s="47"/>
      <c r="N49" s="47"/>
      <c r="O49" s="71"/>
    </row>
    <row r="50" spans="1:15" s="18" customFormat="1" collapsed="1">
      <c r="A50" s="4"/>
      <c r="B50" s="538" t="s">
        <v>518</v>
      </c>
      <c r="C50" s="802"/>
      <c r="D50" s="67">
        <f>SUM(D46:D49)</f>
        <v>0</v>
      </c>
      <c r="E50" s="67">
        <f t="shared" ref="E50:N50" si="10">SUM(E46:E49)</f>
        <v>6.4268000000000001</v>
      </c>
      <c r="F50" s="67">
        <f t="shared" si="10"/>
        <v>6.4833999999999996</v>
      </c>
      <c r="G50" s="67">
        <f t="shared" si="10"/>
        <v>6.5145</v>
      </c>
      <c r="H50" s="67">
        <f t="shared" si="10"/>
        <v>7.6727999999999996</v>
      </c>
      <c r="I50" s="67">
        <f t="shared" si="10"/>
        <v>7.7840999999999996</v>
      </c>
      <c r="J50" s="67">
        <f t="shared" si="10"/>
        <v>7.9359000000000002</v>
      </c>
      <c r="K50" s="67">
        <f t="shared" si="10"/>
        <v>8.0867000000000004</v>
      </c>
      <c r="L50" s="67">
        <f t="shared" si="10"/>
        <v>0</v>
      </c>
      <c r="M50" s="67">
        <f t="shared" si="10"/>
        <v>0</v>
      </c>
      <c r="N50" s="67">
        <f t="shared" si="10"/>
        <v>0</v>
      </c>
      <c r="O50" s="78"/>
    </row>
    <row r="51" spans="1:15" s="14" customFormat="1">
      <c r="A51" s="74"/>
      <c r="B51" s="494" t="s">
        <v>519</v>
      </c>
      <c r="C51" s="490"/>
      <c r="D51" s="73"/>
      <c r="E51" s="486">
        <f t="shared" ref="E51:N51" si="11">ROUND(SUM(D50*E16+E50*E17)/12,4)</f>
        <v>6.4268000000000001</v>
      </c>
      <c r="F51" s="486">
        <f t="shared" si="11"/>
        <v>6.4833999999999996</v>
      </c>
      <c r="G51" s="486">
        <f t="shared" si="11"/>
        <v>6.5145</v>
      </c>
      <c r="H51" s="486">
        <f t="shared" si="11"/>
        <v>7.6727999999999996</v>
      </c>
      <c r="I51" s="486">
        <f t="shared" si="11"/>
        <v>7.7840999999999996</v>
      </c>
      <c r="J51" s="486">
        <f t="shared" si="11"/>
        <v>7.9359000000000002</v>
      </c>
      <c r="K51" s="486">
        <f t="shared" si="11"/>
        <v>8.0867000000000004</v>
      </c>
      <c r="L51" s="486">
        <f t="shared" si="11"/>
        <v>0</v>
      </c>
      <c r="M51" s="486">
        <f t="shared" si="11"/>
        <v>0</v>
      </c>
      <c r="N51" s="486">
        <f t="shared" si="11"/>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f>'1.  LRAMVA Summary'!B32</f>
        <v>0</v>
      </c>
      <c r="C53" s="801">
        <f>'2. LRAMVA Threshold'!I43</f>
        <v>0</v>
      </c>
      <c r="D53" s="47"/>
      <c r="E53" s="47"/>
      <c r="F53" s="47"/>
      <c r="G53" s="47"/>
      <c r="H53" s="47"/>
      <c r="I53" s="47"/>
      <c r="J53" s="47"/>
      <c r="K53" s="47"/>
      <c r="L53" s="47"/>
      <c r="M53" s="47"/>
      <c r="N53" s="47"/>
      <c r="O53" s="71"/>
    </row>
    <row r="54" spans="1:15" s="18" customFormat="1" hidden="1" outlineLevel="1">
      <c r="A54" s="4"/>
      <c r="B54" s="538" t="s">
        <v>516</v>
      </c>
      <c r="C54" s="799"/>
      <c r="D54" s="47"/>
      <c r="E54" s="47"/>
      <c r="F54" s="47"/>
      <c r="G54" s="47"/>
      <c r="H54" s="47"/>
      <c r="I54" s="47"/>
      <c r="J54" s="47"/>
      <c r="K54" s="47"/>
      <c r="L54" s="47"/>
      <c r="M54" s="47"/>
      <c r="N54" s="47"/>
      <c r="O54" s="71"/>
    </row>
    <row r="55" spans="1:15" s="18" customFormat="1" hidden="1" outlineLevel="1">
      <c r="A55" s="4"/>
      <c r="B55" s="538" t="s">
        <v>517</v>
      </c>
      <c r="C55" s="799"/>
      <c r="D55" s="47"/>
      <c r="E55" s="47"/>
      <c r="F55" s="47"/>
      <c r="G55" s="47"/>
      <c r="H55" s="47"/>
      <c r="I55" s="47"/>
      <c r="J55" s="47"/>
      <c r="K55" s="47"/>
      <c r="L55" s="47"/>
      <c r="M55" s="47"/>
      <c r="N55" s="47"/>
      <c r="O55" s="71"/>
    </row>
    <row r="56" spans="1:15" s="18" customFormat="1" hidden="1" outlineLevel="1">
      <c r="A56" s="4"/>
      <c r="B56" s="538" t="s">
        <v>493</v>
      </c>
      <c r="C56" s="799"/>
      <c r="D56" s="47"/>
      <c r="E56" s="47"/>
      <c r="F56" s="47"/>
      <c r="G56" s="47"/>
      <c r="H56" s="47"/>
      <c r="I56" s="47"/>
      <c r="J56" s="47"/>
      <c r="K56" s="47"/>
      <c r="L56" s="47"/>
      <c r="M56" s="47"/>
      <c r="N56" s="47"/>
      <c r="O56" s="71"/>
    </row>
    <row r="57" spans="1:15" s="18" customFormat="1" collapsed="1">
      <c r="A57" s="4"/>
      <c r="B57" s="538" t="s">
        <v>518</v>
      </c>
      <c r="C57" s="802"/>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4" t="s">
        <v>519</v>
      </c>
      <c r="C58" s="490"/>
      <c r="D58" s="73"/>
      <c r="E58" s="486">
        <f t="shared" ref="E58:N58" si="13">ROUND(SUM(D57*E16+E57*E17)/12,4)</f>
        <v>0</v>
      </c>
      <c r="F58" s="486">
        <f t="shared" si="13"/>
        <v>0</v>
      </c>
      <c r="G58" s="486">
        <f t="shared" si="13"/>
        <v>0</v>
      </c>
      <c r="H58" s="486">
        <f t="shared" si="13"/>
        <v>0</v>
      </c>
      <c r="I58" s="486">
        <f t="shared" si="13"/>
        <v>0</v>
      </c>
      <c r="J58" s="486">
        <f t="shared" si="13"/>
        <v>0</v>
      </c>
      <c r="K58" s="486">
        <f t="shared" si="13"/>
        <v>0</v>
      </c>
      <c r="L58" s="486">
        <f t="shared" si="13"/>
        <v>0</v>
      </c>
      <c r="M58" s="486">
        <f t="shared" si="13"/>
        <v>0</v>
      </c>
      <c r="N58" s="486">
        <f t="shared" si="13"/>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f>'1.  LRAMVA Summary'!B33</f>
        <v>0</v>
      </c>
      <c r="C60" s="801">
        <f>'2. LRAMVA Threshold'!J43</f>
        <v>0</v>
      </c>
      <c r="D60" s="47"/>
      <c r="E60" s="47"/>
      <c r="F60" s="47"/>
      <c r="G60" s="47"/>
      <c r="H60" s="47"/>
      <c r="I60" s="47"/>
      <c r="J60" s="47"/>
      <c r="K60" s="47"/>
      <c r="L60" s="47"/>
      <c r="M60" s="47"/>
      <c r="N60" s="47"/>
      <c r="O60" s="71"/>
    </row>
    <row r="61" spans="1:15" s="18" customFormat="1" hidden="1" outlineLevel="1">
      <c r="A61" s="4"/>
      <c r="B61" s="538" t="s">
        <v>516</v>
      </c>
      <c r="C61" s="799"/>
      <c r="D61" s="47"/>
      <c r="E61" s="47"/>
      <c r="F61" s="47"/>
      <c r="G61" s="47"/>
      <c r="H61" s="47"/>
      <c r="I61" s="47"/>
      <c r="J61" s="47"/>
      <c r="K61" s="47"/>
      <c r="L61" s="47"/>
      <c r="M61" s="47"/>
      <c r="N61" s="47"/>
      <c r="O61" s="71"/>
    </row>
    <row r="62" spans="1:15" s="18" customFormat="1" hidden="1" outlineLevel="1">
      <c r="A62" s="4"/>
      <c r="B62" s="538" t="s">
        <v>517</v>
      </c>
      <c r="C62" s="799"/>
      <c r="D62" s="47"/>
      <c r="E62" s="47"/>
      <c r="F62" s="47"/>
      <c r="G62" s="47"/>
      <c r="H62" s="47"/>
      <c r="I62" s="47"/>
      <c r="J62" s="47"/>
      <c r="K62" s="47"/>
      <c r="L62" s="47"/>
      <c r="M62" s="47"/>
      <c r="N62" s="47"/>
      <c r="O62" s="71"/>
    </row>
    <row r="63" spans="1:15" s="18" customFormat="1" hidden="1" outlineLevel="1">
      <c r="A63" s="4"/>
      <c r="B63" s="538" t="s">
        <v>493</v>
      </c>
      <c r="C63" s="799"/>
      <c r="D63" s="47"/>
      <c r="E63" s="47"/>
      <c r="F63" s="47"/>
      <c r="G63" s="47"/>
      <c r="H63" s="47"/>
      <c r="I63" s="47"/>
      <c r="J63" s="47"/>
      <c r="K63" s="47"/>
      <c r="L63" s="47"/>
      <c r="M63" s="47"/>
      <c r="N63" s="47"/>
      <c r="O63" s="71"/>
    </row>
    <row r="64" spans="1:15" s="18" customFormat="1" collapsed="1">
      <c r="A64" s="4"/>
      <c r="B64" s="538" t="s">
        <v>518</v>
      </c>
      <c r="C64" s="802"/>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4" t="s">
        <v>519</v>
      </c>
      <c r="C65" s="490"/>
      <c r="D65" s="73"/>
      <c r="E65" s="486">
        <f t="shared" ref="E65:N65" si="15">ROUND(SUM(D64*E16+E64*E17)/12,4)</f>
        <v>0</v>
      </c>
      <c r="F65" s="486">
        <f t="shared" si="15"/>
        <v>0</v>
      </c>
      <c r="G65" s="486">
        <f t="shared" si="15"/>
        <v>0</v>
      </c>
      <c r="H65" s="486">
        <f t="shared" si="15"/>
        <v>0</v>
      </c>
      <c r="I65" s="486">
        <f>ROUND(SUM(H64*I16+I64*I17)/12,4)</f>
        <v>0</v>
      </c>
      <c r="J65" s="486">
        <f t="shared" si="15"/>
        <v>0</v>
      </c>
      <c r="K65" s="486">
        <f t="shared" si="15"/>
        <v>0</v>
      </c>
      <c r="L65" s="486">
        <f t="shared" si="15"/>
        <v>0</v>
      </c>
      <c r="M65" s="486">
        <f t="shared" si="15"/>
        <v>0</v>
      </c>
      <c r="N65" s="486">
        <f t="shared" si="15"/>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801">
        <f>'2. LRAMVA Threshold'!K43</f>
        <v>0</v>
      </c>
      <c r="D67" s="47"/>
      <c r="E67" s="47"/>
      <c r="F67" s="47"/>
      <c r="G67" s="47"/>
      <c r="H67" s="47"/>
      <c r="I67" s="47"/>
      <c r="J67" s="47"/>
      <c r="K67" s="47"/>
      <c r="L67" s="47"/>
      <c r="M67" s="47"/>
      <c r="N67" s="47"/>
      <c r="O67" s="71"/>
    </row>
    <row r="68" spans="1:15" s="18" customFormat="1" hidden="1" outlineLevel="1">
      <c r="A68" s="4"/>
      <c r="B68" s="538" t="s">
        <v>516</v>
      </c>
      <c r="C68" s="799"/>
      <c r="D68" s="47"/>
      <c r="E68" s="47"/>
      <c r="F68" s="47"/>
      <c r="G68" s="47"/>
      <c r="H68" s="47"/>
      <c r="I68" s="47"/>
      <c r="J68" s="47"/>
      <c r="K68" s="47"/>
      <c r="L68" s="47"/>
      <c r="M68" s="47"/>
      <c r="N68" s="47"/>
      <c r="O68" s="71"/>
    </row>
    <row r="69" spans="1:15" s="18" customFormat="1" hidden="1" outlineLevel="1">
      <c r="A69" s="4"/>
      <c r="B69" s="538" t="s">
        <v>517</v>
      </c>
      <c r="C69" s="799"/>
      <c r="D69" s="47"/>
      <c r="E69" s="47"/>
      <c r="F69" s="47"/>
      <c r="G69" s="47"/>
      <c r="H69" s="47"/>
      <c r="I69" s="47"/>
      <c r="J69" s="47"/>
      <c r="K69" s="47"/>
      <c r="L69" s="47"/>
      <c r="M69" s="47"/>
      <c r="N69" s="47"/>
      <c r="O69" s="71"/>
    </row>
    <row r="70" spans="1:15" s="18" customFormat="1" hidden="1" outlineLevel="1">
      <c r="A70" s="4"/>
      <c r="B70" s="538" t="s">
        <v>493</v>
      </c>
      <c r="C70" s="799"/>
      <c r="D70" s="47"/>
      <c r="E70" s="47"/>
      <c r="F70" s="47"/>
      <c r="G70" s="47"/>
      <c r="H70" s="47"/>
      <c r="I70" s="47"/>
      <c r="J70" s="47"/>
      <c r="K70" s="47"/>
      <c r="L70" s="47"/>
      <c r="M70" s="47"/>
      <c r="N70" s="47"/>
      <c r="O70" s="71"/>
    </row>
    <row r="71" spans="1:15" s="18" customFormat="1" collapsed="1">
      <c r="A71" s="4"/>
      <c r="B71" s="538" t="s">
        <v>518</v>
      </c>
      <c r="C71" s="802"/>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4" t="s">
        <v>519</v>
      </c>
      <c r="C72" s="490"/>
      <c r="D72" s="73"/>
      <c r="E72" s="486">
        <f t="shared" ref="E72:N72" si="17">ROUND(SUM(D71*E16+E71*E17)/12,4)</f>
        <v>0</v>
      </c>
      <c r="F72" s="486">
        <f t="shared" si="17"/>
        <v>0</v>
      </c>
      <c r="G72" s="486">
        <f t="shared" si="17"/>
        <v>0</v>
      </c>
      <c r="H72" s="486">
        <f t="shared" si="17"/>
        <v>0</v>
      </c>
      <c r="I72" s="486">
        <f t="shared" si="17"/>
        <v>0</v>
      </c>
      <c r="J72" s="486">
        <f t="shared" si="17"/>
        <v>0</v>
      </c>
      <c r="K72" s="486">
        <f t="shared" si="17"/>
        <v>0</v>
      </c>
      <c r="L72" s="486">
        <f t="shared" si="17"/>
        <v>0</v>
      </c>
      <c r="M72" s="486">
        <f t="shared" si="17"/>
        <v>0</v>
      </c>
      <c r="N72" s="486">
        <f t="shared" si="17"/>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801">
        <f>'2. LRAMVA Threshold'!L43</f>
        <v>0</v>
      </c>
      <c r="D74" s="47"/>
      <c r="E74" s="47"/>
      <c r="F74" s="47"/>
      <c r="G74" s="47"/>
      <c r="H74" s="47"/>
      <c r="I74" s="47"/>
      <c r="J74" s="47"/>
      <c r="K74" s="47"/>
      <c r="L74" s="47"/>
      <c r="M74" s="47"/>
      <c r="N74" s="47"/>
      <c r="O74" s="71"/>
    </row>
    <row r="75" spans="1:15" s="18" customFormat="1" hidden="1" outlineLevel="1">
      <c r="A75" s="4"/>
      <c r="B75" s="538" t="s">
        <v>516</v>
      </c>
      <c r="C75" s="799"/>
      <c r="D75" s="47"/>
      <c r="E75" s="47"/>
      <c r="F75" s="47"/>
      <c r="G75" s="47"/>
      <c r="H75" s="47"/>
      <c r="I75" s="47"/>
      <c r="J75" s="47"/>
      <c r="K75" s="47"/>
      <c r="L75" s="47"/>
      <c r="M75" s="47"/>
      <c r="N75" s="47"/>
      <c r="O75" s="71"/>
    </row>
    <row r="76" spans="1:15" s="18" customFormat="1" hidden="1" outlineLevel="1">
      <c r="A76" s="4"/>
      <c r="B76" s="538" t="s">
        <v>517</v>
      </c>
      <c r="C76" s="799"/>
      <c r="D76" s="47"/>
      <c r="E76" s="47"/>
      <c r="F76" s="47"/>
      <c r="G76" s="47"/>
      <c r="H76" s="47"/>
      <c r="I76" s="47"/>
      <c r="J76" s="47"/>
      <c r="K76" s="47"/>
      <c r="L76" s="47"/>
      <c r="M76" s="47"/>
      <c r="N76" s="47"/>
      <c r="O76" s="71"/>
    </row>
    <row r="77" spans="1:15" s="18" customFormat="1" hidden="1" outlineLevel="1">
      <c r="A77" s="4"/>
      <c r="B77" s="538" t="s">
        <v>493</v>
      </c>
      <c r="C77" s="799"/>
      <c r="D77" s="47"/>
      <c r="E77" s="47"/>
      <c r="F77" s="47"/>
      <c r="G77" s="47"/>
      <c r="H77" s="47"/>
      <c r="I77" s="47"/>
      <c r="J77" s="47"/>
      <c r="K77" s="47"/>
      <c r="L77" s="47"/>
      <c r="M77" s="47"/>
      <c r="N77" s="47"/>
      <c r="O77" s="71"/>
    </row>
    <row r="78" spans="1:15" s="18" customFormat="1" collapsed="1">
      <c r="A78" s="4"/>
      <c r="B78" s="538" t="s">
        <v>518</v>
      </c>
      <c r="C78" s="802"/>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4" t="s">
        <v>519</v>
      </c>
      <c r="C79" s="490"/>
      <c r="D79" s="73"/>
      <c r="E79" s="486">
        <f t="shared" ref="E79:N79" si="19">ROUND(SUM(D78*E16+E78*E17)/12,4)</f>
        <v>0</v>
      </c>
      <c r="F79" s="486">
        <f t="shared" si="19"/>
        <v>0</v>
      </c>
      <c r="G79" s="486">
        <f t="shared" si="19"/>
        <v>0</v>
      </c>
      <c r="H79" s="486">
        <f t="shared" si="19"/>
        <v>0</v>
      </c>
      <c r="I79" s="486">
        <f t="shared" si="19"/>
        <v>0</v>
      </c>
      <c r="J79" s="486">
        <f t="shared" si="19"/>
        <v>0</v>
      </c>
      <c r="K79" s="486">
        <f t="shared" si="19"/>
        <v>0</v>
      </c>
      <c r="L79" s="486">
        <f t="shared" si="19"/>
        <v>0</v>
      </c>
      <c r="M79" s="486">
        <f t="shared" si="19"/>
        <v>0</v>
      </c>
      <c r="N79" s="486">
        <f t="shared" si="19"/>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801">
        <f>'2. LRAMVA Threshold'!M43</f>
        <v>0</v>
      </c>
      <c r="D81" s="47"/>
      <c r="E81" s="47"/>
      <c r="F81" s="47"/>
      <c r="G81" s="47"/>
      <c r="H81" s="47"/>
      <c r="I81" s="47"/>
      <c r="J81" s="47"/>
      <c r="K81" s="47"/>
      <c r="L81" s="47"/>
      <c r="M81" s="47"/>
      <c r="N81" s="47"/>
      <c r="O81" s="71"/>
    </row>
    <row r="82" spans="1:15" s="18" customFormat="1" hidden="1" outlineLevel="1">
      <c r="A82" s="4"/>
      <c r="B82" s="538" t="s">
        <v>516</v>
      </c>
      <c r="C82" s="799"/>
      <c r="D82" s="47"/>
      <c r="E82" s="47"/>
      <c r="F82" s="47"/>
      <c r="G82" s="47"/>
      <c r="H82" s="47"/>
      <c r="I82" s="47"/>
      <c r="J82" s="47"/>
      <c r="K82" s="47"/>
      <c r="L82" s="47"/>
      <c r="M82" s="47"/>
      <c r="N82" s="47"/>
      <c r="O82" s="71"/>
    </row>
    <row r="83" spans="1:15" s="18" customFormat="1" hidden="1" outlineLevel="1">
      <c r="A83" s="4"/>
      <c r="B83" s="538" t="s">
        <v>517</v>
      </c>
      <c r="C83" s="799"/>
      <c r="D83" s="47"/>
      <c r="E83" s="47"/>
      <c r="F83" s="47"/>
      <c r="G83" s="47"/>
      <c r="H83" s="47"/>
      <c r="I83" s="47"/>
      <c r="J83" s="47"/>
      <c r="K83" s="47"/>
      <c r="L83" s="47"/>
      <c r="M83" s="47"/>
      <c r="N83" s="47"/>
      <c r="O83" s="71"/>
    </row>
    <row r="84" spans="1:15" s="18" customFormat="1" hidden="1" outlineLevel="1">
      <c r="A84" s="4"/>
      <c r="B84" s="538" t="s">
        <v>493</v>
      </c>
      <c r="C84" s="799"/>
      <c r="D84" s="47"/>
      <c r="E84" s="47"/>
      <c r="F84" s="47"/>
      <c r="G84" s="47"/>
      <c r="H84" s="47"/>
      <c r="I84" s="47"/>
      <c r="J84" s="47"/>
      <c r="K84" s="47"/>
      <c r="L84" s="47"/>
      <c r="M84" s="47"/>
      <c r="N84" s="47"/>
      <c r="O84" s="71"/>
    </row>
    <row r="85" spans="1:15" s="18" customFormat="1" collapsed="1">
      <c r="A85" s="4"/>
      <c r="B85" s="538" t="s">
        <v>518</v>
      </c>
      <c r="C85" s="802"/>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4" t="s">
        <v>519</v>
      </c>
      <c r="C86" s="490"/>
      <c r="D86" s="73"/>
      <c r="E86" s="486">
        <f t="shared" ref="E86:N86" si="21">ROUND(SUM(D85*E16+E85*E17)/12,4)</f>
        <v>0</v>
      </c>
      <c r="F86" s="486">
        <f t="shared" si="21"/>
        <v>0</v>
      </c>
      <c r="G86" s="486">
        <f t="shared" si="21"/>
        <v>0</v>
      </c>
      <c r="H86" s="486">
        <f t="shared" si="21"/>
        <v>0</v>
      </c>
      <c r="I86" s="486">
        <f t="shared" si="21"/>
        <v>0</v>
      </c>
      <c r="J86" s="486">
        <f t="shared" si="21"/>
        <v>0</v>
      </c>
      <c r="K86" s="486">
        <f t="shared" si="21"/>
        <v>0</v>
      </c>
      <c r="L86" s="486">
        <f t="shared" si="21"/>
        <v>0</v>
      </c>
      <c r="M86" s="486">
        <f t="shared" si="21"/>
        <v>0</v>
      </c>
      <c r="N86" s="486">
        <f t="shared" si="21"/>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801">
        <f>'2. LRAMVA Threshold'!N43</f>
        <v>0</v>
      </c>
      <c r="D88" s="47"/>
      <c r="E88" s="47"/>
      <c r="F88" s="47"/>
      <c r="G88" s="47"/>
      <c r="H88" s="47"/>
      <c r="I88" s="47"/>
      <c r="J88" s="47"/>
      <c r="K88" s="47"/>
      <c r="L88" s="47"/>
      <c r="M88" s="47"/>
      <c r="N88" s="47"/>
      <c r="O88" s="71"/>
    </row>
    <row r="89" spans="1:15" s="18" customFormat="1" hidden="1" outlineLevel="1">
      <c r="A89" s="4"/>
      <c r="B89" s="538" t="s">
        <v>516</v>
      </c>
      <c r="C89" s="799"/>
      <c r="D89" s="47"/>
      <c r="E89" s="47"/>
      <c r="F89" s="47"/>
      <c r="G89" s="47"/>
      <c r="H89" s="47"/>
      <c r="I89" s="47"/>
      <c r="J89" s="47"/>
      <c r="K89" s="47"/>
      <c r="L89" s="47"/>
      <c r="M89" s="47"/>
      <c r="N89" s="47"/>
      <c r="O89" s="71"/>
    </row>
    <row r="90" spans="1:15" s="18" customFormat="1" hidden="1" outlineLevel="1">
      <c r="A90" s="4"/>
      <c r="B90" s="538" t="s">
        <v>517</v>
      </c>
      <c r="C90" s="799"/>
      <c r="D90" s="47"/>
      <c r="E90" s="47"/>
      <c r="F90" s="47"/>
      <c r="G90" s="47"/>
      <c r="H90" s="47"/>
      <c r="I90" s="47"/>
      <c r="J90" s="47"/>
      <c r="K90" s="47"/>
      <c r="L90" s="47"/>
      <c r="M90" s="47"/>
      <c r="N90" s="47"/>
      <c r="O90" s="71"/>
    </row>
    <row r="91" spans="1:15" s="18" customFormat="1" hidden="1" outlineLevel="1">
      <c r="A91" s="4"/>
      <c r="B91" s="538" t="s">
        <v>493</v>
      </c>
      <c r="C91" s="799"/>
      <c r="D91" s="47"/>
      <c r="E91" s="47"/>
      <c r="F91" s="47"/>
      <c r="G91" s="47"/>
      <c r="H91" s="47"/>
      <c r="I91" s="47"/>
      <c r="J91" s="47"/>
      <c r="K91" s="47"/>
      <c r="L91" s="47"/>
      <c r="M91" s="47"/>
      <c r="N91" s="47"/>
      <c r="O91" s="71"/>
    </row>
    <row r="92" spans="1:15" s="18" customFormat="1" collapsed="1">
      <c r="A92" s="4"/>
      <c r="B92" s="538" t="s">
        <v>518</v>
      </c>
      <c r="C92" s="802"/>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4" t="s">
        <v>519</v>
      </c>
      <c r="C93" s="490"/>
      <c r="D93" s="73"/>
      <c r="E93" s="486">
        <f t="shared" ref="E93:N93" si="23">ROUND(SUM(D92*E16+E92*E17)/12,4)</f>
        <v>0</v>
      </c>
      <c r="F93" s="486">
        <f t="shared" si="23"/>
        <v>0</v>
      </c>
      <c r="G93" s="486">
        <f t="shared" si="23"/>
        <v>0</v>
      </c>
      <c r="H93" s="486">
        <f t="shared" si="23"/>
        <v>0</v>
      </c>
      <c r="I93" s="486">
        <f t="shared" si="23"/>
        <v>0</v>
      </c>
      <c r="J93" s="486">
        <f t="shared" si="23"/>
        <v>0</v>
      </c>
      <c r="K93" s="486">
        <f t="shared" si="23"/>
        <v>0</v>
      </c>
      <c r="L93" s="486">
        <f t="shared" si="23"/>
        <v>0</v>
      </c>
      <c r="M93" s="486">
        <f t="shared" si="23"/>
        <v>0</v>
      </c>
      <c r="N93" s="486">
        <f t="shared" si="23"/>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801">
        <f>'2. LRAMVA Threshold'!O43</f>
        <v>0</v>
      </c>
      <c r="D95" s="47"/>
      <c r="E95" s="47"/>
      <c r="F95" s="47"/>
      <c r="G95" s="47"/>
      <c r="H95" s="47"/>
      <c r="I95" s="47"/>
      <c r="J95" s="47"/>
      <c r="K95" s="47"/>
      <c r="L95" s="47"/>
      <c r="M95" s="47"/>
      <c r="N95" s="47"/>
      <c r="O95" s="71"/>
    </row>
    <row r="96" spans="1:15" s="18" customFormat="1" hidden="1" outlineLevel="1">
      <c r="A96" s="4"/>
      <c r="B96" s="538" t="s">
        <v>516</v>
      </c>
      <c r="C96" s="799"/>
      <c r="D96" s="47"/>
      <c r="E96" s="47"/>
      <c r="F96" s="47"/>
      <c r="G96" s="47"/>
      <c r="H96" s="47"/>
      <c r="I96" s="47"/>
      <c r="J96" s="47"/>
      <c r="K96" s="47"/>
      <c r="L96" s="47"/>
      <c r="M96" s="47"/>
      <c r="N96" s="47"/>
      <c r="O96" s="71"/>
    </row>
    <row r="97" spans="1:15" s="18" customFormat="1" hidden="1" outlineLevel="1">
      <c r="A97" s="4"/>
      <c r="B97" s="538" t="s">
        <v>517</v>
      </c>
      <c r="C97" s="799"/>
      <c r="D97" s="47"/>
      <c r="E97" s="47"/>
      <c r="F97" s="47"/>
      <c r="G97" s="47"/>
      <c r="H97" s="47"/>
      <c r="I97" s="47"/>
      <c r="J97" s="47"/>
      <c r="K97" s="47"/>
      <c r="L97" s="47"/>
      <c r="M97" s="47"/>
      <c r="N97" s="47"/>
      <c r="O97" s="71"/>
    </row>
    <row r="98" spans="1:15" s="18" customFormat="1" hidden="1" outlineLevel="1">
      <c r="A98" s="4"/>
      <c r="B98" s="538" t="s">
        <v>493</v>
      </c>
      <c r="C98" s="799"/>
      <c r="D98" s="47"/>
      <c r="E98" s="47"/>
      <c r="F98" s="47"/>
      <c r="G98" s="47"/>
      <c r="H98" s="47"/>
      <c r="I98" s="47"/>
      <c r="J98" s="47"/>
      <c r="K98" s="47"/>
      <c r="L98" s="47"/>
      <c r="M98" s="47"/>
      <c r="N98" s="47"/>
      <c r="O98" s="71"/>
    </row>
    <row r="99" spans="1:15" s="18" customFormat="1" collapsed="1">
      <c r="A99" s="4"/>
      <c r="B99" s="538" t="s">
        <v>518</v>
      </c>
      <c r="C99" s="802"/>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4" t="s">
        <v>519</v>
      </c>
      <c r="C100" s="490"/>
      <c r="D100" s="73"/>
      <c r="E100" s="486">
        <f t="shared" ref="E100:N100" si="25">ROUND(SUM(D99*E16+E99*E17)/12,4)</f>
        <v>0</v>
      </c>
      <c r="F100" s="486">
        <f t="shared" si="25"/>
        <v>0</v>
      </c>
      <c r="G100" s="486">
        <f t="shared" si="25"/>
        <v>0</v>
      </c>
      <c r="H100" s="486">
        <f t="shared" si="25"/>
        <v>0</v>
      </c>
      <c r="I100" s="486">
        <f t="shared" si="25"/>
        <v>0</v>
      </c>
      <c r="J100" s="486">
        <f t="shared" si="25"/>
        <v>0</v>
      </c>
      <c r="K100" s="486">
        <f t="shared" si="25"/>
        <v>0</v>
      </c>
      <c r="L100" s="486">
        <f t="shared" si="25"/>
        <v>0</v>
      </c>
      <c r="M100" s="486">
        <f t="shared" si="25"/>
        <v>0</v>
      </c>
      <c r="N100" s="486">
        <f t="shared" si="25"/>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801">
        <f>'2. LRAMVA Threshold'!P43</f>
        <v>0</v>
      </c>
      <c r="D102" s="47"/>
      <c r="E102" s="47"/>
      <c r="F102" s="47"/>
      <c r="G102" s="47"/>
      <c r="H102" s="47"/>
      <c r="I102" s="47"/>
      <c r="J102" s="47"/>
      <c r="K102" s="47"/>
      <c r="L102" s="47"/>
      <c r="M102" s="47"/>
      <c r="N102" s="47"/>
      <c r="O102" s="71"/>
    </row>
    <row r="103" spans="1:15" s="18" customFormat="1" hidden="1" outlineLevel="1">
      <c r="A103" s="4"/>
      <c r="B103" s="538" t="s">
        <v>516</v>
      </c>
      <c r="C103" s="799"/>
      <c r="D103" s="47"/>
      <c r="E103" s="47"/>
      <c r="F103" s="47"/>
      <c r="G103" s="47"/>
      <c r="H103" s="47"/>
      <c r="I103" s="47"/>
      <c r="J103" s="47"/>
      <c r="K103" s="47"/>
      <c r="L103" s="47"/>
      <c r="M103" s="47"/>
      <c r="N103" s="47"/>
      <c r="O103" s="71"/>
    </row>
    <row r="104" spans="1:15" s="18" customFormat="1" hidden="1" outlineLevel="1">
      <c r="A104" s="4"/>
      <c r="B104" s="538" t="s">
        <v>517</v>
      </c>
      <c r="C104" s="799"/>
      <c r="D104" s="47"/>
      <c r="E104" s="47"/>
      <c r="F104" s="47"/>
      <c r="G104" s="47"/>
      <c r="H104" s="47"/>
      <c r="I104" s="47"/>
      <c r="J104" s="47"/>
      <c r="K104" s="47"/>
      <c r="L104" s="47"/>
      <c r="M104" s="47"/>
      <c r="N104" s="47"/>
      <c r="O104" s="71"/>
    </row>
    <row r="105" spans="1:15" s="18" customFormat="1" hidden="1" outlineLevel="1">
      <c r="A105" s="4"/>
      <c r="B105" s="538" t="s">
        <v>493</v>
      </c>
      <c r="C105" s="799"/>
      <c r="D105" s="47"/>
      <c r="E105" s="47"/>
      <c r="F105" s="47"/>
      <c r="G105" s="47"/>
      <c r="H105" s="47"/>
      <c r="I105" s="47"/>
      <c r="J105" s="47"/>
      <c r="K105" s="47"/>
      <c r="L105" s="47"/>
      <c r="M105" s="47"/>
      <c r="N105" s="47"/>
      <c r="O105" s="71"/>
    </row>
    <row r="106" spans="1:15" s="18" customFormat="1" collapsed="1">
      <c r="A106" s="4"/>
      <c r="B106" s="538" t="s">
        <v>518</v>
      </c>
      <c r="C106" s="802"/>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4" t="s">
        <v>519</v>
      </c>
      <c r="C107" s="490"/>
      <c r="D107" s="73"/>
      <c r="E107" s="486">
        <f t="shared" ref="E107:N107" si="27">ROUND(SUM(D106*E16+E106*E17)/12,4)</f>
        <v>0</v>
      </c>
      <c r="F107" s="486">
        <f t="shared" si="27"/>
        <v>0</v>
      </c>
      <c r="G107" s="486">
        <f t="shared" si="27"/>
        <v>0</v>
      </c>
      <c r="H107" s="486">
        <f t="shared" si="27"/>
        <v>0</v>
      </c>
      <c r="I107" s="486">
        <f t="shared" si="27"/>
        <v>0</v>
      </c>
      <c r="J107" s="486">
        <f t="shared" si="27"/>
        <v>0</v>
      </c>
      <c r="K107" s="486">
        <f t="shared" si="27"/>
        <v>0</v>
      </c>
      <c r="L107" s="486">
        <f t="shared" si="27"/>
        <v>0</v>
      </c>
      <c r="M107" s="486">
        <f t="shared" si="27"/>
        <v>0</v>
      </c>
      <c r="N107" s="486">
        <f t="shared" si="27"/>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801">
        <f>'2. LRAMVA Threshold'!Q43</f>
        <v>0</v>
      </c>
      <c r="D109" s="47"/>
      <c r="E109" s="47"/>
      <c r="F109" s="47"/>
      <c r="G109" s="47"/>
      <c r="H109" s="47"/>
      <c r="I109" s="47"/>
      <c r="J109" s="47"/>
      <c r="K109" s="47"/>
      <c r="L109" s="47"/>
      <c r="M109" s="47"/>
      <c r="N109" s="47"/>
      <c r="O109" s="71"/>
    </row>
    <row r="110" spans="1:15" s="18" customFormat="1" hidden="1" outlineLevel="1">
      <c r="A110" s="4"/>
      <c r="B110" s="538" t="s">
        <v>516</v>
      </c>
      <c r="C110" s="799"/>
      <c r="D110" s="47"/>
      <c r="E110" s="47"/>
      <c r="F110" s="47"/>
      <c r="G110" s="47"/>
      <c r="H110" s="47"/>
      <c r="I110" s="47"/>
      <c r="J110" s="47"/>
      <c r="K110" s="47"/>
      <c r="L110" s="47"/>
      <c r="M110" s="47"/>
      <c r="N110" s="47"/>
      <c r="O110" s="71"/>
    </row>
    <row r="111" spans="1:15" s="18" customFormat="1" hidden="1" outlineLevel="1">
      <c r="A111" s="4"/>
      <c r="B111" s="538" t="s">
        <v>517</v>
      </c>
      <c r="C111" s="799"/>
      <c r="D111" s="47"/>
      <c r="E111" s="47"/>
      <c r="F111" s="47"/>
      <c r="G111" s="47"/>
      <c r="H111" s="47"/>
      <c r="I111" s="47"/>
      <c r="J111" s="47"/>
      <c r="K111" s="47"/>
      <c r="L111" s="47"/>
      <c r="M111" s="47"/>
      <c r="N111" s="47"/>
      <c r="O111" s="71"/>
    </row>
    <row r="112" spans="1:15" s="18" customFormat="1" hidden="1" outlineLevel="1">
      <c r="A112" s="4"/>
      <c r="B112" s="538" t="s">
        <v>493</v>
      </c>
      <c r="C112" s="799"/>
      <c r="D112" s="47"/>
      <c r="E112" s="47"/>
      <c r="F112" s="47"/>
      <c r="G112" s="47"/>
      <c r="H112" s="47"/>
      <c r="I112" s="47"/>
      <c r="J112" s="47"/>
      <c r="K112" s="47"/>
      <c r="L112" s="47"/>
      <c r="M112" s="47"/>
      <c r="N112" s="47"/>
      <c r="O112" s="71"/>
    </row>
    <row r="113" spans="1:17" s="18" customFormat="1" collapsed="1">
      <c r="A113" s="4"/>
      <c r="B113" s="538" t="s">
        <v>518</v>
      </c>
      <c r="C113" s="802"/>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4" t="s">
        <v>519</v>
      </c>
      <c r="C114" s="490"/>
      <c r="D114" s="73"/>
      <c r="E114" s="486">
        <f t="shared" ref="E114:N114" si="29">ROUND(SUM(D113*E16+E113*E17)/12,4)</f>
        <v>0</v>
      </c>
      <c r="F114" s="486">
        <f t="shared" si="29"/>
        <v>0</v>
      </c>
      <c r="G114" s="486">
        <f t="shared" si="29"/>
        <v>0</v>
      </c>
      <c r="H114" s="486">
        <f t="shared" si="29"/>
        <v>0</v>
      </c>
      <c r="I114" s="486">
        <f t="shared" si="29"/>
        <v>0</v>
      </c>
      <c r="J114" s="486">
        <f t="shared" si="29"/>
        <v>0</v>
      </c>
      <c r="K114" s="486">
        <f t="shared" si="29"/>
        <v>0</v>
      </c>
      <c r="L114" s="486">
        <f t="shared" si="29"/>
        <v>0</v>
      </c>
      <c r="M114" s="486">
        <f t="shared" si="29"/>
        <v>0</v>
      </c>
      <c r="N114" s="486">
        <f t="shared" si="29"/>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622</v>
      </c>
      <c r="C116" s="100"/>
      <c r="D116" s="501"/>
      <c r="E116" s="501"/>
      <c r="F116" s="501"/>
      <c r="G116" s="501"/>
      <c r="H116" s="501"/>
      <c r="I116" s="501"/>
      <c r="J116" s="501"/>
      <c r="K116" s="501"/>
      <c r="L116" s="501"/>
      <c r="M116" s="501"/>
      <c r="N116" s="501"/>
      <c r="O116" s="501"/>
    </row>
    <row r="119" spans="1:17" ht="15.75">
      <c r="B119" s="120" t="s">
        <v>487</v>
      </c>
      <c r="J119" s="18"/>
    </row>
    <row r="120" spans="1:17" s="14" customFormat="1" ht="55.5" customHeight="1">
      <c r="A120" s="74"/>
      <c r="B120" s="806" t="s">
        <v>624</v>
      </c>
      <c r="C120" s="806"/>
      <c r="D120" s="806"/>
      <c r="E120" s="806"/>
      <c r="F120" s="806"/>
      <c r="G120" s="806"/>
      <c r="H120" s="806"/>
      <c r="I120" s="806"/>
      <c r="J120" s="806"/>
      <c r="K120" s="806"/>
      <c r="L120" s="806"/>
      <c r="M120" s="806"/>
      <c r="N120" s="806"/>
      <c r="O120" s="806"/>
      <c r="P120" s="806"/>
    </row>
    <row r="121" spans="1:17" s="18" customFormat="1" ht="9" customHeight="1">
      <c r="A121" s="4"/>
      <c r="B121" s="120"/>
      <c r="C121" s="80"/>
    </row>
    <row r="122" spans="1:17" ht="63.75" customHeight="1">
      <c r="B122" s="246" t="s">
        <v>235</v>
      </c>
      <c r="C122" s="246" t="str">
        <f>'1.  LRAMVA Summary'!D50</f>
        <v>Residential</v>
      </c>
      <c r="D122" s="246" t="str">
        <f>'1.  LRAMVA Summary'!E50</f>
        <v>General Service &lt; 50 kW</v>
      </c>
      <c r="E122" s="246" t="str">
        <f>'1.  LRAMVA Summary'!F50</f>
        <v>General Service &gt; 50 to 4999 kW</v>
      </c>
      <c r="F122" s="246" t="str">
        <f>'1.  LRAMVA Summary'!G50</f>
        <v>Unmetered Scattered Load</v>
      </c>
      <c r="G122" s="246" t="str">
        <f>'1.  LRAMVA Summary'!H50</f>
        <v>Street Lighting</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kWh</v>
      </c>
      <c r="G123" s="588" t="str">
        <f>'1.  LRAMVA Summary'!H51</f>
        <v>kW</v>
      </c>
      <c r="H123" s="588">
        <f>'1.  LRAMVA Summary'!I51</f>
        <v>0</v>
      </c>
      <c r="I123" s="588">
        <f>'1.  LRAMVA Summary'!J51</f>
        <v>0</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751"/>
      <c r="D124" s="752"/>
      <c r="E124" s="753"/>
      <c r="F124" s="752"/>
      <c r="G124" s="753"/>
      <c r="H124" s="752"/>
      <c r="I124" s="753"/>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3">
        <v>2012</v>
      </c>
      <c r="C125" s="754"/>
      <c r="D125" s="755"/>
      <c r="E125" s="756"/>
      <c r="F125" s="755"/>
      <c r="G125" s="756"/>
      <c r="H125" s="755"/>
      <c r="I125" s="756"/>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0">HLOOKUP(B125,$E$15:$O$114,100,FALSE)</f>
        <v>0</v>
      </c>
    </row>
    <row r="126" spans="1:17">
      <c r="B126" s="503">
        <v>2013</v>
      </c>
      <c r="C126" s="754"/>
      <c r="D126" s="755"/>
      <c r="E126" s="756"/>
      <c r="F126" s="755"/>
      <c r="G126" s="756"/>
      <c r="H126" s="755"/>
      <c r="I126" s="756"/>
      <c r="J126" s="686">
        <f t="shared" ref="J126:J133" si="31">HLOOKUP(B126,$E$15:$O$114,58,FALSE)</f>
        <v>0</v>
      </c>
      <c r="K126" s="686">
        <f t="shared" ref="K126:K133" si="32">HLOOKUP(B126,$E$15:$O$114,65,FALSE)</f>
        <v>0</v>
      </c>
      <c r="L126" s="686">
        <f>HLOOKUP(B126,$E$15:$O$114,72,FALSE)</f>
        <v>0</v>
      </c>
      <c r="M126" s="686">
        <f t="shared" ref="M126:M133" si="33">HLOOKUP(B126,$E$15:$O$114,79,FALSE)</f>
        <v>0</v>
      </c>
      <c r="N126" s="686">
        <f t="shared" ref="N126:N133" si="34">HLOOKUP(B126,$E$15:$O$114,86,FALSE)</f>
        <v>0</v>
      </c>
      <c r="O126" s="686">
        <f t="shared" ref="O126:O133" si="35">HLOOKUP(B126,$E$15:$O$114,93,FALSE)</f>
        <v>0</v>
      </c>
      <c r="P126" s="686">
        <f t="shared" si="30"/>
        <v>0</v>
      </c>
    </row>
    <row r="127" spans="1:17">
      <c r="B127" s="503">
        <v>2014</v>
      </c>
      <c r="C127" s="754"/>
      <c r="D127" s="755"/>
      <c r="E127" s="756"/>
      <c r="F127" s="755"/>
      <c r="G127" s="756"/>
      <c r="H127" s="755"/>
      <c r="I127" s="756"/>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3">
        <v>2015</v>
      </c>
      <c r="C128" s="684">
        <f t="shared" ref="C128:C129" si="36">HLOOKUP(B128,$E$15:$O$114,9,FALSE)</f>
        <v>1.38E-2</v>
      </c>
      <c r="D128" s="685">
        <f t="shared" ref="D128:D133" si="37">HLOOKUP(B128,$E$15:$O$114,16,FALSE)</f>
        <v>1.4200000000000001E-2</v>
      </c>
      <c r="E128" s="686">
        <f t="shared" ref="E128:E133" si="38">HLOOKUP(B128,$E$15:$O$114,23,FALSE)</f>
        <v>3.5573999999999999</v>
      </c>
      <c r="F128" s="685">
        <f t="shared" ref="F128:F133" si="39">HLOOKUP(B128,$E$15:$O$114,30,FALSE)</f>
        <v>5.3E-3</v>
      </c>
      <c r="G128" s="686">
        <f t="shared" ref="G128:G132" si="40">HLOOKUP(B128,$E$15:$O$114,37,FALSE)</f>
        <v>7.7840999999999996</v>
      </c>
      <c r="H128" s="685">
        <f t="shared" ref="H128:H133" si="41">HLOOKUP(B128,$E$15:$O$114,44,FALSE)</f>
        <v>0</v>
      </c>
      <c r="I128" s="686">
        <f t="shared" ref="I128:I133" si="42">HLOOKUP(B128,$E$15:$O$114,51,FALSE)</f>
        <v>0</v>
      </c>
      <c r="J128" s="686">
        <f t="shared" si="31"/>
        <v>0</v>
      </c>
      <c r="K128" s="686">
        <f t="shared" si="32"/>
        <v>0</v>
      </c>
      <c r="L128" s="686">
        <f t="shared" ref="L128:L133" si="43">HLOOKUP(B128,$E$15:$O$114,72,FALSE)</f>
        <v>0</v>
      </c>
      <c r="M128" s="686">
        <f t="shared" si="33"/>
        <v>0</v>
      </c>
      <c r="N128" s="686">
        <f t="shared" si="34"/>
        <v>0</v>
      </c>
      <c r="O128" s="686">
        <f t="shared" si="35"/>
        <v>0</v>
      </c>
      <c r="P128" s="686">
        <f t="shared" si="30"/>
        <v>0</v>
      </c>
    </row>
    <row r="129" spans="2:16">
      <c r="B129" s="503">
        <v>2016</v>
      </c>
      <c r="C129" s="684">
        <f t="shared" si="36"/>
        <v>1.06E-2</v>
      </c>
      <c r="D129" s="685">
        <f t="shared" si="37"/>
        <v>1.4500000000000001E-2</v>
      </c>
      <c r="E129" s="686">
        <f t="shared" si="38"/>
        <v>3.6267999999999998</v>
      </c>
      <c r="F129" s="685">
        <f t="shared" si="39"/>
        <v>5.4000000000000003E-3</v>
      </c>
      <c r="G129" s="686">
        <f t="shared" si="40"/>
        <v>7.9359000000000002</v>
      </c>
      <c r="H129" s="685">
        <f t="shared" si="41"/>
        <v>0</v>
      </c>
      <c r="I129" s="686">
        <f t="shared" si="42"/>
        <v>0</v>
      </c>
      <c r="J129" s="686">
        <f t="shared" si="31"/>
        <v>0</v>
      </c>
      <c r="K129" s="686">
        <f t="shared" si="32"/>
        <v>0</v>
      </c>
      <c r="L129" s="686">
        <f t="shared" si="43"/>
        <v>0</v>
      </c>
      <c r="M129" s="686">
        <f t="shared" si="33"/>
        <v>0</v>
      </c>
      <c r="N129" s="686">
        <f t="shared" si="34"/>
        <v>0</v>
      </c>
      <c r="O129" s="686">
        <f t="shared" si="35"/>
        <v>0</v>
      </c>
      <c r="P129" s="686">
        <f t="shared" si="30"/>
        <v>0</v>
      </c>
    </row>
    <row r="130" spans="2:16" hidden="1">
      <c r="B130" s="503">
        <v>2017</v>
      </c>
      <c r="C130" s="684">
        <f>HLOOKUP(B130,$E$15:$O$114,9,FALSE)</f>
        <v>7.1999999999999998E-3</v>
      </c>
      <c r="D130" s="685">
        <f t="shared" si="37"/>
        <v>1.4800000000000001E-2</v>
      </c>
      <c r="E130" s="686">
        <f t="shared" si="38"/>
        <v>3.6957</v>
      </c>
      <c r="F130" s="685">
        <f t="shared" si="39"/>
        <v>5.4999999999999997E-3</v>
      </c>
      <c r="G130" s="686">
        <f t="shared" si="40"/>
        <v>8.0867000000000004</v>
      </c>
      <c r="H130" s="685">
        <f t="shared" si="41"/>
        <v>0</v>
      </c>
      <c r="I130" s="686">
        <f t="shared" si="42"/>
        <v>0</v>
      </c>
      <c r="J130" s="686">
        <f t="shared" si="31"/>
        <v>0</v>
      </c>
      <c r="K130" s="686">
        <f t="shared" si="32"/>
        <v>0</v>
      </c>
      <c r="L130" s="686">
        <f t="shared" si="43"/>
        <v>0</v>
      </c>
      <c r="M130" s="686">
        <f t="shared" si="33"/>
        <v>0</v>
      </c>
      <c r="N130" s="686">
        <f t="shared" si="34"/>
        <v>0</v>
      </c>
      <c r="O130" s="686">
        <f t="shared" si="35"/>
        <v>0</v>
      </c>
      <c r="P130" s="686">
        <f t="shared" si="30"/>
        <v>0</v>
      </c>
    </row>
    <row r="131" spans="2:16" hidden="1">
      <c r="B131" s="503">
        <v>2018</v>
      </c>
      <c r="C131" s="684">
        <f t="shared" ref="C131:C133" si="44">HLOOKUP(B131,$E$15:$O$114,9,FALSE)</f>
        <v>0</v>
      </c>
      <c r="D131" s="685">
        <f t="shared" si="37"/>
        <v>0</v>
      </c>
      <c r="E131" s="686">
        <f t="shared" si="38"/>
        <v>0</v>
      </c>
      <c r="F131" s="685">
        <f t="shared" si="39"/>
        <v>0</v>
      </c>
      <c r="G131" s="686">
        <f t="shared" si="40"/>
        <v>0</v>
      </c>
      <c r="H131" s="685">
        <f t="shared" si="41"/>
        <v>0</v>
      </c>
      <c r="I131" s="686">
        <f t="shared" si="42"/>
        <v>0</v>
      </c>
      <c r="J131" s="686">
        <f t="shared" si="31"/>
        <v>0</v>
      </c>
      <c r="K131" s="686">
        <f t="shared" si="32"/>
        <v>0</v>
      </c>
      <c r="L131" s="686">
        <f t="shared" si="43"/>
        <v>0</v>
      </c>
      <c r="M131" s="686">
        <f t="shared" si="33"/>
        <v>0</v>
      </c>
      <c r="N131" s="686">
        <f t="shared" si="34"/>
        <v>0</v>
      </c>
      <c r="O131" s="686">
        <f t="shared" si="35"/>
        <v>0</v>
      </c>
      <c r="P131" s="686">
        <f t="shared" si="30"/>
        <v>0</v>
      </c>
    </row>
    <row r="132" spans="2:16" hidden="1">
      <c r="B132" s="503">
        <v>2019</v>
      </c>
      <c r="C132" s="684">
        <f t="shared" si="44"/>
        <v>0</v>
      </c>
      <c r="D132" s="685">
        <f t="shared" si="37"/>
        <v>0</v>
      </c>
      <c r="E132" s="686">
        <f t="shared" si="38"/>
        <v>0</v>
      </c>
      <c r="F132" s="685">
        <f t="shared" si="39"/>
        <v>0</v>
      </c>
      <c r="G132" s="686">
        <f t="shared" si="40"/>
        <v>0</v>
      </c>
      <c r="H132" s="685">
        <f t="shared" si="41"/>
        <v>0</v>
      </c>
      <c r="I132" s="686">
        <f t="shared" si="42"/>
        <v>0</v>
      </c>
      <c r="J132" s="686">
        <f t="shared" si="31"/>
        <v>0</v>
      </c>
      <c r="K132" s="686">
        <f t="shared" si="32"/>
        <v>0</v>
      </c>
      <c r="L132" s="686">
        <f t="shared" si="43"/>
        <v>0</v>
      </c>
      <c r="M132" s="686">
        <f t="shared" si="33"/>
        <v>0</v>
      </c>
      <c r="N132" s="686">
        <f t="shared" si="34"/>
        <v>0</v>
      </c>
      <c r="O132" s="686">
        <f t="shared" si="35"/>
        <v>0</v>
      </c>
      <c r="P132" s="686">
        <f t="shared" si="30"/>
        <v>0</v>
      </c>
    </row>
    <row r="133" spans="2:16" hidden="1">
      <c r="B133" s="504">
        <v>2020</v>
      </c>
      <c r="C133" s="687">
        <f t="shared" si="44"/>
        <v>0</v>
      </c>
      <c r="D133" s="688">
        <f t="shared" si="37"/>
        <v>0</v>
      </c>
      <c r="E133" s="689">
        <f t="shared" si="38"/>
        <v>0</v>
      </c>
      <c r="F133" s="688">
        <f t="shared" si="39"/>
        <v>0</v>
      </c>
      <c r="G133" s="689">
        <f>HLOOKUP(B133,$E$15:$O$114,37,FALSE)</f>
        <v>0</v>
      </c>
      <c r="H133" s="688">
        <f t="shared" si="41"/>
        <v>0</v>
      </c>
      <c r="I133" s="689">
        <f t="shared" si="42"/>
        <v>0</v>
      </c>
      <c r="J133" s="689">
        <f t="shared" si="31"/>
        <v>0</v>
      </c>
      <c r="K133" s="689">
        <f t="shared" si="32"/>
        <v>0</v>
      </c>
      <c r="L133" s="689">
        <f t="shared" si="43"/>
        <v>0</v>
      </c>
      <c r="M133" s="689">
        <f t="shared" si="33"/>
        <v>0</v>
      </c>
      <c r="N133" s="689">
        <f t="shared" si="34"/>
        <v>0</v>
      </c>
      <c r="O133" s="689">
        <f t="shared" si="35"/>
        <v>0</v>
      </c>
      <c r="P133" s="689">
        <f t="shared" si="30"/>
        <v>0</v>
      </c>
    </row>
    <row r="134" spans="2:16" ht="18.75" customHeight="1">
      <c r="B134" s="500" t="s">
        <v>641</v>
      </c>
      <c r="C134" s="600"/>
      <c r="D134" s="601"/>
      <c r="E134" s="602"/>
      <c r="F134" s="601"/>
      <c r="G134" s="601"/>
      <c r="H134" s="601"/>
      <c r="I134" s="601"/>
      <c r="J134" s="601"/>
      <c r="K134" s="601"/>
      <c r="L134" s="601"/>
      <c r="M134" s="601"/>
      <c r="N134" s="601"/>
      <c r="O134" s="601"/>
      <c r="P134" s="601"/>
    </row>
    <row r="136" spans="2:16">
      <c r="B136" s="594" t="s">
        <v>531</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Normal="100" workbookViewId="0">
      <selection activeCell="K26" sqref="K26"/>
    </sheetView>
  </sheetViews>
  <sheetFormatPr defaultRowHeight="15"/>
  <cols>
    <col min="1" max="16384" width="9.140625" style="12"/>
  </cols>
  <sheetData>
    <row r="14" spans="2:24" ht="15.75">
      <c r="B14" s="590" t="s">
        <v>509</v>
      </c>
    </row>
    <row r="15" spans="2:24" ht="15.75">
      <c r="B15" s="590"/>
    </row>
    <row r="16" spans="2:24" s="670" customFormat="1" ht="28.5" customHeight="1">
      <c r="B16" s="807" t="s">
        <v>646</v>
      </c>
      <c r="C16" s="807"/>
      <c r="D16" s="807"/>
      <c r="E16" s="807"/>
      <c r="F16" s="807"/>
      <c r="G16" s="807"/>
      <c r="H16" s="807"/>
      <c r="I16" s="807"/>
      <c r="J16" s="807"/>
      <c r="K16" s="807"/>
      <c r="L16" s="807"/>
      <c r="M16" s="807"/>
      <c r="N16" s="807"/>
      <c r="O16" s="807"/>
      <c r="P16" s="807"/>
      <c r="Q16" s="807"/>
      <c r="R16" s="807"/>
      <c r="S16" s="807"/>
      <c r="T16" s="807"/>
      <c r="U16" s="807"/>
      <c r="V16" s="807"/>
      <c r="W16" s="807"/>
      <c r="X16" s="807"/>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2017-05-24T00:43:43Z</cp:lastPrinted>
  <dcterms:created xsi:type="dcterms:W3CDTF">2012-03-05T18:56:04Z</dcterms:created>
  <dcterms:modified xsi:type="dcterms:W3CDTF">2017-12-20T16:51:22Z</dcterms:modified>
</cp:coreProperties>
</file>