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Applications Department\Department Applications\Rates\2018 Electricity Rates\IRM\IRM Applications\Price Cap IR\Milton Hydro\Interrogatories\"/>
    </mc:Choice>
  </mc:AlternateContent>
  <bookViews>
    <workbookView xWindow="480" yWindow="405" windowWidth="19410" windowHeight="11460" activeTab="1"/>
  </bookViews>
  <sheets>
    <sheet name="Instructions" sheetId="2" r:id="rId1"/>
    <sheet name="GA Analysis " sheetId="4" r:id="rId2"/>
  </sheets>
  <definedNames>
    <definedName name="GARate" localSheetId="1">#REF!</definedName>
    <definedName name="GARate">#REF!</definedName>
    <definedName name="_xlnm.Print_Area" localSheetId="1">'GA Analysis '!$A$12:$K$102</definedName>
    <definedName name="_xlnm.Print_Area" localSheetId="0">Instructions!$A$11:$C$83</definedName>
  </definedNames>
  <calcPr calcId="171027"/>
</workbook>
</file>

<file path=xl/calcChain.xml><?xml version="1.0" encoding="utf-8"?>
<calcChain xmlns="http://schemas.openxmlformats.org/spreadsheetml/2006/main">
  <c r="I58" i="4" l="1"/>
  <c r="I57" i="4"/>
  <c r="I56" i="4"/>
  <c r="I55" i="4"/>
  <c r="I54" i="4"/>
  <c r="I53" i="4"/>
  <c r="I52" i="4"/>
  <c r="I51" i="4"/>
  <c r="I50" i="4"/>
  <c r="I49" i="4"/>
  <c r="I48" i="4"/>
  <c r="I47" i="4"/>
  <c r="G58" i="4"/>
  <c r="G57" i="4"/>
  <c r="G56" i="4"/>
  <c r="G55" i="4"/>
  <c r="G54" i="4"/>
  <c r="G53" i="4"/>
  <c r="G52" i="4"/>
  <c r="G51" i="4"/>
  <c r="G50" i="4"/>
  <c r="G49" i="4"/>
  <c r="G48" i="4"/>
  <c r="G47" i="4"/>
  <c r="E58" i="4"/>
  <c r="E57" i="4"/>
  <c r="D58" i="4" s="1"/>
  <c r="E56" i="4"/>
  <c r="D57" i="4" s="1"/>
  <c r="E55" i="4"/>
  <c r="D56" i="4" s="1"/>
  <c r="E54" i="4"/>
  <c r="D55" i="4" s="1"/>
  <c r="E53" i="4"/>
  <c r="D54" i="4" s="1"/>
  <c r="E52" i="4"/>
  <c r="D53" i="4" s="1"/>
  <c r="E51" i="4"/>
  <c r="D52" i="4" s="1"/>
  <c r="E50" i="4"/>
  <c r="D51" i="4" s="1"/>
  <c r="E49" i="4"/>
  <c r="D50" i="4" s="1"/>
  <c r="E48" i="4"/>
  <c r="D49" i="4" s="1"/>
  <c r="E47" i="4"/>
  <c r="D48" i="4" s="1"/>
  <c r="D47" i="4"/>
  <c r="D26" i="4"/>
  <c r="F90" i="4" l="1"/>
  <c r="G90" i="4" s="1"/>
  <c r="I90" i="4" s="1"/>
  <c r="F91" i="4"/>
  <c r="G91" i="4" s="1"/>
  <c r="F92" i="4"/>
  <c r="G92" i="4" s="1"/>
  <c r="F93" i="4"/>
  <c r="G93" i="4" s="1"/>
  <c r="G94" i="4" l="1"/>
  <c r="F47" i="4"/>
  <c r="J47" i="4" s="1"/>
  <c r="H47" i="4" l="1"/>
  <c r="K47" i="4" s="1"/>
  <c r="D81" i="4"/>
  <c r="F51" i="4" l="1"/>
  <c r="F52" i="4"/>
  <c r="J52" i="4" s="1"/>
  <c r="F53" i="4"/>
  <c r="F54" i="4"/>
  <c r="H54" i="4" s="1"/>
  <c r="F58" i="4"/>
  <c r="F56" i="4"/>
  <c r="J56" i="4" s="1"/>
  <c r="F57" i="4"/>
  <c r="I93" i="4"/>
  <c r="I92" i="4"/>
  <c r="I91" i="4"/>
  <c r="D94" i="4"/>
  <c r="F94" i="4"/>
  <c r="C59" i="4"/>
  <c r="J51" i="4" l="1"/>
  <c r="E59" i="4"/>
  <c r="F55" i="4"/>
  <c r="J55" i="4" s="1"/>
  <c r="D59" i="4"/>
  <c r="H58" i="4"/>
  <c r="F50" i="4"/>
  <c r="H50" i="4" s="1"/>
  <c r="F49" i="4"/>
  <c r="H49" i="4" s="1"/>
  <c r="F48" i="4"/>
  <c r="J48" i="4" s="1"/>
  <c r="J54" i="4"/>
  <c r="K54" i="4" s="1"/>
  <c r="H57" i="4"/>
  <c r="J57" i="4"/>
  <c r="H53" i="4"/>
  <c r="J58" i="4"/>
  <c r="J53" i="4"/>
  <c r="H52" i="4"/>
  <c r="K52" i="4" s="1"/>
  <c r="H56" i="4"/>
  <c r="K56" i="4" s="1"/>
  <c r="H51" i="4"/>
  <c r="K51" i="4" s="1"/>
  <c r="H55" i="4" l="1"/>
  <c r="K55" i="4" s="1"/>
  <c r="J50" i="4"/>
  <c r="K50" i="4" s="1"/>
  <c r="K58" i="4"/>
  <c r="J49" i="4"/>
  <c r="K49" i="4" s="1"/>
  <c r="K53" i="4"/>
  <c r="F59" i="4"/>
  <c r="D24" i="4" s="1"/>
  <c r="D22" i="4" s="1"/>
  <c r="F24" i="4" s="1"/>
  <c r="H48" i="4"/>
  <c r="K48" i="4" s="1"/>
  <c r="K57" i="4"/>
  <c r="F23" i="4" l="1"/>
  <c r="F25" i="4"/>
  <c r="F26" i="4"/>
  <c r="J59" i="4"/>
  <c r="H59" i="4"/>
  <c r="K59" i="4"/>
  <c r="C94" i="4"/>
  <c r="D82" i="4" l="1"/>
  <c r="D83" i="4" s="1"/>
  <c r="H94" i="4"/>
  <c r="E94" i="4" l="1"/>
  <c r="D84" i="4" l="1"/>
  <c r="E84" i="4" s="1"/>
</calcChain>
</file>

<file path=xl/sharedStrings.xml><?xml version="1.0" encoding="utf-8"?>
<sst xmlns="http://schemas.openxmlformats.org/spreadsheetml/2006/main" count="204" uniqueCount="168">
  <si>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</si>
  <si>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</si>
  <si>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</si>
  <si>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</si>
  <si>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</si>
  <si>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</si>
  <si>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</si>
  <si>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</si>
  <si>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</si>
  <si>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</si>
  <si>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</si>
  <si>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</si>
  <si>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</si>
  <si>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</si>
  <si>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</si>
  <si>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</si>
  <si>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</si>
  <si>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</si>
  <si>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</si>
  <si>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</si>
  <si>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</si>
  <si>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</si>
  <si>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</si>
  <si>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</si>
  <si>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</si>
  <si>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</si>
  <si>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</si>
  <si>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</si>
  <si>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</si>
  <si>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</si>
  <si>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</si>
  <si>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</si>
  <si>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</si>
  <si>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</si>
  <si>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</si>
  <si>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</si>
  <si>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</si>
  <si>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</si>
  <si>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</si>
  <si>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</si>
  <si>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</si>
  <si>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</si>
  <si>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</si>
  <si>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</si>
  <si>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</si>
  <si>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</si>
  <si>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</si>
  <si>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</si>
  <si>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</si>
  <si>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</si>
  <si>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</si>
  <si>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</si>
  <si>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</si>
  <si>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</si>
  <si>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</si>
  <si>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</si>
  <si>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</si>
  <si>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</si>
  <si>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</si>
  <si>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</si>
  <si>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</si>
  <si>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</si>
  <si>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</si>
  <si>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</si>
  <si>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</si>
  <si>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</si>
  <si>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</si>
  <si>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</si>
  <si>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</si>
  <si>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</si>
  <si>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</si>
  <si>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</si>
  <si>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</si>
  <si>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</si>
  <si>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</si>
  <si>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</si>
  <si>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</si>
  <si>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</si>
  <si>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</si>
  <si>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</si>
  <si>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</si>
  <si>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</si>
  <si>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</si>
  <si>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</si>
  <si>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</si>
  <si>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</si>
  <si>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</si>
  <si>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</si>
  <si>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</si>
  <si>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</si>
  <si>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</si>
  <si>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</si>
  <si>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</si>
  <si>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</si>
  <si>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</si>
  <si>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</si>
  <si>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</si>
  <si>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</si>
  <si>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</si>
  <si>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</si>
  <si>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</si>
  <si>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</si>
  <si>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</si>
  <si>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</si>
  <si>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</si>
  <si>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</si>
  <si>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</si>
  <si>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</si>
  <si>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</si>
  <si>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</si>
  <si>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</si>
  <si>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</si>
  <si>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</si>
  <si>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</si>
  <si>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</si>
  <si>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</si>
  <si>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</si>
  <si>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</si>
  <si>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</si>
  <si>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</si>
  <si>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</si>
  <si>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</si>
  <si>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</si>
  <si>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</si>
  <si>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</si>
  <si>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</si>
  <si>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</si>
  <si>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</si>
  <si>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</si>
  <si>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</si>
  <si>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</si>
  <si>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</si>
  <si>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</si>
  <si>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</si>
  <si>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</si>
  <si>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</si>
  <si>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</si>
  <si>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</si>
  <si>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</si>
  <si>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</si>
  <si>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</si>
  <si>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</si>
  <si>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</si>
  <si>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</si>
  <si>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</si>
  <si>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</si>
  <si>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</si>
  <si>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</si>
  <si>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</si>
  <si>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</si>
  <si>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</si>
  <si>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</si>
  <si>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</si>
  <si>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</si>
  <si>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</si>
  <si>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</si>
  <si>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</si>
  <si>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</si>
  <si>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</si>
  <si>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</si>
  <si>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</si>
  <si>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</si>
  <si>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</si>
  <si>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y</t>
  </si>
  <si>
    <t>Load Transfer $$ are included in GL and therefore need to be removed as they do not impact the expected GA balance based on transactional data</t>
  </si>
  <si>
    <t>2015 STPP Additional GA Adjustments charged throughout the year on IESO invoices</t>
  </si>
  <si>
    <t>RPP GA True Up - Dec 2015</t>
  </si>
  <si>
    <t>RPP GA True Up - Dec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</si>
</sst>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quot;$&quot;* #,##0.00_-;\-&quot;$&quot;* #,##0.00_-;_-&quot;$&quot;* &quot;-&quot;??_-;_-@_-"/>
    <numFmt numFmtId="165" formatCode="_-* #,##0.00_-;\-* #,##0.00_-;_-* &quot;-&quot;??_-;_-@_-"/>
    <numFmt numFmtId="166" formatCode="0.0%"/>
    <numFmt numFmtId="167" formatCode="_-&quot;$&quot;* #,##0_-;\-&quot;$&quot;* #,##0_-;_-&quot;$&quot;* &quot;-&quot;??_-;_-@_-"/>
    <numFmt numFmtId="168" formatCode="0.00000"/>
    <numFmt numFmtId="169" formatCode="_-* #,##0_-;\-* #,##0_-;_-* &quot;-&quot;??_-;_-@_-"/>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161">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6"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7" fontId="2" fillId="0" borderId="2" xfId="1" applyNumberFormat="1" applyFont="1" applyFill="1" applyBorder="1"/>
    <xf numFmtId="167" fontId="2" fillId="0" borderId="8" xfId="1" applyNumberFormat="1" applyFont="1" applyBorder="1"/>
    <xf numFmtId="167" fontId="2" fillId="0" borderId="2" xfId="1" applyNumberFormat="1" applyFont="1" applyBorder="1"/>
    <xf numFmtId="0" fontId="3" fillId="0" borderId="2" xfId="0" applyFont="1" applyBorder="1" applyAlignment="1">
      <alignment wrapText="1"/>
    </xf>
    <xf numFmtId="168" fontId="2" fillId="0" borderId="2" xfId="0" applyNumberFormat="1" applyFont="1" applyBorder="1" applyAlignment="1">
      <alignment wrapText="1"/>
    </xf>
    <xf numFmtId="168"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164" fontId="2" fillId="0" borderId="0" xfId="1" applyFont="1"/>
    <xf numFmtId="0" fontId="3" fillId="0" borderId="13" xfId="0" applyFont="1" applyBorder="1" applyAlignment="1">
      <alignment horizontal="center" wrapText="1"/>
    </xf>
    <xf numFmtId="0" fontId="2" fillId="0" borderId="3" xfId="0" applyFont="1" applyBorder="1"/>
    <xf numFmtId="168" fontId="2" fillId="0" borderId="3" xfId="0" applyNumberFormat="1" applyFont="1" applyBorder="1"/>
    <xf numFmtId="0" fontId="2" fillId="0" borderId="0" xfId="0" applyFont="1" applyBorder="1"/>
    <xf numFmtId="168" fontId="2" fillId="0" borderId="0" xfId="0" applyNumberFormat="1" applyFont="1" applyBorder="1"/>
    <xf numFmtId="0" fontId="2" fillId="0" borderId="10" xfId="0" applyFont="1" applyBorder="1"/>
    <xf numFmtId="168"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6" xfId="0" applyFont="1" applyBorder="1"/>
    <xf numFmtId="167" fontId="3" fillId="0" borderId="16" xfId="1" applyNumberFormat="1" applyFont="1" applyBorder="1"/>
    <xf numFmtId="167" fontId="3" fillId="0" borderId="17"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8" xfId="0" applyFont="1" applyBorder="1" applyAlignment="1">
      <alignment wrapText="1"/>
    </xf>
    <xf numFmtId="169"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164" fontId="2" fillId="0" borderId="0" xfId="1" applyFont="1" applyBorder="1"/>
    <xf numFmtId="0" fontId="13" fillId="0" borderId="0" xfId="0" applyFont="1" applyBorder="1"/>
    <xf numFmtId="164" fontId="12" fillId="0" borderId="0" xfId="1" applyFont="1" applyBorder="1"/>
    <xf numFmtId="9" fontId="12" fillId="0" borderId="0" xfId="4" applyFont="1" applyBorder="1"/>
    <xf numFmtId="169" fontId="2" fillId="2" borderId="2" xfId="5" applyNumberFormat="1" applyFont="1" applyFill="1" applyBorder="1"/>
    <xf numFmtId="166" fontId="2" fillId="0" borderId="24" xfId="4" applyNumberFormat="1" applyFont="1" applyBorder="1"/>
    <xf numFmtId="0" fontId="6" fillId="0" borderId="12" xfId="0" applyFont="1" applyBorder="1" applyAlignment="1">
      <alignment horizontal="center" wrapText="1"/>
    </xf>
    <xf numFmtId="0" fontId="6" fillId="0" borderId="21"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164" fontId="6" fillId="0" borderId="13" xfId="1" applyFont="1" applyBorder="1"/>
    <xf numFmtId="164" fontId="6" fillId="0" borderId="13" xfId="1" applyFont="1" applyBorder="1" applyAlignment="1">
      <alignment horizontal="center"/>
    </xf>
    <xf numFmtId="0" fontId="7" fillId="0" borderId="0" xfId="0" applyFont="1" applyFill="1"/>
    <xf numFmtId="0" fontId="7" fillId="0" borderId="22" xfId="0" applyFont="1" applyFill="1" applyBorder="1" applyAlignment="1"/>
    <xf numFmtId="0" fontId="6" fillId="0" borderId="20" xfId="0" applyFont="1" applyFill="1" applyBorder="1" applyAlignment="1">
      <alignment horizontal="center" wrapText="1"/>
    </xf>
    <xf numFmtId="0" fontId="6" fillId="0" borderId="19"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9" fontId="2" fillId="2" borderId="1" xfId="5" applyNumberFormat="1" applyFont="1" applyFill="1" applyBorder="1"/>
    <xf numFmtId="169" fontId="2" fillId="2" borderId="11" xfId="5" applyNumberFormat="1" applyFont="1" applyFill="1" applyBorder="1"/>
    <xf numFmtId="0" fontId="3" fillId="2" borderId="3" xfId="0" applyFont="1" applyFill="1" applyBorder="1" applyAlignment="1">
      <alignment horizontal="center"/>
    </xf>
    <xf numFmtId="169" fontId="3" fillId="0" borderId="16" xfId="5" applyNumberFormat="1" applyFont="1" applyBorder="1"/>
    <xf numFmtId="167" fontId="2" fillId="2" borderId="2" xfId="1" applyNumberFormat="1" applyFont="1" applyFill="1" applyBorder="1"/>
    <xf numFmtId="167" fontId="2" fillId="0" borderId="0" xfId="1" applyNumberFormat="1" applyFont="1"/>
    <xf numFmtId="167"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6" fontId="7" fillId="0" borderId="2" xfId="4" applyNumberFormat="1" applyFont="1" applyFill="1" applyBorder="1"/>
    <xf numFmtId="166" fontId="7" fillId="0" borderId="16" xfId="4" applyNumberFormat="1" applyFont="1" applyFill="1" applyBorder="1"/>
    <xf numFmtId="167" fontId="7" fillId="2" borderId="2" xfId="1" applyNumberFormat="1" applyFont="1" applyFill="1" applyBorder="1" applyAlignment="1">
      <alignment wrapText="1"/>
    </xf>
    <xf numFmtId="167" fontId="7" fillId="2" borderId="2" xfId="1" applyNumberFormat="1" applyFont="1" applyFill="1" applyBorder="1"/>
    <xf numFmtId="167" fontId="7" fillId="0" borderId="2" xfId="1" applyNumberFormat="1" applyFont="1" applyFill="1" applyBorder="1"/>
    <xf numFmtId="167" fontId="7" fillId="2" borderId="16" xfId="1" applyNumberFormat="1" applyFont="1" applyFill="1" applyBorder="1"/>
    <xf numFmtId="168"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7" fontId="2" fillId="2" borderId="2" xfId="1" applyNumberFormat="1" applyFont="1" applyFill="1" applyBorder="1" applyAlignment="1">
      <alignment horizontal="center"/>
    </xf>
    <xf numFmtId="165" fontId="2" fillId="0" borderId="0" xfId="5" applyFont="1"/>
    <xf numFmtId="0" fontId="7" fillId="2" borderId="2" xfId="0" applyFont="1" applyFill="1" applyBorder="1" applyAlignment="1">
      <alignment horizontal="left"/>
    </xf>
    <xf numFmtId="169" fontId="7" fillId="0" borderId="16" xfId="5" applyNumberFormat="1" applyFont="1" applyFill="1" applyBorder="1" applyAlignment="1">
      <alignment vertical="center"/>
    </xf>
    <xf numFmtId="169" fontId="2" fillId="0" borderId="0" xfId="0" applyNumberFormat="1" applyFont="1" applyFill="1"/>
    <xf numFmtId="167" fontId="2" fillId="0" borderId="0" xfId="0" applyNumberFormat="1" applyFont="1"/>
    <xf numFmtId="167" fontId="7" fillId="0" borderId="0" xfId="0" applyNumberFormat="1" applyFont="1" applyFill="1"/>
    <xf numFmtId="164" fontId="2" fillId="0" borderId="0" xfId="0" applyNumberFormat="1" applyFont="1"/>
    <xf numFmtId="0" fontId="6" fillId="0" borderId="0" xfId="0" applyFont="1" applyBorder="1"/>
    <xf numFmtId="167" fontId="7" fillId="0" borderId="0" xfId="0" applyNumberFormat="1" applyFont="1" applyFill="1" applyBorder="1"/>
    <xf numFmtId="167" fontId="2" fillId="0" borderId="0" xfId="1" applyNumberFormat="1" applyFont="1" applyFill="1"/>
    <xf numFmtId="167" fontId="3" fillId="2" borderId="2" xfId="1" applyNumberFormat="1" applyFont="1" applyFill="1" applyBorder="1"/>
    <xf numFmtId="0" fontId="6" fillId="0" borderId="15" xfId="0" applyFont="1" applyBorder="1" applyAlignment="1">
      <alignment wrapText="1"/>
    </xf>
    <xf numFmtId="0" fontId="7" fillId="4" borderId="2" xfId="0" applyFont="1" applyFill="1" applyBorder="1" applyAlignment="1">
      <alignment wrapText="1"/>
    </xf>
    <xf numFmtId="167" fontId="6" fillId="0" borderId="13" xfId="1" applyNumberFormat="1" applyFont="1" applyBorder="1"/>
    <xf numFmtId="167" fontId="7" fillId="4" borderId="2" xfId="1" applyNumberFormat="1" applyFont="1" applyFill="1" applyBorder="1"/>
    <xf numFmtId="167" fontId="6" fillId="4" borderId="13"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169" fontId="7" fillId="2" borderId="25" xfId="5" applyNumberFormat="1" applyFont="1" applyFill="1" applyBorder="1" applyAlignment="1">
      <alignment horizontal="center" vertical="center"/>
    </xf>
    <xf numFmtId="169" fontId="7" fillId="2" borderId="2" xfId="5" applyNumberFormat="1" applyFont="1" applyFill="1" applyBorder="1" applyAlignment="1">
      <alignment horizontal="center" vertical="center"/>
    </xf>
    <xf numFmtId="169" fontId="2" fillId="2" borderId="3" xfId="5" applyNumberFormat="1" applyFont="1" applyFill="1" applyBorder="1"/>
    <xf numFmtId="0" fontId="10" fillId="0" borderId="0" xfId="0" applyFont="1" applyAlignment="1">
      <alignment horizontal="left" wrapText="1"/>
    </xf>
    <xf numFmtId="0" fontId="10" fillId="0" borderId="0" xfId="0" applyFont="1" applyAlignment="1">
      <alignment horizontal="left" vertical="top" wrapText="1"/>
    </xf>
    <xf numFmtId="0" fontId="14" fillId="0" borderId="0" xfId="0" applyFont="1" applyAlignment="1">
      <alignment horizontal="left" wrapText="1"/>
    </xf>
    <xf numFmtId="0" fontId="10" fillId="0" borderId="0" xfId="0" applyFont="1" applyAlignment="1">
      <alignment horizontal="left"/>
    </xf>
    <xf numFmtId="0" fontId="2" fillId="2" borderId="9" xfId="0" applyFont="1" applyFill="1" applyBorder="1" applyAlignment="1">
      <alignment horizontal="left" wrapText="1"/>
    </xf>
    <xf numFmtId="0" fontId="2" fillId="2" borderId="23"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3"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3" fillId="0" borderId="9" xfId="0" applyFont="1" applyBorder="1" applyAlignment="1">
      <alignment horizontal="left" wrapText="1"/>
    </xf>
    <xf numFmtId="0" fontId="3" fillId="0" borderId="23" xfId="0" applyFont="1" applyBorder="1" applyAlignment="1">
      <alignment horizontal="left" wrapText="1"/>
    </xf>
    <xf numFmtId="0" fontId="3" fillId="0" borderId="1" xfId="0" applyFont="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Milton</a:t>
          </a:r>
          <a:r>
            <a:rPr lang="en-CA" sz="1100" baseline="0">
              <a:solidFill>
                <a:schemeClr val="dk1"/>
              </a:solidFill>
              <a:effectLst/>
              <a:latin typeface="+mn-lt"/>
              <a:ea typeface="+mn-ea"/>
              <a:cs typeface="+mn-cs"/>
            </a:rPr>
            <a:t> Hydro uses the 1st GA billing rate at all times to bill and calcuate unbilled.  When billing periods span over more than one load month, the GA is prorated based on actual usage using the 1st estimate.</a:t>
          </a:r>
          <a:endParaRPr lang="en-CA">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97</xdr:row>
      <xdr:rowOff>123825</xdr:rowOff>
    </xdr:from>
    <xdr:to>
      <xdr:col>8</xdr:col>
      <xdr:colOff>0</xdr:colOff>
      <xdr:row>109</xdr:row>
      <xdr:rowOff>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13607</xdr:rowOff>
    </xdr:from>
    <xdr:to>
      <xdr:col>4</xdr:col>
      <xdr:colOff>1161220</xdr:colOff>
      <xdr:row>9</xdr:row>
      <xdr:rowOff>13607</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13607"/>
          <a:ext cx="8849256" cy="1592036"/>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a:extLst>
            <a:ext uri="{FF2B5EF4-FFF2-40B4-BE49-F238E27FC236}">
              <a16:creationId xmlns:a16="http://schemas.microsoft.com/office/drawing/2014/main" id="{00000000-0008-0000-0100-000005000000}"/>
            </a:ext>
          </a:extLst>
        </xdr:cNvPr>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a:extLst>
            <a:ext uri="{FF2B5EF4-FFF2-40B4-BE49-F238E27FC236}">
              <a16:creationId xmlns:a16="http://schemas.microsoft.com/office/drawing/2014/main" id="{00000000-0008-0000-0100-000006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topLeftCell="A46" zoomScaleNormal="100" zoomScaleSheetLayoutView="85" workbookViewId="0">
      <selection activeCell="E15" sqref="E15"/>
    </sheetView>
  </sheetViews>
  <sheetFormatPr defaultColWidth="9.140625" defaultRowHeight="15" x14ac:dyDescent="0.2"/>
  <cols>
    <col min="1" max="1" width="5.5703125" style="42" customWidth="1"/>
    <col min="2" max="2" width="16.140625" style="83" customWidth="1"/>
    <col min="3" max="3" width="164.5703125" style="40" customWidth="1"/>
    <col min="4" max="16384" width="9.140625" style="40"/>
  </cols>
  <sheetData>
    <row r="10" spans="1:3" ht="15.75" x14ac:dyDescent="0.25">
      <c r="C10" s="136" t="s">
        <v>161</v>
      </c>
    </row>
    <row r="11" spans="1:3" ht="15.75" x14ac:dyDescent="0.2">
      <c r="A11" s="43" t="s">
        <v>122</v>
      </c>
    </row>
    <row r="13" spans="1:3" ht="15.75" x14ac:dyDescent="0.2">
      <c r="A13" s="44" t="s">
        <v>31</v>
      </c>
    </row>
    <row r="14" spans="1:3" ht="34.5" customHeight="1" x14ac:dyDescent="0.2">
      <c r="A14" s="140" t="s">
        <v>154</v>
      </c>
      <c r="B14" s="140"/>
      <c r="C14" s="140"/>
    </row>
    <row r="16" spans="1:3" ht="15.75" x14ac:dyDescent="0.2">
      <c r="A16" s="44" t="s">
        <v>46</v>
      </c>
    </row>
    <row r="17" spans="1:26" x14ac:dyDescent="0.2">
      <c r="A17" s="42" t="s">
        <v>47</v>
      </c>
    </row>
    <row r="18" spans="1:26" ht="33" customHeight="1" x14ac:dyDescent="0.2">
      <c r="A18" s="141" t="s">
        <v>85</v>
      </c>
      <c r="B18" s="141"/>
      <c r="C18" s="141"/>
    </row>
    <row r="20" spans="1:26" x14ac:dyDescent="0.2">
      <c r="A20" s="42">
        <v>1</v>
      </c>
      <c r="B20" s="143" t="s">
        <v>140</v>
      </c>
      <c r="C20" s="143"/>
    </row>
    <row r="21" spans="1:26" x14ac:dyDescent="0.2">
      <c r="B21" s="132"/>
      <c r="C21" s="132"/>
    </row>
    <row r="23" spans="1:26" ht="31.5" customHeight="1" x14ac:dyDescent="0.2">
      <c r="A23" s="42">
        <v>2</v>
      </c>
      <c r="B23" s="140" t="s">
        <v>86</v>
      </c>
      <c r="C23" s="140"/>
    </row>
    <row r="24" spans="1:26" x14ac:dyDescent="0.2">
      <c r="B24" s="131"/>
      <c r="C24" s="131"/>
    </row>
    <row r="26" spans="1:26" x14ac:dyDescent="0.2">
      <c r="A26" s="42">
        <v>3</v>
      </c>
      <c r="B26" s="142" t="s">
        <v>109</v>
      </c>
      <c r="C26" s="142"/>
    </row>
    <row r="27" spans="1:26" ht="32.25" customHeight="1" x14ac:dyDescent="0.2">
      <c r="B27" s="140" t="s">
        <v>117</v>
      </c>
      <c r="C27" s="140"/>
    </row>
    <row r="28" spans="1:26" ht="63" customHeight="1" x14ac:dyDescent="0.2">
      <c r="B28" s="140" t="s">
        <v>129</v>
      </c>
      <c r="C28" s="140"/>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
      <c r="B29" s="140" t="s">
        <v>118</v>
      </c>
      <c r="C29" s="140"/>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
      <c r="B30" s="86" t="s">
        <v>43</v>
      </c>
    </row>
    <row r="31" spans="1:26" x14ac:dyDescent="0.2">
      <c r="B31" s="86"/>
    </row>
    <row r="32" spans="1:26" x14ac:dyDescent="0.2">
      <c r="B32" s="86"/>
    </row>
    <row r="33" spans="1:3" ht="35.25" customHeight="1" x14ac:dyDescent="0.2">
      <c r="A33" s="140" t="s">
        <v>155</v>
      </c>
      <c r="B33" s="140"/>
      <c r="C33" s="140"/>
    </row>
    <row r="34" spans="1:3" x14ac:dyDescent="0.2">
      <c r="B34" s="131"/>
      <c r="C34" s="131"/>
    </row>
    <row r="35" spans="1:3" x14ac:dyDescent="0.2">
      <c r="B35" s="85"/>
    </row>
    <row r="36" spans="1:3" x14ac:dyDescent="0.2">
      <c r="A36" s="42">
        <v>4</v>
      </c>
      <c r="B36" s="142" t="s">
        <v>141</v>
      </c>
      <c r="C36" s="142"/>
    </row>
    <row r="37" spans="1:3" ht="78.75" customHeight="1" x14ac:dyDescent="0.2">
      <c r="B37" s="140" t="s">
        <v>142</v>
      </c>
      <c r="C37" s="140"/>
    </row>
    <row r="38" spans="1:3" ht="65.25" customHeight="1" x14ac:dyDescent="0.2">
      <c r="B38" s="140" t="s">
        <v>124</v>
      </c>
      <c r="C38" s="140"/>
    </row>
    <row r="39" spans="1:3" ht="31.5" customHeight="1" x14ac:dyDescent="0.2">
      <c r="B39" s="140" t="s">
        <v>123</v>
      </c>
      <c r="C39" s="140"/>
    </row>
    <row r="40" spans="1:3" ht="30" customHeight="1" x14ac:dyDescent="0.2">
      <c r="B40" s="140" t="s">
        <v>125</v>
      </c>
      <c r="C40" s="140"/>
    </row>
    <row r="41" spans="1:3" x14ac:dyDescent="0.2">
      <c r="B41" s="131"/>
      <c r="C41" s="131"/>
    </row>
    <row r="42" spans="1:3" ht="47.25" customHeight="1" x14ac:dyDescent="0.2">
      <c r="B42" s="90" t="s">
        <v>110</v>
      </c>
      <c r="C42" s="41" t="s">
        <v>87</v>
      </c>
    </row>
    <row r="43" spans="1:3" ht="33.75" customHeight="1" x14ac:dyDescent="0.2">
      <c r="B43" s="90" t="s">
        <v>112</v>
      </c>
      <c r="C43" s="41" t="s">
        <v>111</v>
      </c>
    </row>
    <row r="44" spans="1:3" x14ac:dyDescent="0.2">
      <c r="B44" s="90" t="s">
        <v>115</v>
      </c>
      <c r="C44" s="41" t="s">
        <v>113</v>
      </c>
    </row>
    <row r="45" spans="1:3" x14ac:dyDescent="0.2">
      <c r="B45" s="91" t="s">
        <v>116</v>
      </c>
      <c r="C45" s="84" t="s">
        <v>114</v>
      </c>
    </row>
    <row r="46" spans="1:3" x14ac:dyDescent="0.2">
      <c r="B46" s="88"/>
      <c r="C46" s="84"/>
    </row>
    <row r="48" spans="1:3" x14ac:dyDescent="0.2">
      <c r="A48" s="42">
        <v>5</v>
      </c>
      <c r="B48" s="89" t="s">
        <v>119</v>
      </c>
    </row>
    <row r="49" spans="2:3" ht="29.25" customHeight="1" x14ac:dyDescent="0.2">
      <c r="B49" s="140" t="s">
        <v>135</v>
      </c>
      <c r="C49" s="140"/>
    </row>
    <row r="51" spans="2:3" ht="30" customHeight="1" x14ac:dyDescent="0.2">
      <c r="B51" s="140" t="s">
        <v>120</v>
      </c>
      <c r="C51" s="140"/>
    </row>
    <row r="52" spans="2:3" ht="30" customHeight="1" x14ac:dyDescent="0.2">
      <c r="B52" s="140" t="s">
        <v>88</v>
      </c>
      <c r="C52" s="140"/>
    </row>
    <row r="53" spans="2:3" x14ac:dyDescent="0.2">
      <c r="B53" s="131"/>
      <c r="C53" s="131"/>
    </row>
    <row r="54" spans="2:3" x14ac:dyDescent="0.2">
      <c r="B54" s="134" t="s">
        <v>89</v>
      </c>
    </row>
    <row r="55" spans="2:3" x14ac:dyDescent="0.2">
      <c r="B55" s="92" t="s">
        <v>90</v>
      </c>
      <c r="C55" s="41" t="s">
        <v>91</v>
      </c>
    </row>
    <row r="56" spans="2:3" ht="45" x14ac:dyDescent="0.2">
      <c r="B56" s="92"/>
      <c r="C56" s="41" t="s">
        <v>156</v>
      </c>
    </row>
    <row r="57" spans="2:3" x14ac:dyDescent="0.2">
      <c r="B57" s="92"/>
      <c r="C57" s="40" t="s">
        <v>92</v>
      </c>
    </row>
    <row r="58" spans="2:3" x14ac:dyDescent="0.2">
      <c r="B58" s="92"/>
      <c r="C58" s="40" t="s">
        <v>93</v>
      </c>
    </row>
    <row r="59" spans="2:3" ht="21" customHeight="1" x14ac:dyDescent="0.2">
      <c r="B59" s="93" t="s">
        <v>96</v>
      </c>
      <c r="C59" s="40" t="s">
        <v>95</v>
      </c>
    </row>
    <row r="60" spans="2:3" ht="18.75" customHeight="1" x14ac:dyDescent="0.2">
      <c r="B60" s="93"/>
      <c r="C60" s="41" t="s">
        <v>94</v>
      </c>
    </row>
    <row r="61" spans="2:3" x14ac:dyDescent="0.2">
      <c r="B61" s="93"/>
      <c r="C61" s="40" t="s">
        <v>97</v>
      </c>
    </row>
    <row r="62" spans="2:3" x14ac:dyDescent="0.2">
      <c r="B62" s="93"/>
      <c r="C62" s="40" t="s">
        <v>98</v>
      </c>
    </row>
    <row r="63" spans="2:3" x14ac:dyDescent="0.2">
      <c r="B63" s="93" t="s">
        <v>100</v>
      </c>
      <c r="C63" s="40" t="s">
        <v>99</v>
      </c>
    </row>
    <row r="64" spans="2:3" ht="45" x14ac:dyDescent="0.2">
      <c r="B64" s="93"/>
      <c r="C64" s="131" t="s">
        <v>101</v>
      </c>
    </row>
    <row r="65" spans="1:3" x14ac:dyDescent="0.2">
      <c r="B65" s="93"/>
      <c r="C65" s="40" t="s">
        <v>102</v>
      </c>
    </row>
    <row r="66" spans="1:3" x14ac:dyDescent="0.2">
      <c r="B66" s="93"/>
      <c r="C66" s="40" t="s">
        <v>126</v>
      </c>
    </row>
    <row r="67" spans="1:3" x14ac:dyDescent="0.2">
      <c r="B67" s="93" t="s">
        <v>104</v>
      </c>
      <c r="C67" s="40" t="s">
        <v>103</v>
      </c>
    </row>
    <row r="68" spans="1:3" ht="45" x14ac:dyDescent="0.2">
      <c r="B68" s="93"/>
      <c r="C68" s="131" t="s">
        <v>144</v>
      </c>
    </row>
    <row r="69" spans="1:3" ht="30" x14ac:dyDescent="0.2">
      <c r="B69" s="93"/>
      <c r="C69" s="131" t="s">
        <v>145</v>
      </c>
    </row>
    <row r="70" spans="1:3" x14ac:dyDescent="0.2">
      <c r="B70" s="93" t="s">
        <v>106</v>
      </c>
      <c r="C70" s="40" t="s">
        <v>105</v>
      </c>
    </row>
    <row r="71" spans="1:3" ht="30" x14ac:dyDescent="0.2">
      <c r="B71" s="93"/>
      <c r="C71" s="131" t="s">
        <v>107</v>
      </c>
    </row>
    <row r="72" spans="1:3" x14ac:dyDescent="0.2">
      <c r="B72" s="93" t="s">
        <v>146</v>
      </c>
      <c r="C72" s="131" t="s">
        <v>137</v>
      </c>
    </row>
    <row r="73" spans="1:3" ht="45" x14ac:dyDescent="0.2">
      <c r="B73" s="93"/>
      <c r="C73" s="131" t="s">
        <v>148</v>
      </c>
    </row>
    <row r="74" spans="1:3" x14ac:dyDescent="0.2">
      <c r="B74" s="93" t="s">
        <v>147</v>
      </c>
      <c r="C74" s="131" t="s">
        <v>149</v>
      </c>
    </row>
    <row r="75" spans="1:3" ht="30" x14ac:dyDescent="0.2">
      <c r="B75" s="93"/>
      <c r="C75" s="131" t="s">
        <v>127</v>
      </c>
    </row>
    <row r="76" spans="1:3" x14ac:dyDescent="0.2">
      <c r="B76" s="93"/>
      <c r="C76" s="131"/>
    </row>
    <row r="77" spans="1:3" x14ac:dyDescent="0.2">
      <c r="A77" s="42">
        <v>6</v>
      </c>
      <c r="B77" s="135" t="s">
        <v>151</v>
      </c>
      <c r="C77" s="131"/>
    </row>
    <row r="78" spans="1:3" ht="59.25" customHeight="1" x14ac:dyDescent="0.2">
      <c r="B78" s="141" t="s">
        <v>152</v>
      </c>
      <c r="C78" s="141"/>
    </row>
    <row r="79" spans="1:3" x14ac:dyDescent="0.2">
      <c r="B79" s="87"/>
      <c r="C79" s="131"/>
    </row>
    <row r="81" spans="1:3" ht="30.75" customHeight="1" x14ac:dyDescent="0.2">
      <c r="A81" s="42">
        <v>7</v>
      </c>
      <c r="B81" s="140" t="s">
        <v>153</v>
      </c>
      <c r="C81" s="140"/>
    </row>
    <row r="82" spans="1:3" x14ac:dyDescent="0.2">
      <c r="B82" s="131"/>
      <c r="C82" s="131"/>
    </row>
    <row r="83" spans="1:3" ht="15.75" customHeight="1" x14ac:dyDescent="0.2">
      <c r="B83" s="143" t="s">
        <v>108</v>
      </c>
      <c r="C83" s="143"/>
    </row>
  </sheetData>
  <mergeCells count="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 ref="A14:C14"/>
    <mergeCell ref="A18:C18"/>
    <mergeCell ref="B23:C23"/>
    <mergeCell ref="B26:C26"/>
    <mergeCell ref="B20:C20"/>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2:X105"/>
  <sheetViews>
    <sheetView tabSelected="1" zoomScale="80" zoomScaleNormal="80" workbookViewId="0">
      <selection activeCell="D70" sqref="D70"/>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v>2016</v>
      </c>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5" x14ac:dyDescent="0.2">
      <c r="A20" s="4" t="s">
        <v>34</v>
      </c>
      <c r="B20" s="22" t="s">
        <v>82</v>
      </c>
      <c r="C20" s="21"/>
      <c r="D20" s="21"/>
      <c r="E20" s="21"/>
      <c r="F20" s="21"/>
      <c r="I20" s="79"/>
      <c r="J20" s="79"/>
      <c r="K20" s="79"/>
      <c r="L20" s="79"/>
      <c r="M20" s="79"/>
      <c r="N20" s="79"/>
      <c r="O20" s="79"/>
      <c r="P20" s="79"/>
      <c r="Q20" s="79"/>
      <c r="R20" s="79"/>
      <c r="S20" s="79"/>
    </row>
    <row r="21" spans="1:24" ht="15" x14ac:dyDescent="0.2">
      <c r="A21" s="4"/>
      <c r="B21" s="152" t="s">
        <v>25</v>
      </c>
      <c r="C21" s="152"/>
      <c r="D21" s="24"/>
      <c r="E21" s="153"/>
      <c r="F21" s="154"/>
      <c r="G21" s="79"/>
      <c r="H21" s="79"/>
      <c r="I21" s="79"/>
      <c r="J21" s="79"/>
      <c r="K21" s="79"/>
      <c r="L21" s="79"/>
      <c r="M21" s="79"/>
      <c r="N21" s="79"/>
      <c r="O21" s="79"/>
      <c r="P21" s="79"/>
      <c r="Q21" s="79"/>
    </row>
    <row r="22" spans="1:24" ht="15" thickBot="1" x14ac:dyDescent="0.25">
      <c r="A22" s="4"/>
      <c r="B22" s="5" t="s">
        <v>3</v>
      </c>
      <c r="C22" s="5" t="s">
        <v>2</v>
      </c>
      <c r="D22" s="117">
        <f>D23+D24</f>
        <v>870337294</v>
      </c>
      <c r="E22" s="6" t="s">
        <v>0</v>
      </c>
      <c r="F22" s="7">
        <v>1</v>
      </c>
      <c r="G22" s="79"/>
      <c r="H22" s="79"/>
      <c r="I22" s="79"/>
      <c r="J22" s="79"/>
      <c r="K22" s="79"/>
      <c r="L22" s="79"/>
      <c r="M22" s="79"/>
      <c r="N22" s="79"/>
      <c r="O22" s="79"/>
      <c r="P22" s="79"/>
      <c r="Q22" s="79"/>
    </row>
    <row r="23" spans="1:24" x14ac:dyDescent="0.2">
      <c r="B23" s="5" t="s">
        <v>7</v>
      </c>
      <c r="C23" s="5" t="s">
        <v>1</v>
      </c>
      <c r="D23" s="137">
        <v>405512003</v>
      </c>
      <c r="E23" s="6" t="s">
        <v>0</v>
      </c>
      <c r="F23" s="8">
        <f>IFERROR(D23/$D$22,0)</f>
        <v>0.46592511408571213</v>
      </c>
    </row>
    <row r="24" spans="1:24" ht="15" thickBot="1" x14ac:dyDescent="0.25">
      <c r="B24" s="5" t="s">
        <v>8</v>
      </c>
      <c r="C24" s="5" t="s">
        <v>6</v>
      </c>
      <c r="D24" s="117">
        <f>D25+D26</f>
        <v>464825291</v>
      </c>
      <c r="E24" s="6" t="s">
        <v>0</v>
      </c>
      <c r="F24" s="8">
        <f>IFERROR(D24/$D$22,0)</f>
        <v>0.53407488591428787</v>
      </c>
    </row>
    <row r="25" spans="1:24" x14ac:dyDescent="0.2">
      <c r="B25" s="5" t="s">
        <v>9</v>
      </c>
      <c r="C25" s="5" t="s">
        <v>4</v>
      </c>
      <c r="D25" s="137">
        <v>138669504</v>
      </c>
      <c r="E25" s="6" t="s">
        <v>0</v>
      </c>
      <c r="F25" s="8">
        <f>IFERROR(D25/$D$22,0)</f>
        <v>0.15932846375304238</v>
      </c>
    </row>
    <row r="26" spans="1:24" x14ac:dyDescent="0.2">
      <c r="B26" s="5" t="s">
        <v>61</v>
      </c>
      <c r="C26" s="5" t="s">
        <v>5</v>
      </c>
      <c r="D26" s="138">
        <f>407811901+57013390-138669504</f>
        <v>326155787</v>
      </c>
      <c r="E26" s="6" t="s">
        <v>0</v>
      </c>
      <c r="F26" s="8">
        <f>IFERROR(D26/$D$22,0)</f>
        <v>0.37474642216124543</v>
      </c>
      <c r="G26" s="29"/>
      <c r="H26" s="29"/>
    </row>
    <row r="27" spans="1:24" ht="34.5" customHeight="1" x14ac:dyDescent="0.2">
      <c r="B27" s="155" t="s">
        <v>77</v>
      </c>
      <c r="C27" s="155"/>
      <c r="D27" s="155"/>
      <c r="E27" s="155"/>
      <c r="F27" s="155"/>
      <c r="G27" s="156"/>
      <c r="H27" s="156"/>
    </row>
    <row r="28" spans="1:24" x14ac:dyDescent="0.2">
      <c r="D28" s="118"/>
      <c r="E28" s="35"/>
      <c r="F28" s="35"/>
      <c r="G28" s="35"/>
    </row>
    <row r="29" spans="1:24" ht="15" x14ac:dyDescent="0.25">
      <c r="A29" s="1" t="s">
        <v>35</v>
      </c>
      <c r="B29" s="3" t="s">
        <v>41</v>
      </c>
    </row>
    <row r="30" spans="1:24" ht="15" x14ac:dyDescent="0.25">
      <c r="B30" s="3"/>
    </row>
    <row r="31" spans="1:24" ht="15" x14ac:dyDescent="0.25">
      <c r="B31" s="2" t="s">
        <v>22</v>
      </c>
      <c r="C31" s="52" t="s">
        <v>162</v>
      </c>
      <c r="E31" s="79"/>
      <c r="F31" s="35"/>
      <c r="G31" s="35"/>
      <c r="H31" s="35"/>
      <c r="I31" s="35"/>
      <c r="J31" s="35"/>
      <c r="K31" s="35"/>
    </row>
    <row r="32" spans="1:24" x14ac:dyDescent="0.2">
      <c r="E32" s="79"/>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row>
    <row r="44" spans="1:23" ht="15.75" thickBot="1" x14ac:dyDescent="0.3">
      <c r="B44" s="2" t="s">
        <v>25</v>
      </c>
      <c r="C44" s="96">
        <v>2016</v>
      </c>
      <c r="D44" s="79"/>
      <c r="E44" s="79"/>
      <c r="F44" s="80"/>
      <c r="G44" s="33"/>
      <c r="H44" s="33"/>
      <c r="I44" s="33"/>
      <c r="J44" s="33"/>
      <c r="K44" s="33"/>
      <c r="N44" s="3" t="s">
        <v>29</v>
      </c>
    </row>
    <row r="45" spans="1:23" s="9" customFormat="1" ht="80.25" customHeight="1" thickBot="1" x14ac:dyDescent="0.3">
      <c r="B45" s="50" t="s">
        <v>39</v>
      </c>
      <c r="C45" s="62" t="s">
        <v>139</v>
      </c>
      <c r="D45" s="81" t="s">
        <v>83</v>
      </c>
      <c r="E45" s="82" t="s">
        <v>84</v>
      </c>
      <c r="F45" s="67" t="s">
        <v>128</v>
      </c>
      <c r="G45" s="26" t="s">
        <v>49</v>
      </c>
      <c r="H45" s="26" t="s">
        <v>23</v>
      </c>
      <c r="I45" s="26" t="s">
        <v>50</v>
      </c>
      <c r="J45" s="26" t="s">
        <v>76</v>
      </c>
      <c r="K45" s="68" t="s">
        <v>78</v>
      </c>
      <c r="N45" s="11"/>
      <c r="O45" s="148">
        <v>2016</v>
      </c>
      <c r="P45" s="148"/>
      <c r="Q45" s="148"/>
      <c r="R45" s="148">
        <v>2015</v>
      </c>
      <c r="S45" s="148"/>
      <c r="T45" s="148"/>
      <c r="U45" s="148">
        <v>2014</v>
      </c>
      <c r="V45" s="148"/>
      <c r="W45" s="148"/>
    </row>
    <row r="46" spans="1:23" s="9" customFormat="1" ht="30" x14ac:dyDescent="0.25">
      <c r="B46" s="12"/>
      <c r="C46" s="63" t="s">
        <v>40</v>
      </c>
      <c r="D46" s="63" t="s">
        <v>38</v>
      </c>
      <c r="E46" s="64" t="s">
        <v>53</v>
      </c>
      <c r="F46" s="64" t="s">
        <v>54</v>
      </c>
      <c r="G46" s="64" t="s">
        <v>55</v>
      </c>
      <c r="H46" s="65" t="s">
        <v>56</v>
      </c>
      <c r="I46" s="64" t="s">
        <v>57</v>
      </c>
      <c r="J46" s="65" t="s">
        <v>58</v>
      </c>
      <c r="K46" s="66" t="s">
        <v>59</v>
      </c>
      <c r="N46" s="18" t="s">
        <v>30</v>
      </c>
      <c r="O46" s="101" t="s">
        <v>26</v>
      </c>
      <c r="P46" s="101" t="s">
        <v>27</v>
      </c>
      <c r="Q46" s="101" t="s">
        <v>28</v>
      </c>
      <c r="R46" s="101" t="s">
        <v>26</v>
      </c>
      <c r="S46" s="101" t="s">
        <v>27</v>
      </c>
      <c r="T46" s="101" t="s">
        <v>28</v>
      </c>
      <c r="U46" s="101" t="s">
        <v>26</v>
      </c>
      <c r="V46" s="101" t="s">
        <v>27</v>
      </c>
      <c r="W46" s="101" t="s">
        <v>28</v>
      </c>
    </row>
    <row r="47" spans="1:23" x14ac:dyDescent="0.2">
      <c r="B47" s="13" t="s">
        <v>10</v>
      </c>
      <c r="C47" s="94">
        <v>26659821</v>
      </c>
      <c r="D47" s="94">
        <f>25337212+954023+327+7223+1458687</f>
        <v>27757472</v>
      </c>
      <c r="E47" s="60">
        <f>27549060+1305761+7223+1458687</f>
        <v>30320731</v>
      </c>
      <c r="F47" s="51">
        <f>C47-D47+E47</f>
        <v>29223080</v>
      </c>
      <c r="G47" s="111">
        <f>+O47</f>
        <v>8.4229999999999999E-2</v>
      </c>
      <c r="H47" s="15">
        <f>F47*G47</f>
        <v>2461460.0284000002</v>
      </c>
      <c r="I47" s="111">
        <f>+Q47</f>
        <v>9.1789999999999997E-2</v>
      </c>
      <c r="J47" s="17">
        <f>F47*I47</f>
        <v>2682386.5131999999</v>
      </c>
      <c r="K47" s="16">
        <f>J47-H47</f>
        <v>220926.48479999974</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94">
        <v>29337324</v>
      </c>
      <c r="D48" s="94">
        <f>+E47</f>
        <v>30320731</v>
      </c>
      <c r="E48" s="60">
        <f>26003324+932584+1305761</f>
        <v>28241669</v>
      </c>
      <c r="F48" s="51">
        <f t="shared" ref="F48:F58" si="0">C48-D48+E48</f>
        <v>27258262</v>
      </c>
      <c r="G48" s="111">
        <f t="shared" ref="G48:G58" si="1">+O48</f>
        <v>0.10384</v>
      </c>
      <c r="H48" s="15">
        <f t="shared" ref="H48:H58" si="2">F48*G48</f>
        <v>2830497.9260800001</v>
      </c>
      <c r="I48" s="111">
        <f t="shared" ref="I48:I58" si="3">+Q48</f>
        <v>9.851E-2</v>
      </c>
      <c r="J48" s="17">
        <f t="shared" ref="J48:J58" si="4">F48*I48</f>
        <v>2685211.38962</v>
      </c>
      <c r="K48" s="16">
        <f t="shared" ref="K48:K58" si="5">J48-H48</f>
        <v>-145286.53646000009</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94">
        <v>27601521</v>
      </c>
      <c r="D49" s="94">
        <f>+E48</f>
        <v>28241669</v>
      </c>
      <c r="E49" s="60">
        <f>932584+26273872+971146-961</f>
        <v>28176641</v>
      </c>
      <c r="F49" s="51">
        <f t="shared" si="0"/>
        <v>27536493</v>
      </c>
      <c r="G49" s="111">
        <f t="shared" si="1"/>
        <v>9.0219999999999995E-2</v>
      </c>
      <c r="H49" s="15">
        <f t="shared" si="2"/>
        <v>2484342.3984599998</v>
      </c>
      <c r="I49" s="111">
        <f t="shared" si="3"/>
        <v>0.1061</v>
      </c>
      <c r="J49" s="17">
        <f t="shared" si="4"/>
        <v>2921621.9073000001</v>
      </c>
      <c r="K49" s="16">
        <f t="shared" si="5"/>
        <v>437279.50884000026</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94">
        <v>27518786</v>
      </c>
      <c r="D50" s="94">
        <f t="shared" ref="D50:D58" si="6">+E49</f>
        <v>28176641</v>
      </c>
      <c r="E50" s="60">
        <f>971146+25136414+668655-961</f>
        <v>26775254</v>
      </c>
      <c r="F50" s="51">
        <f t="shared" si="0"/>
        <v>26117399</v>
      </c>
      <c r="G50" s="111">
        <f t="shared" si="1"/>
        <v>0.12114999999999999</v>
      </c>
      <c r="H50" s="15">
        <f t="shared" si="2"/>
        <v>3164122.8888499998</v>
      </c>
      <c r="I50" s="111">
        <f t="shared" si="3"/>
        <v>0.11132</v>
      </c>
      <c r="J50" s="17">
        <f t="shared" si="4"/>
        <v>2907388.8566800002</v>
      </c>
      <c r="K50" s="16">
        <f t="shared" si="5"/>
        <v>-256734.03216999955</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94">
        <v>26455625</v>
      </c>
      <c r="D51" s="94">
        <f t="shared" si="6"/>
        <v>26775254</v>
      </c>
      <c r="E51" s="60">
        <f>668655+25546692+964561-961</f>
        <v>27178947</v>
      </c>
      <c r="F51" s="51">
        <f t="shared" si="0"/>
        <v>26859318</v>
      </c>
      <c r="G51" s="111">
        <f t="shared" si="1"/>
        <v>0.10405</v>
      </c>
      <c r="H51" s="15">
        <f t="shared" si="2"/>
        <v>2794712.0378999999</v>
      </c>
      <c r="I51" s="111">
        <f t="shared" si="3"/>
        <v>0.10749</v>
      </c>
      <c r="J51" s="17">
        <f t="shared" si="4"/>
        <v>2887108.0918200002</v>
      </c>
      <c r="K51" s="16">
        <f t="shared" si="5"/>
        <v>92396.053920000326</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94">
        <v>26481161</v>
      </c>
      <c r="D52" s="94">
        <f t="shared" si="6"/>
        <v>27178947</v>
      </c>
      <c r="E52" s="60">
        <f>964561+26627848+894963-961</f>
        <v>28486411</v>
      </c>
      <c r="F52" s="51">
        <f t="shared" si="0"/>
        <v>27788625</v>
      </c>
      <c r="G52" s="111">
        <f t="shared" si="1"/>
        <v>0.11650000000000001</v>
      </c>
      <c r="H52" s="15">
        <f t="shared" si="2"/>
        <v>3237374.8125</v>
      </c>
      <c r="I52" s="111">
        <f t="shared" si="3"/>
        <v>9.5449999999999993E-2</v>
      </c>
      <c r="J52" s="17">
        <f t="shared" si="4"/>
        <v>2652424.2562499996</v>
      </c>
      <c r="K52" s="16">
        <f t="shared" si="5"/>
        <v>-584950.55625000037</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60">
        <v>28006346</v>
      </c>
      <c r="D53" s="94">
        <f t="shared" si="6"/>
        <v>28486411</v>
      </c>
      <c r="E53" s="139">
        <f>894963+28191006+943123-961</f>
        <v>30028131</v>
      </c>
      <c r="F53" s="51">
        <f t="shared" si="0"/>
        <v>29548066</v>
      </c>
      <c r="G53" s="111">
        <f t="shared" si="1"/>
        <v>7.6670000000000002E-2</v>
      </c>
      <c r="H53" s="15">
        <f t="shared" si="2"/>
        <v>2265450.22022</v>
      </c>
      <c r="I53" s="111">
        <f t="shared" si="3"/>
        <v>8.3059999999999995E-2</v>
      </c>
      <c r="J53" s="17">
        <f t="shared" si="4"/>
        <v>2454262.3619599999</v>
      </c>
      <c r="K53" s="16">
        <f t="shared" si="5"/>
        <v>188812.14173999988</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60">
        <v>29531779</v>
      </c>
      <c r="D54" s="94">
        <f t="shared" si="6"/>
        <v>30028131</v>
      </c>
      <c r="E54" s="139">
        <f>943123+29385394+932942-961</f>
        <v>31260498</v>
      </c>
      <c r="F54" s="51">
        <f t="shared" si="0"/>
        <v>30764146</v>
      </c>
      <c r="G54" s="111">
        <f t="shared" si="1"/>
        <v>8.5690000000000002E-2</v>
      </c>
      <c r="H54" s="15">
        <f t="shared" si="2"/>
        <v>2636179.67074</v>
      </c>
      <c r="I54" s="111">
        <f t="shared" si="3"/>
        <v>7.1029999999999996E-2</v>
      </c>
      <c r="J54" s="17">
        <f t="shared" si="4"/>
        <v>2185177.2903799997</v>
      </c>
      <c r="K54" s="16">
        <f t="shared" si="5"/>
        <v>-451002.3803600003</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60">
        <v>30747991</v>
      </c>
      <c r="D55" s="94">
        <f t="shared" si="6"/>
        <v>31260498</v>
      </c>
      <c r="E55" s="139">
        <f>932942+27201001+739600-961</f>
        <v>28872582</v>
      </c>
      <c r="F55" s="51">
        <f t="shared" si="0"/>
        <v>28360075</v>
      </c>
      <c r="G55" s="111">
        <f t="shared" si="1"/>
        <v>7.0599999999999996E-2</v>
      </c>
      <c r="H55" s="15">
        <f t="shared" si="2"/>
        <v>2002221.2949999999</v>
      </c>
      <c r="I55" s="111">
        <f t="shared" si="3"/>
        <v>9.5310000000000006E-2</v>
      </c>
      <c r="J55" s="17">
        <f t="shared" si="4"/>
        <v>2702998.7482500002</v>
      </c>
      <c r="K55" s="16">
        <f t="shared" si="5"/>
        <v>700777.45325000025</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60">
        <v>28462916</v>
      </c>
      <c r="D56" s="94">
        <f t="shared" si="6"/>
        <v>28872582</v>
      </c>
      <c r="E56" s="139">
        <f>739600+26110323+929901-1057-961</f>
        <v>27777806</v>
      </c>
      <c r="F56" s="51">
        <f t="shared" si="0"/>
        <v>27368140</v>
      </c>
      <c r="G56" s="111">
        <f t="shared" si="1"/>
        <v>9.7199999999999995E-2</v>
      </c>
      <c r="H56" s="15">
        <f t="shared" si="2"/>
        <v>2660183.2079999996</v>
      </c>
      <c r="I56" s="111">
        <f t="shared" si="3"/>
        <v>0.11226</v>
      </c>
      <c r="J56" s="17">
        <f t="shared" si="4"/>
        <v>3072347.3964</v>
      </c>
      <c r="K56" s="16">
        <f t="shared" si="5"/>
        <v>412164.18840000033</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60">
        <v>27077927</v>
      </c>
      <c r="D57" s="94">
        <f t="shared" si="6"/>
        <v>27777806</v>
      </c>
      <c r="E57" s="139">
        <f>929901+26079797+1271403-1057-961</f>
        <v>28279083</v>
      </c>
      <c r="F57" s="51">
        <f t="shared" si="0"/>
        <v>27579204</v>
      </c>
      <c r="G57" s="111">
        <f t="shared" si="1"/>
        <v>0.12271</v>
      </c>
      <c r="H57" s="15">
        <f t="shared" si="2"/>
        <v>3384244.1228399999</v>
      </c>
      <c r="I57" s="111">
        <f t="shared" si="3"/>
        <v>0.11108999999999999</v>
      </c>
      <c r="J57" s="17">
        <f t="shared" si="4"/>
        <v>3063773.7723599998</v>
      </c>
      <c r="K57" s="16">
        <f t="shared" si="5"/>
        <v>-320470.35048000002</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95">
        <v>27152982</v>
      </c>
      <c r="D58" s="94">
        <f t="shared" si="6"/>
        <v>28279083</v>
      </c>
      <c r="E58" s="139">
        <f>1271403+28174487+2060+1314811-4078</f>
        <v>30758683</v>
      </c>
      <c r="F58" s="51">
        <f t="shared" si="0"/>
        <v>29632582</v>
      </c>
      <c r="G58" s="111">
        <f t="shared" si="1"/>
        <v>0.10594000000000001</v>
      </c>
      <c r="H58" s="15">
        <f t="shared" si="2"/>
        <v>3139275.7370800003</v>
      </c>
      <c r="I58" s="111">
        <f t="shared" si="3"/>
        <v>8.7080000000000005E-2</v>
      </c>
      <c r="J58" s="17">
        <f t="shared" si="4"/>
        <v>2580405.2405600003</v>
      </c>
      <c r="K58" s="16">
        <f t="shared" si="5"/>
        <v>-558870.49652000004</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x14ac:dyDescent="0.3">
      <c r="B59" s="126" t="s">
        <v>133</v>
      </c>
      <c r="C59" s="97">
        <f>SUM(C47:C58)</f>
        <v>335034179</v>
      </c>
      <c r="D59" s="97">
        <f>SUM(D47:D58)</f>
        <v>343155225</v>
      </c>
      <c r="E59" s="97">
        <f>SUM(E47:E58)</f>
        <v>346156436</v>
      </c>
      <c r="F59" s="97">
        <f>SUM(F47:F58)</f>
        <v>338035390</v>
      </c>
      <c r="G59" s="37"/>
      <c r="H59" s="38">
        <f>SUM(H47:H58)</f>
        <v>33060064.346069999</v>
      </c>
      <c r="I59" s="37"/>
      <c r="J59" s="38">
        <f>SUM(J47:J58)</f>
        <v>32795105.824780002</v>
      </c>
      <c r="K59" s="39">
        <f>SUM(K47:K58)</f>
        <v>-264958.5212899996</v>
      </c>
      <c r="N59" s="31"/>
      <c r="O59" s="32"/>
      <c r="P59" s="32"/>
      <c r="Q59" s="32"/>
      <c r="R59" s="32"/>
      <c r="S59" s="32"/>
      <c r="T59" s="32"/>
      <c r="U59" s="32"/>
      <c r="V59" s="32"/>
      <c r="W59" s="32"/>
    </row>
    <row r="60" spans="1:24" x14ac:dyDescent="0.2">
      <c r="G60" s="4"/>
      <c r="H60" s="4"/>
      <c r="I60" s="4"/>
      <c r="J60" s="69"/>
      <c r="K60" s="124"/>
      <c r="N60" s="29"/>
      <c r="O60" s="30"/>
      <c r="P60" s="30"/>
      <c r="Q60" s="30"/>
      <c r="R60" s="30"/>
      <c r="S60" s="30"/>
      <c r="T60" s="30"/>
      <c r="U60" s="30"/>
      <c r="V60" s="30"/>
      <c r="W60" s="30"/>
    </row>
    <row r="61" spans="1:24" x14ac:dyDescent="0.2">
      <c r="N61" s="29"/>
      <c r="O61" s="30"/>
      <c r="P61" s="30"/>
      <c r="Q61" s="30"/>
      <c r="R61" s="30"/>
      <c r="S61" s="30"/>
      <c r="T61" s="30"/>
      <c r="U61" s="30"/>
      <c r="V61" s="30"/>
      <c r="W61" s="30"/>
    </row>
    <row r="62" spans="1:24" ht="15" x14ac:dyDescent="0.25">
      <c r="A62" s="1" t="s">
        <v>143</v>
      </c>
      <c r="B62" s="47" t="s">
        <v>136</v>
      </c>
      <c r="C62" s="2"/>
      <c r="K62" s="115"/>
      <c r="N62" s="29"/>
      <c r="O62" s="30"/>
      <c r="P62" s="30"/>
      <c r="Q62" s="30"/>
      <c r="R62" s="30"/>
      <c r="S62" s="30"/>
      <c r="T62" s="30"/>
      <c r="U62" s="30"/>
      <c r="V62" s="30"/>
      <c r="W62" s="30"/>
    </row>
    <row r="63" spans="1:24" ht="15" x14ac:dyDescent="0.25">
      <c r="B63" s="3"/>
      <c r="C63" s="2"/>
      <c r="K63" s="121"/>
      <c r="N63" s="29"/>
      <c r="O63" s="29"/>
      <c r="P63" s="29"/>
      <c r="Q63" s="29"/>
      <c r="R63" s="29"/>
      <c r="S63" s="29"/>
      <c r="T63" s="29"/>
      <c r="U63" s="29"/>
      <c r="V63" s="29"/>
      <c r="W63" s="29"/>
    </row>
    <row r="64" spans="1:24" ht="45" x14ac:dyDescent="0.25">
      <c r="A64" s="11"/>
      <c r="B64" s="102" t="s">
        <v>45</v>
      </c>
      <c r="C64" s="48" t="s">
        <v>67</v>
      </c>
      <c r="D64" s="48" t="s">
        <v>121</v>
      </c>
      <c r="E64" s="157" t="s">
        <v>44</v>
      </c>
      <c r="F64" s="157"/>
      <c r="G64" s="157"/>
      <c r="H64" s="157"/>
      <c r="I64" s="157"/>
      <c r="K64" s="119"/>
      <c r="O64" s="29"/>
      <c r="P64" s="29"/>
      <c r="Q64" s="29"/>
      <c r="R64" s="29"/>
      <c r="S64" s="29"/>
      <c r="T64" s="29"/>
      <c r="U64" s="29"/>
      <c r="V64" s="29"/>
      <c r="W64" s="29"/>
      <c r="X64" s="29"/>
    </row>
    <row r="65" spans="1:24" ht="30.75" customHeight="1" x14ac:dyDescent="0.25">
      <c r="A65" s="158" t="s">
        <v>134</v>
      </c>
      <c r="B65" s="159"/>
      <c r="C65" s="160"/>
      <c r="D65" s="125">
        <v>224003</v>
      </c>
      <c r="E65" s="149"/>
      <c r="F65" s="150"/>
      <c r="G65" s="150"/>
      <c r="H65" s="150"/>
      <c r="I65" s="151"/>
      <c r="K65" s="119"/>
      <c r="O65" s="29"/>
      <c r="P65" s="29"/>
      <c r="Q65" s="29"/>
      <c r="R65" s="29"/>
      <c r="S65" s="29"/>
      <c r="T65" s="29"/>
      <c r="U65" s="29"/>
      <c r="V65" s="29"/>
      <c r="W65" s="29"/>
      <c r="X65" s="29"/>
    </row>
    <row r="66" spans="1:24" ht="28.5" x14ac:dyDescent="0.2">
      <c r="A66" s="70" t="s">
        <v>51</v>
      </c>
      <c r="B66" s="49" t="s">
        <v>62</v>
      </c>
      <c r="C66" s="112" t="s">
        <v>163</v>
      </c>
      <c r="D66" s="98">
        <v>-14749.67</v>
      </c>
      <c r="E66" s="147" t="s">
        <v>165</v>
      </c>
      <c r="F66" s="147"/>
      <c r="G66" s="147"/>
      <c r="H66" s="147"/>
      <c r="I66" s="147"/>
      <c r="K66" s="119"/>
      <c r="O66" s="29"/>
      <c r="P66" s="29"/>
      <c r="Q66" s="29"/>
      <c r="R66" s="29"/>
      <c r="S66" s="29"/>
      <c r="T66" s="29"/>
      <c r="U66" s="29"/>
      <c r="V66" s="29"/>
      <c r="W66" s="29"/>
      <c r="X66" s="29"/>
    </row>
    <row r="67" spans="1:24" ht="28.5" x14ac:dyDescent="0.2">
      <c r="A67" s="70" t="s">
        <v>52</v>
      </c>
      <c r="B67" s="49" t="s">
        <v>79</v>
      </c>
      <c r="C67" s="113"/>
      <c r="D67" s="114"/>
      <c r="E67" s="147"/>
      <c r="F67" s="147"/>
      <c r="G67" s="147"/>
      <c r="H67" s="147"/>
      <c r="I67" s="147"/>
      <c r="J67" s="79"/>
      <c r="K67" s="120"/>
      <c r="L67" s="79"/>
      <c r="M67" s="79"/>
      <c r="N67" s="79"/>
      <c r="O67" s="79"/>
      <c r="P67" s="79"/>
      <c r="Q67" s="79"/>
    </row>
    <row r="68" spans="1:24" ht="28.5" customHeight="1" x14ac:dyDescent="0.2">
      <c r="A68" s="70" t="s">
        <v>51</v>
      </c>
      <c r="B68" s="49" t="s">
        <v>62</v>
      </c>
      <c r="C68" s="113" t="s">
        <v>163</v>
      </c>
      <c r="D68" s="98">
        <v>-541023.62</v>
      </c>
      <c r="E68" s="98" t="s">
        <v>166</v>
      </c>
      <c r="F68" s="98"/>
      <c r="G68" s="98"/>
      <c r="H68" s="98"/>
      <c r="I68" s="98"/>
      <c r="J68" s="79"/>
      <c r="K68" s="120"/>
      <c r="L68" s="79"/>
      <c r="M68" s="79"/>
      <c r="N68" s="79"/>
      <c r="O68" s="79"/>
      <c r="P68" s="79"/>
      <c r="Q68" s="79"/>
    </row>
    <row r="69" spans="1:24" ht="28.5" customHeight="1" x14ac:dyDescent="0.2">
      <c r="A69" s="70" t="s">
        <v>52</v>
      </c>
      <c r="B69" s="49" t="s">
        <v>79</v>
      </c>
      <c r="C69" s="113" t="s">
        <v>163</v>
      </c>
      <c r="D69" s="98">
        <v>514510.37</v>
      </c>
      <c r="E69" s="98" t="s">
        <v>167</v>
      </c>
      <c r="F69" s="98"/>
      <c r="G69" s="98"/>
      <c r="H69" s="98"/>
      <c r="I69" s="98"/>
      <c r="J69" s="79"/>
      <c r="K69" s="120"/>
      <c r="L69" s="79"/>
      <c r="M69" s="79"/>
      <c r="N69" s="79"/>
      <c r="O69" s="79"/>
      <c r="P69" s="79"/>
      <c r="Q69" s="79"/>
    </row>
    <row r="70" spans="1:24" ht="28.5" x14ac:dyDescent="0.2">
      <c r="A70" s="70" t="s">
        <v>65</v>
      </c>
      <c r="B70" s="49" t="s">
        <v>64</v>
      </c>
      <c r="C70" s="112"/>
      <c r="D70" s="98"/>
      <c r="E70" s="98"/>
      <c r="F70" s="98"/>
      <c r="G70" s="98"/>
      <c r="H70" s="98"/>
      <c r="I70" s="98"/>
      <c r="J70" s="79"/>
      <c r="K70" s="120"/>
      <c r="L70" s="79"/>
      <c r="M70" s="79"/>
      <c r="N70" s="79"/>
      <c r="O70" s="79"/>
      <c r="P70" s="79"/>
      <c r="Q70" s="79"/>
    </row>
    <row r="71" spans="1:24" ht="28.5" x14ac:dyDescent="0.2">
      <c r="A71" s="70" t="s">
        <v>66</v>
      </c>
      <c r="B71" s="49" t="s">
        <v>63</v>
      </c>
      <c r="C71" s="113"/>
      <c r="D71" s="98"/>
      <c r="E71" s="98"/>
      <c r="F71" s="98"/>
      <c r="G71" s="98"/>
      <c r="H71" s="98"/>
      <c r="I71" s="98"/>
      <c r="J71" s="79"/>
      <c r="K71" s="123"/>
      <c r="L71" s="79"/>
      <c r="M71" s="79"/>
      <c r="N71" s="79"/>
      <c r="O71" s="79"/>
      <c r="P71" s="79"/>
      <c r="Q71" s="79"/>
    </row>
    <row r="72" spans="1:24" ht="28.5" x14ac:dyDescent="0.2">
      <c r="A72" s="70" t="s">
        <v>69</v>
      </c>
      <c r="B72" s="49" t="s">
        <v>71</v>
      </c>
      <c r="C72" s="112" t="s">
        <v>163</v>
      </c>
      <c r="D72" s="98">
        <v>-262842.52</v>
      </c>
      <c r="E72" s="147" t="s">
        <v>164</v>
      </c>
      <c r="F72" s="147"/>
      <c r="G72" s="147"/>
      <c r="H72" s="147"/>
      <c r="I72" s="147"/>
      <c r="J72" s="79"/>
      <c r="K72" s="123"/>
      <c r="L72" s="79"/>
      <c r="M72" s="79"/>
      <c r="N72" s="79"/>
      <c r="O72" s="79"/>
      <c r="P72" s="79"/>
      <c r="Q72" s="79"/>
    </row>
    <row r="73" spans="1:24" ht="28.5" x14ac:dyDescent="0.2">
      <c r="A73" s="70" t="s">
        <v>70</v>
      </c>
      <c r="B73" s="49" t="s">
        <v>72</v>
      </c>
      <c r="C73" s="112"/>
      <c r="D73" s="98"/>
      <c r="E73" s="147"/>
      <c r="F73" s="147"/>
      <c r="G73" s="147"/>
      <c r="H73" s="147"/>
      <c r="I73" s="147"/>
      <c r="J73" s="79"/>
      <c r="K73" s="123"/>
      <c r="L73" s="79"/>
      <c r="M73" s="79"/>
      <c r="N73" s="79"/>
      <c r="O73" s="79"/>
      <c r="P73" s="79"/>
      <c r="Q73" s="79"/>
    </row>
    <row r="74" spans="1:24" ht="33.75" customHeight="1" x14ac:dyDescent="0.2">
      <c r="A74" s="70">
        <v>4</v>
      </c>
      <c r="B74" s="49" t="s">
        <v>68</v>
      </c>
      <c r="C74" s="112"/>
      <c r="D74" s="98"/>
      <c r="E74" s="147"/>
      <c r="F74" s="147"/>
      <c r="G74" s="147"/>
      <c r="H74" s="147"/>
      <c r="I74" s="147"/>
      <c r="J74" s="79"/>
      <c r="K74" s="123"/>
      <c r="L74" s="79"/>
      <c r="M74" s="79"/>
      <c r="N74" s="79"/>
      <c r="O74" s="79"/>
      <c r="P74" s="79"/>
      <c r="Q74" s="79"/>
    </row>
    <row r="75" spans="1:24" ht="42.75" x14ac:dyDescent="0.2">
      <c r="A75" s="70">
        <v>5</v>
      </c>
      <c r="B75" s="49" t="s">
        <v>81</v>
      </c>
      <c r="C75" s="112"/>
      <c r="D75" s="98"/>
      <c r="E75" s="147"/>
      <c r="F75" s="147"/>
      <c r="G75" s="147"/>
      <c r="H75" s="147"/>
      <c r="I75" s="147"/>
      <c r="J75" s="79"/>
      <c r="K75" s="123"/>
      <c r="L75" s="79"/>
      <c r="M75" s="79"/>
      <c r="N75" s="79"/>
      <c r="O75" s="79"/>
      <c r="P75" s="79"/>
      <c r="Q75" s="79"/>
    </row>
    <row r="76" spans="1:24" ht="28.5" x14ac:dyDescent="0.2">
      <c r="A76" s="54">
        <v>6</v>
      </c>
      <c r="B76" s="127" t="s">
        <v>137</v>
      </c>
      <c r="C76" s="112"/>
      <c r="D76" s="98"/>
      <c r="E76" s="147"/>
      <c r="F76" s="147"/>
      <c r="G76" s="147"/>
      <c r="H76" s="147"/>
      <c r="I76" s="147"/>
      <c r="K76" s="29"/>
    </row>
    <row r="77" spans="1:24" x14ac:dyDescent="0.2">
      <c r="A77" s="54">
        <v>7</v>
      </c>
      <c r="B77" s="46"/>
      <c r="C77" s="10"/>
      <c r="D77" s="98"/>
      <c r="E77" s="147"/>
      <c r="F77" s="147"/>
      <c r="G77" s="147"/>
      <c r="H77" s="147"/>
      <c r="I77" s="147"/>
    </row>
    <row r="78" spans="1:24" x14ac:dyDescent="0.2">
      <c r="A78" s="54">
        <v>8</v>
      </c>
      <c r="B78" s="46"/>
      <c r="C78" s="10"/>
      <c r="D78" s="98"/>
      <c r="E78" s="147"/>
      <c r="F78" s="147"/>
      <c r="G78" s="147"/>
      <c r="H78" s="147"/>
      <c r="I78" s="147"/>
    </row>
    <row r="79" spans="1:24" x14ac:dyDescent="0.2">
      <c r="A79" s="54">
        <v>9</v>
      </c>
      <c r="B79" s="46"/>
      <c r="C79" s="10"/>
      <c r="D79" s="98"/>
      <c r="E79" s="144"/>
      <c r="F79" s="145"/>
      <c r="G79" s="145"/>
      <c r="H79" s="145"/>
      <c r="I79" s="146"/>
    </row>
    <row r="80" spans="1:24" x14ac:dyDescent="0.2">
      <c r="A80" s="54">
        <v>10</v>
      </c>
      <c r="B80" s="46"/>
      <c r="C80" s="10"/>
      <c r="D80" s="98"/>
      <c r="E80" s="147"/>
      <c r="F80" s="147"/>
      <c r="G80" s="147"/>
      <c r="H80" s="147"/>
      <c r="I80" s="147"/>
    </row>
    <row r="81" spans="1:19" ht="15" x14ac:dyDescent="0.25">
      <c r="A81" s="1" t="s">
        <v>150</v>
      </c>
      <c r="B81" s="2" t="s">
        <v>131</v>
      </c>
      <c r="C81" s="2"/>
      <c r="D81" s="99">
        <f>SUM(D65:D80)</f>
        <v>-80102.440000000061</v>
      </c>
      <c r="E81" s="25"/>
      <c r="F81" s="25"/>
      <c r="G81" s="25"/>
      <c r="H81" s="25"/>
    </row>
    <row r="82" spans="1:19" ht="15" x14ac:dyDescent="0.25">
      <c r="B82" s="122" t="s">
        <v>132</v>
      </c>
      <c r="C82" s="71"/>
      <c r="D82" s="99">
        <f>K59</f>
        <v>-264958.5212899996</v>
      </c>
      <c r="E82" s="25"/>
      <c r="F82" s="25"/>
      <c r="G82" s="25"/>
      <c r="H82" s="25"/>
    </row>
    <row r="83" spans="1:19" ht="15" x14ac:dyDescent="0.25">
      <c r="B83" s="71" t="s">
        <v>24</v>
      </c>
      <c r="C83" s="71"/>
      <c r="D83" s="100">
        <f>D81-D82</f>
        <v>184856.08128999954</v>
      </c>
    </row>
    <row r="84" spans="1:19" ht="15.75" thickBot="1" x14ac:dyDescent="0.3">
      <c r="B84" s="133" t="s">
        <v>73</v>
      </c>
      <c r="C84" s="72"/>
      <c r="D84" s="61">
        <f>IF(ISERROR(D83/J59),0,D83/J59)</f>
        <v>5.6366972034687613E-3</v>
      </c>
      <c r="E84" s="104" t="str">
        <f>IF(AND(D84&lt;0.01,D84&gt;-0.01),"","Unresolved differences of greater than + or - 1% should be explained")</f>
        <v/>
      </c>
      <c r="G84" s="79"/>
      <c r="H84" s="35"/>
      <c r="I84" s="35"/>
      <c r="J84" s="35"/>
      <c r="K84" s="35"/>
      <c r="L84" s="35"/>
    </row>
    <row r="85" spans="1:19" ht="15.75" thickTop="1" x14ac:dyDescent="0.25">
      <c r="B85" s="2"/>
      <c r="C85" s="56"/>
      <c r="D85" s="59"/>
      <c r="G85" s="79"/>
    </row>
    <row r="86" spans="1:19" ht="15" x14ac:dyDescent="0.25">
      <c r="B86" s="2"/>
      <c r="C86" s="56"/>
      <c r="D86" s="34"/>
    </row>
    <row r="87" spans="1:19" ht="15" x14ac:dyDescent="0.25">
      <c r="A87" s="1" t="s">
        <v>75</v>
      </c>
      <c r="B87" s="73" t="s">
        <v>138</v>
      </c>
      <c r="C87" s="58"/>
      <c r="D87" s="59"/>
    </row>
    <row r="88" spans="1:19" ht="15" x14ac:dyDescent="0.25">
      <c r="B88" s="57"/>
      <c r="C88" s="58"/>
      <c r="D88" s="59"/>
    </row>
    <row r="89" spans="1:19" ht="75" x14ac:dyDescent="0.25">
      <c r="B89" s="103" t="s">
        <v>25</v>
      </c>
      <c r="C89" s="48" t="s">
        <v>157</v>
      </c>
      <c r="D89" s="48" t="s">
        <v>158</v>
      </c>
      <c r="E89" s="48" t="s">
        <v>159</v>
      </c>
      <c r="F89" s="74" t="s">
        <v>131</v>
      </c>
      <c r="G89" s="48" t="s">
        <v>24</v>
      </c>
      <c r="H89" s="76" t="s">
        <v>160</v>
      </c>
      <c r="I89" s="48" t="s">
        <v>73</v>
      </c>
      <c r="J89" s="79"/>
      <c r="K89" s="79"/>
      <c r="L89" s="35"/>
      <c r="M89" s="35"/>
      <c r="N89" s="35"/>
      <c r="O89" s="35"/>
      <c r="P89" s="35"/>
      <c r="Q89" s="35"/>
      <c r="R89" s="35"/>
      <c r="S89" s="35"/>
    </row>
    <row r="90" spans="1:19" x14ac:dyDescent="0.2">
      <c r="B90" s="116"/>
      <c r="C90" s="107"/>
      <c r="D90" s="107"/>
      <c r="E90" s="108"/>
      <c r="F90" s="129">
        <f>SUM(D90:E90)</f>
        <v>0</v>
      </c>
      <c r="G90" s="109">
        <f>F90-C90</f>
        <v>0</v>
      </c>
      <c r="H90" s="108"/>
      <c r="I90" s="105">
        <f>IF(ISERROR(G90/H90),0,G90/H90)</f>
        <v>0</v>
      </c>
      <c r="J90" s="79"/>
      <c r="K90" s="79"/>
      <c r="L90" s="35"/>
      <c r="M90" s="35"/>
      <c r="N90" s="35"/>
      <c r="O90" s="35"/>
      <c r="P90" s="35"/>
      <c r="Q90" s="35"/>
      <c r="R90" s="35"/>
      <c r="S90" s="35"/>
    </row>
    <row r="91" spans="1:19" x14ac:dyDescent="0.2">
      <c r="B91" s="116"/>
      <c r="C91" s="107"/>
      <c r="D91" s="107"/>
      <c r="E91" s="108"/>
      <c r="F91" s="129">
        <f t="shared" ref="F91:F93" si="7">SUM(D91:E91)</f>
        <v>0</v>
      </c>
      <c r="G91" s="109">
        <f>F91-C91</f>
        <v>0</v>
      </c>
      <c r="H91" s="108"/>
      <c r="I91" s="105">
        <f>IF(ISERROR(G91/H91),0,G91/H91)</f>
        <v>0</v>
      </c>
      <c r="J91" s="79"/>
      <c r="K91" s="79"/>
      <c r="L91" s="35"/>
      <c r="M91" s="35"/>
      <c r="N91" s="35"/>
      <c r="O91" s="35"/>
      <c r="P91" s="35"/>
      <c r="Q91" s="35"/>
      <c r="R91" s="35"/>
      <c r="S91" s="35"/>
    </row>
    <row r="92" spans="1:19" x14ac:dyDescent="0.2">
      <c r="B92" s="116"/>
      <c r="C92" s="107"/>
      <c r="D92" s="107"/>
      <c r="E92" s="108"/>
      <c r="F92" s="129">
        <f t="shared" si="7"/>
        <v>0</v>
      </c>
      <c r="G92" s="109">
        <f>F92-C92</f>
        <v>0</v>
      </c>
      <c r="H92" s="108"/>
      <c r="I92" s="105">
        <f>IF(ISERROR(G92/H92),0,G92/H92)</f>
        <v>0</v>
      </c>
      <c r="J92" s="79"/>
      <c r="K92" s="79"/>
      <c r="L92" s="35"/>
      <c r="M92" s="35"/>
      <c r="N92" s="35"/>
      <c r="O92" s="35"/>
      <c r="P92" s="35"/>
      <c r="Q92" s="35"/>
      <c r="R92" s="35"/>
      <c r="S92" s="35"/>
    </row>
    <row r="93" spans="1:19" ht="15" thickBot="1" x14ac:dyDescent="0.25">
      <c r="B93" s="116"/>
      <c r="C93" s="110"/>
      <c r="D93" s="110"/>
      <c r="E93" s="110"/>
      <c r="F93" s="129">
        <f t="shared" si="7"/>
        <v>0</v>
      </c>
      <c r="G93" s="109">
        <f>F93-C93</f>
        <v>0</v>
      </c>
      <c r="H93" s="110"/>
      <c r="I93" s="106">
        <f>IF(ISERROR(G93/H93),0,G93/H93)</f>
        <v>0</v>
      </c>
      <c r="J93" s="79"/>
      <c r="K93" s="79"/>
      <c r="L93" s="35"/>
      <c r="M93" s="35"/>
      <c r="N93" s="35"/>
      <c r="O93" s="35"/>
      <c r="P93" s="35"/>
      <c r="Q93" s="35"/>
      <c r="R93" s="35"/>
      <c r="S93" s="35"/>
    </row>
    <row r="94" spans="1:19" ht="15.75" thickBot="1" x14ac:dyDescent="0.3">
      <c r="B94" s="75" t="s">
        <v>74</v>
      </c>
      <c r="C94" s="128">
        <f t="shared" ref="C94:H94" si="8">SUM(C90:C93)</f>
        <v>0</v>
      </c>
      <c r="D94" s="128">
        <f t="shared" si="8"/>
        <v>0</v>
      </c>
      <c r="E94" s="128">
        <f t="shared" si="8"/>
        <v>0</v>
      </c>
      <c r="F94" s="130">
        <f t="shared" si="8"/>
        <v>0</v>
      </c>
      <c r="G94" s="128">
        <f>SUM(G90:G93)</f>
        <v>0</v>
      </c>
      <c r="H94" s="77">
        <f t="shared" si="8"/>
        <v>0</v>
      </c>
      <c r="I94" s="78" t="s">
        <v>80</v>
      </c>
      <c r="J94" s="79"/>
      <c r="K94" s="79"/>
      <c r="L94" s="35"/>
      <c r="M94" s="35"/>
      <c r="N94" s="35"/>
      <c r="O94" s="35"/>
      <c r="P94" s="35"/>
      <c r="Q94" s="35"/>
      <c r="R94" s="35"/>
      <c r="S94" s="35"/>
    </row>
    <row r="95" spans="1:19" x14ac:dyDescent="0.2">
      <c r="B95" s="4"/>
      <c r="C95" s="4"/>
      <c r="D95" s="4"/>
      <c r="E95" s="4"/>
      <c r="F95" s="4"/>
      <c r="G95" s="4"/>
      <c r="J95" s="79"/>
      <c r="K95" s="79"/>
      <c r="L95" s="35"/>
      <c r="M95" s="35"/>
      <c r="N95" s="35"/>
      <c r="O95" s="35"/>
      <c r="P95" s="35"/>
      <c r="Q95" s="35"/>
      <c r="R95" s="35"/>
      <c r="S95" s="35"/>
    </row>
    <row r="96" spans="1:19" x14ac:dyDescent="0.2">
      <c r="J96" s="79"/>
      <c r="K96" s="79"/>
      <c r="L96" s="35"/>
      <c r="M96" s="35"/>
      <c r="N96" s="35"/>
      <c r="O96" s="35"/>
      <c r="P96" s="35"/>
      <c r="Q96" s="35"/>
      <c r="R96" s="35"/>
      <c r="S96" s="35"/>
    </row>
    <row r="97" spans="2:11" ht="15" x14ac:dyDescent="0.25">
      <c r="B97" s="3" t="s">
        <v>37</v>
      </c>
      <c r="J97" s="79"/>
      <c r="K97" s="79"/>
    </row>
    <row r="98" spans="2:11" x14ac:dyDescent="0.2">
      <c r="B98" s="53"/>
      <c r="C98" s="53"/>
      <c r="D98" s="53"/>
      <c r="E98" s="53"/>
      <c r="F98" s="53"/>
      <c r="G98" s="53"/>
      <c r="H98" s="53"/>
      <c r="J98" s="79"/>
      <c r="K98" s="79"/>
    </row>
    <row r="99" spans="2:11" x14ac:dyDescent="0.2">
      <c r="B99" s="53"/>
      <c r="C99" s="53"/>
      <c r="D99" s="53"/>
      <c r="E99" s="53"/>
      <c r="F99" s="53"/>
      <c r="G99" s="53"/>
      <c r="H99" s="53"/>
      <c r="J99" s="79"/>
      <c r="K99" s="79"/>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row r="104" spans="2:11" x14ac:dyDescent="0.2">
      <c r="B104" s="53"/>
      <c r="C104" s="53"/>
      <c r="D104" s="53"/>
      <c r="E104" s="53"/>
      <c r="F104" s="53"/>
      <c r="G104" s="53"/>
      <c r="H104" s="53"/>
    </row>
    <row r="105" spans="2:11" x14ac:dyDescent="0.2">
      <c r="B105" s="53"/>
      <c r="C105" s="53"/>
      <c r="D105" s="53"/>
      <c r="E105" s="53"/>
      <c r="F105" s="53"/>
      <c r="G105" s="53"/>
      <c r="H105" s="53"/>
    </row>
  </sheetData>
  <mergeCells count="20">
    <mergeCell ref="R45:T45"/>
    <mergeCell ref="U45:W45"/>
    <mergeCell ref="E65:I65"/>
    <mergeCell ref="E72:I72"/>
    <mergeCell ref="B21:C21"/>
    <mergeCell ref="E21:F21"/>
    <mergeCell ref="B27:H27"/>
    <mergeCell ref="O45:Q45"/>
    <mergeCell ref="E64:I64"/>
    <mergeCell ref="E66:I66"/>
    <mergeCell ref="E67:I67"/>
    <mergeCell ref="A65:C65"/>
    <mergeCell ref="E79:I79"/>
    <mergeCell ref="E80:I80"/>
    <mergeCell ref="E73:I73"/>
    <mergeCell ref="E74:I74"/>
    <mergeCell ref="E75:I75"/>
    <mergeCell ref="E76:I76"/>
    <mergeCell ref="E77:I77"/>
    <mergeCell ref="E78:I78"/>
  </mergeCells>
  <dataValidations disablePrompts="1"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17" scale="80" fitToHeight="0" orientation="landscape" cellComments="asDisplayed" r:id="rId1"/>
  <rowBreaks count="1" manualBreakCount="1">
    <brk id="61" max="10" man="1"/>
  </rowBreaks>
  <colBreaks count="1" manualBreakCount="1">
    <brk id="12" max="99"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OEB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Katherine Wang</cp:lastModifiedBy>
  <cp:lastPrinted>2017-11-13T20:55:25Z</cp:lastPrinted>
  <dcterms:created xsi:type="dcterms:W3CDTF">2017-05-01T19:29:01Z</dcterms:created>
  <dcterms:modified xsi:type="dcterms:W3CDTF">2017-11-13T20:59:22Z</dcterms:modified>
</cp:coreProperties>
</file>