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F:\EXCELFI\Deanna\Goderich Hydro\1598\"/>
    </mc:Choice>
  </mc:AlternateContent>
  <bookViews>
    <workbookView xWindow="0" yWindow="0" windowWidth="28800" windowHeight="11910" activeTab="2"/>
  </bookViews>
  <sheets>
    <sheet name="Instructions" sheetId="2" r:id="rId1"/>
    <sheet name="GA Analysis " sheetId="4" r:id="rId2"/>
    <sheet name="GA Analysis  (2)" sheetId="6" r:id="rId3"/>
  </sheets>
  <definedNames>
    <definedName name="GARate" localSheetId="1">#REF!</definedName>
    <definedName name="GARate" localSheetId="2">#REF!</definedName>
    <definedName name="GARate">#REF!</definedName>
    <definedName name="_xlnm.Print_Area" localSheetId="1">'GA Analysis '!$A$12:$K$107</definedName>
    <definedName name="_xlnm.Print_Area" localSheetId="2">'GA Analysis  (2)'!$A$12:$K$107</definedName>
    <definedName name="_xlnm.Print_Area" localSheetId="0">Instructions!$A$11:$C$83</definedName>
  </definedNames>
  <calcPr calcId="162913"/>
</workbook>
</file>

<file path=xl/calcChain.xml><?xml version="1.0" encoding="utf-8"?>
<calcChain xmlns="http://schemas.openxmlformats.org/spreadsheetml/2006/main">
  <c r="I58" i="6" l="1"/>
  <c r="I57" i="6"/>
  <c r="I56" i="6"/>
  <c r="I55" i="6"/>
  <c r="I54" i="6"/>
  <c r="I53" i="6"/>
  <c r="I52" i="6"/>
  <c r="I51" i="6"/>
  <c r="I50" i="6"/>
  <c r="I49" i="6"/>
  <c r="I48" i="6"/>
  <c r="I47" i="6"/>
  <c r="G58" i="6"/>
  <c r="G57" i="6"/>
  <c r="G56" i="6"/>
  <c r="G55" i="6"/>
  <c r="G54" i="6"/>
  <c r="G53" i="6"/>
  <c r="G52" i="6"/>
  <c r="H52" i="6" s="1"/>
  <c r="G51" i="6"/>
  <c r="G50" i="6"/>
  <c r="G49" i="6"/>
  <c r="G48" i="6"/>
  <c r="G47" i="6"/>
  <c r="H92" i="6"/>
  <c r="E92" i="6"/>
  <c r="D92" i="6"/>
  <c r="C92" i="6"/>
  <c r="F91" i="6"/>
  <c r="G91" i="6" s="1"/>
  <c r="I91" i="6" s="1"/>
  <c r="F90" i="6"/>
  <c r="G90" i="6" s="1"/>
  <c r="I90" i="6" s="1"/>
  <c r="F89" i="6"/>
  <c r="F92" i="6" s="1"/>
  <c r="F88" i="6"/>
  <c r="G88" i="6" s="1"/>
  <c r="D79" i="6"/>
  <c r="E59" i="6"/>
  <c r="D59" i="6"/>
  <c r="C59" i="6"/>
  <c r="F58" i="6"/>
  <c r="H58" i="6" s="1"/>
  <c r="F57" i="6"/>
  <c r="H57" i="6" s="1"/>
  <c r="F56" i="6"/>
  <c r="F55" i="6"/>
  <c r="J55" i="6" s="1"/>
  <c r="F54" i="6"/>
  <c r="H54" i="6" s="1"/>
  <c r="F53" i="6"/>
  <c r="H53" i="6" s="1"/>
  <c r="F52" i="6"/>
  <c r="F51" i="6"/>
  <c r="F50" i="6"/>
  <c r="H50" i="6" s="1"/>
  <c r="F49" i="6"/>
  <c r="H49" i="6" s="1"/>
  <c r="F48" i="6"/>
  <c r="F47" i="6"/>
  <c r="F26" i="6"/>
  <c r="F25" i="6"/>
  <c r="F24" i="6"/>
  <c r="F23" i="6"/>
  <c r="J51" i="6" l="1"/>
  <c r="J47" i="6"/>
  <c r="J57" i="6"/>
  <c r="K57" i="6" s="1"/>
  <c r="J52" i="6"/>
  <c r="K52" i="6" s="1"/>
  <c r="H56" i="6"/>
  <c r="J49" i="6"/>
  <c r="K49" i="6" s="1"/>
  <c r="H48" i="6"/>
  <c r="J53" i="6"/>
  <c r="K53" i="6" s="1"/>
  <c r="J48" i="6"/>
  <c r="K48" i="6" s="1"/>
  <c r="J56" i="6"/>
  <c r="I88" i="6"/>
  <c r="G89" i="6"/>
  <c r="I89" i="6" s="1"/>
  <c r="H47" i="6"/>
  <c r="H51" i="6"/>
  <c r="F59" i="6"/>
  <c r="J50" i="6"/>
  <c r="K50" i="6" s="1"/>
  <c r="J54" i="6"/>
  <c r="K54" i="6" s="1"/>
  <c r="J58" i="6"/>
  <c r="K58" i="6" s="1"/>
  <c r="H55" i="6"/>
  <c r="K55" i="6" s="1"/>
  <c r="K51" i="6" l="1"/>
  <c r="K56" i="6"/>
  <c r="H59" i="6"/>
  <c r="G92" i="6"/>
  <c r="K47" i="6"/>
  <c r="J59" i="6"/>
  <c r="K59" i="6" l="1"/>
  <c r="D80" i="6" s="1"/>
  <c r="D81" i="6" s="1"/>
  <c r="D82" i="6" s="1"/>
  <c r="E82" i="6" s="1"/>
  <c r="I58" i="4" l="1"/>
  <c r="I57" i="4"/>
  <c r="I56" i="4"/>
  <c r="I55" i="4"/>
  <c r="I54" i="4"/>
  <c r="I53" i="4"/>
  <c r="I52" i="4"/>
  <c r="I51" i="4"/>
  <c r="I50" i="4"/>
  <c r="I49" i="4"/>
  <c r="I48" i="4"/>
  <c r="I47" i="4"/>
  <c r="G58" i="4"/>
  <c r="G57" i="4"/>
  <c r="G56" i="4"/>
  <c r="G55" i="4"/>
  <c r="G54" i="4"/>
  <c r="G53" i="4"/>
  <c r="G52" i="4"/>
  <c r="G51" i="4"/>
  <c r="G50" i="4"/>
  <c r="G49" i="4"/>
  <c r="G48" i="4"/>
  <c r="G47" i="4"/>
  <c r="G91" i="4" l="1"/>
  <c r="G90" i="4"/>
  <c r="F88" i="4"/>
  <c r="G88" i="4" s="1"/>
  <c r="F89" i="4"/>
  <c r="G89" i="4" s="1"/>
  <c r="F90" i="4"/>
  <c r="F91" i="4"/>
  <c r="I88" i="4" l="1"/>
  <c r="G92" i="4"/>
  <c r="F47" i="4"/>
  <c r="J47" i="4" s="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c r="K55" i="4" l="1"/>
  <c r="J50" i="4"/>
  <c r="K50" i="4" s="1"/>
  <c r="K58" i="4"/>
  <c r="J49" i="4"/>
  <c r="K49" i="4" s="1"/>
  <c r="K53" i="4"/>
  <c r="F59" i="4"/>
  <c r="F24" i="4" s="1"/>
  <c r="H48" i="4"/>
  <c r="K48" i="4" s="1"/>
  <c r="K57" i="4"/>
  <c r="F23" i="4" l="1"/>
  <c r="F25" i="4"/>
  <c r="F26" i="4"/>
  <c r="J59" i="4"/>
  <c r="H59" i="4"/>
  <c r="K59" i="4"/>
  <c r="C92" i="4"/>
  <c r="D80" i="4" l="1"/>
  <c r="D81" i="4" s="1"/>
  <c r="H92" i="4"/>
  <c r="E92" i="4" l="1"/>
  <c r="D82" i="4" l="1"/>
  <c r="E82" i="4" s="1"/>
</calcChain>
</file>

<file path=xl/sharedStrings.xml><?xml version="1.0" encoding="utf-8"?>
<sst xmlns="http://schemas.openxmlformats.org/spreadsheetml/2006/main" count="358" uniqueCount="175">
  <si>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</si>
  <si>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</si>
  <si>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</si>
  <si>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</si>
  <si>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</si>
  <si>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</si>
  <si>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</si>
  <si>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</si>
  <si>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</si>
  <si>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</si>
  <si>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</si>
  <si>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</si>
  <si>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</si>
  <si>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</si>
  <si>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</si>
  <si>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</si>
  <si>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</si>
  <si>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</si>
  <si>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</si>
  <si>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</si>
  <si>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</si>
  <si>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</si>
  <si>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</si>
  <si>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</si>
  <si>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</si>
  <si>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</si>
  <si>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</si>
  <si>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</si>
  <si>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</si>
  <si>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</si>
  <si>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</si>
  <si>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</si>
  <si>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</si>
  <si>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</si>
  <si>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</si>
  <si>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</si>
  <si>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</si>
  <si>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</si>
  <si>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</si>
  <si>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</si>
  <si>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</si>
  <si>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</si>
  <si>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</si>
  <si>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</si>
  <si>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</si>
  <si>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</si>
  <si>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</si>
  <si>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</si>
  <si>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</si>
  <si>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</si>
  <si>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</si>
  <si>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</si>
  <si>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</si>
  <si>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</si>
  <si>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</si>
  <si>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</si>
  <si>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</si>
  <si>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</si>
  <si>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</si>
  <si>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</si>
  <si>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</si>
  <si>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</si>
  <si>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</si>
  <si>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</si>
  <si>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</si>
  <si>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</si>
  <si>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</si>
  <si>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</si>
  <si>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</si>
  <si>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</si>
  <si>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</si>
  <si>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</si>
  <si>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</si>
  <si>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</si>
  <si>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</si>
  <si>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</si>
  <si>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</si>
  <si>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</si>
  <si>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</si>
  <si>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</si>
  <si>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</si>
  <si>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</si>
  <si>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</si>
  <si>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</si>
  <si>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</si>
  <si>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</si>
  <si>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</si>
  <si>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</si>
  <si>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</si>
  <si>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</si>
  <si>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</si>
  <si>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</si>
  <si>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</si>
  <si>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</si>
  <si>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</si>
  <si>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</si>
  <si>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</si>
  <si>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</si>
  <si>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</si>
  <si>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</si>
  <si>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</si>
  <si>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</si>
  <si>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</si>
  <si>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</si>
  <si>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</si>
  <si>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</si>
  <si>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</si>
  <si>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</si>
  <si>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</si>
  <si>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</si>
  <si>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</si>
  <si>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</si>
  <si>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</si>
  <si>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</si>
  <si>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</si>
  <si>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</si>
  <si>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</si>
  <si>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</si>
  <si>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</si>
  <si>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</si>
  <si>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</si>
  <si>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</si>
  <si>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</si>
  <si>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</si>
  <si>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</si>
  <si>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</si>
  <si>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</si>
  <si>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</si>
  <si>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</si>
  <si>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</si>
  <si>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</si>
  <si>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</si>
  <si>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</si>
  <si>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</si>
  <si>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</si>
  <si>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</si>
  <si>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</si>
  <si>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</si>
  <si>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</si>
  <si>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</si>
  <si>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</si>
  <si>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</si>
  <si>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</si>
  <si>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</si>
  <si>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</si>
  <si>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</si>
  <si>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</si>
  <si>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</si>
  <si>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</si>
  <si>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</si>
  <si>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</si>
  <si>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</si>
  <si>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</si>
  <si>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</si>
  <si>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</si>
  <si>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</si>
  <si>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</si>
  <si>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</si>
  <si>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</si>
  <si>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</si>
  <si>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</si>
  <si>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</si>
  <si>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2015 and 2016</t>
  </si>
  <si>
    <t>1st Estimate</t>
  </si>
  <si>
    <t>Y</t>
  </si>
  <si>
    <t>Error in GA expense allocated to RPP due to consumption error</t>
  </si>
  <si>
    <t>General ledger error - allocation of GA expense IESO invoice code 148 between RPP and Non-RPP</t>
  </si>
  <si>
    <t>Actual vs approved loss factor difference</t>
  </si>
  <si>
    <t>RPP portion $29,843.35 requires adjustment out of GA Non-Rpp variance - remainder relates to Non-RPP</t>
  </si>
  <si>
    <t>Reallocation of approval for recovery</t>
  </si>
  <si>
    <t>Approved for recovery EB-2015-0111</t>
  </si>
  <si>
    <t>N</t>
  </si>
  <si>
    <t>RPP portion $34,037.41 requires adjustment out of GA Non-Rpp variance - remainder relates to Non-RPP</t>
  </si>
  <si>
    <t>True up was not calculated in 2015</t>
  </si>
  <si>
    <t>True up was not calculated in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</si>
</sst>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3">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5" fontId="3" fillId="0" borderId="16" xfId="1" applyNumberFormat="1" applyFont="1" applyBorder="1"/>
    <xf numFmtId="165"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167" fontId="2" fillId="2" borderId="11" xfId="5" applyNumberFormat="1" applyFont="1" applyFill="1" applyBorder="1"/>
    <xf numFmtId="0" fontId="3" fillId="2" borderId="3" xfId="0" applyFont="1" applyFill="1" applyBorder="1" applyAlignment="1">
      <alignment horizontal="center"/>
    </xf>
    <xf numFmtId="167" fontId="3" fillId="0" borderId="16"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6"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6"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6" xfId="5" applyNumberFormat="1" applyFont="1" applyFill="1" applyBorder="1" applyAlignment="1">
      <alignment vertical="center"/>
    </xf>
    <xf numFmtId="167" fontId="7" fillId="2" borderId="25"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5" fontId="6" fillId="0" borderId="13" xfId="1" applyNumberFormat="1" applyFont="1" applyBorder="1"/>
    <xf numFmtId="165" fontId="7" fillId="4" borderId="2" xfId="1" applyNumberFormat="1" applyFont="1" applyFill="1" applyBorder="1"/>
    <xf numFmtId="165"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3" fillId="0" borderId="2" xfId="0" applyFont="1" applyBorder="1" applyAlignment="1">
      <alignment horizontal="center"/>
    </xf>
    <xf numFmtId="0" fontId="6" fillId="0" borderId="2" xfId="0" applyFont="1" applyBorder="1" applyAlignment="1">
      <alignment horizontal="center"/>
    </xf>
    <xf numFmtId="0" fontId="11" fillId="0" borderId="0" xfId="0" applyFont="1" applyAlignment="1">
      <alignment horizontal="right"/>
    </xf>
    <xf numFmtId="0" fontId="7" fillId="2" borderId="2" xfId="0" applyFont="1" applyFill="1" applyBorder="1" applyAlignment="1">
      <alignment horizontal="center"/>
    </xf>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4371974"/>
          <a:ext cx="12182475" cy="131445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Customers</a:t>
          </a:r>
          <a:r>
            <a:rPr lang="en-CA" sz="1100" baseline="0">
              <a:latin typeface="Arial" panose="020B0604020202020204" pitchFamily="34" charset="0"/>
              <a:cs typeface="Arial" panose="020B0604020202020204" pitchFamily="34" charset="0"/>
            </a:rPr>
            <a:t> are billed GA using the 1st estimate..  We do not have any billing cycles that span more than one month.  The same GA rate used is applied to all Class B Non-RPP customers.</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31B02F68-D2C1-4B19-8606-CBC14C2EEA28}"/>
            </a:ext>
          </a:extLst>
        </xdr:cNvPr>
        <xdr:cNvSpPr txBox="1"/>
      </xdr:nvSpPr>
      <xdr:spPr>
        <a:xfrm>
          <a:off x="742950" y="6362699"/>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Customers</a:t>
          </a:r>
          <a:r>
            <a:rPr lang="en-CA" sz="1100" baseline="0">
              <a:solidFill>
                <a:schemeClr val="dk1"/>
              </a:solidFill>
              <a:effectLst/>
              <a:latin typeface="+mn-lt"/>
              <a:ea typeface="+mn-ea"/>
              <a:cs typeface="+mn-cs"/>
            </a:rPr>
            <a:t> are billed GA using the 1st estimate..  We do not have any billing cycles that span more than one month.  The same GA rate used is applied to all Class B Non-RPP customers.</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AF57FFE5-8256-4383-8702-5D31F404C9D7}"/>
            </a:ext>
          </a:extLst>
        </xdr:cNvPr>
        <xdr:cNvSpPr txBox="1"/>
      </xdr:nvSpPr>
      <xdr:spPr>
        <a:xfrm>
          <a:off x="723900" y="227933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FC43CED6-9AB4-4D41-AFB1-B0ABC2769F5E}"/>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EEE5287E-A14A-4400-83AE-37C9D4EADA1B}"/>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7D27C42A-84C6-4917-AFB9-29DADCFADBAC}"/>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3E60A1D-A83D-4141-8F10-9C233937AE0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3CB41EA5-391C-4039-9DC4-7BE569EB5C11}"/>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zoomScaleNormal="100" zoomScaleSheetLayoutView="85" workbookViewId="0">
      <selection activeCell="E15" sqref="E15"/>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40" t="s">
        <v>161</v>
      </c>
    </row>
    <row r="11" spans="1:3" ht="15.75" x14ac:dyDescent="0.2">
      <c r="A11" s="43" t="s">
        <v>122</v>
      </c>
    </row>
    <row r="13" spans="1:3" ht="15.75" x14ac:dyDescent="0.2">
      <c r="A13" s="44" t="s">
        <v>31</v>
      </c>
    </row>
    <row r="14" spans="1:3" ht="34.5" customHeight="1" x14ac:dyDescent="0.2">
      <c r="A14" s="143" t="s">
        <v>154</v>
      </c>
      <c r="B14" s="143"/>
      <c r="C14" s="143"/>
    </row>
    <row r="16" spans="1:3" ht="15.75" x14ac:dyDescent="0.2">
      <c r="A16" s="44" t="s">
        <v>46</v>
      </c>
    </row>
    <row r="17" spans="1:26" x14ac:dyDescent="0.2">
      <c r="A17" s="42" t="s">
        <v>47</v>
      </c>
    </row>
    <row r="18" spans="1:26" ht="33" customHeight="1" x14ac:dyDescent="0.2">
      <c r="A18" s="145" t="s">
        <v>85</v>
      </c>
      <c r="B18" s="145"/>
      <c r="C18" s="145"/>
    </row>
    <row r="20" spans="1:26" x14ac:dyDescent="0.2">
      <c r="A20" s="42">
        <v>1</v>
      </c>
      <c r="B20" s="142" t="s">
        <v>140</v>
      </c>
      <c r="C20" s="142"/>
    </row>
    <row r="21" spans="1:26" x14ac:dyDescent="0.2">
      <c r="B21" s="134"/>
      <c r="C21" s="134"/>
    </row>
    <row r="23" spans="1:26" ht="31.5" customHeight="1" x14ac:dyDescent="0.2">
      <c r="A23" s="42">
        <v>2</v>
      </c>
      <c r="B23" s="143" t="s">
        <v>86</v>
      </c>
      <c r="C23" s="143"/>
    </row>
    <row r="24" spans="1:26" x14ac:dyDescent="0.2">
      <c r="B24" s="133"/>
      <c r="C24" s="133"/>
    </row>
    <row r="26" spans="1:26" x14ac:dyDescent="0.2">
      <c r="A26" s="42">
        <v>3</v>
      </c>
      <c r="B26" s="144" t="s">
        <v>109</v>
      </c>
      <c r="C26" s="144"/>
    </row>
    <row r="27" spans="1:26" ht="32.25" customHeight="1" x14ac:dyDescent="0.2">
      <c r="B27" s="143" t="s">
        <v>117</v>
      </c>
      <c r="C27" s="143"/>
    </row>
    <row r="28" spans="1:26" ht="63" customHeight="1" x14ac:dyDescent="0.2">
      <c r="B28" s="143" t="s">
        <v>129</v>
      </c>
      <c r="C28" s="143"/>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3" t="s">
        <v>118</v>
      </c>
      <c r="C29" s="143"/>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43" t="s">
        <v>155</v>
      </c>
      <c r="B33" s="143"/>
      <c r="C33" s="143"/>
    </row>
    <row r="34" spans="1:3" x14ac:dyDescent="0.2">
      <c r="B34" s="133"/>
      <c r="C34" s="133"/>
    </row>
    <row r="35" spans="1:3" x14ac:dyDescent="0.2">
      <c r="B35" s="85"/>
    </row>
    <row r="36" spans="1:3" x14ac:dyDescent="0.2">
      <c r="A36" s="42">
        <v>4</v>
      </c>
      <c r="B36" s="144" t="s">
        <v>141</v>
      </c>
      <c r="C36" s="144"/>
    </row>
    <row r="37" spans="1:3" ht="78.75" customHeight="1" x14ac:dyDescent="0.2">
      <c r="B37" s="143" t="s">
        <v>142</v>
      </c>
      <c r="C37" s="143"/>
    </row>
    <row r="38" spans="1:3" ht="65.25" customHeight="1" x14ac:dyDescent="0.2">
      <c r="B38" s="143" t="s">
        <v>124</v>
      </c>
      <c r="C38" s="143"/>
    </row>
    <row r="39" spans="1:3" ht="31.5" customHeight="1" x14ac:dyDescent="0.2">
      <c r="B39" s="143" t="s">
        <v>123</v>
      </c>
      <c r="C39" s="143"/>
    </row>
    <row r="40" spans="1:3" ht="30" customHeight="1" x14ac:dyDescent="0.2">
      <c r="B40" s="143" t="s">
        <v>125</v>
      </c>
      <c r="C40" s="143"/>
    </row>
    <row r="41" spans="1:3" x14ac:dyDescent="0.2">
      <c r="B41" s="133"/>
      <c r="C41" s="133"/>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43" t="s">
        <v>135</v>
      </c>
      <c r="C49" s="143"/>
    </row>
    <row r="51" spans="2:3" ht="30" customHeight="1" x14ac:dyDescent="0.2">
      <c r="B51" s="143" t="s">
        <v>120</v>
      </c>
      <c r="C51" s="143"/>
    </row>
    <row r="52" spans="2:3" ht="30" customHeight="1" x14ac:dyDescent="0.2">
      <c r="B52" s="143" t="s">
        <v>88</v>
      </c>
      <c r="C52" s="143"/>
    </row>
    <row r="53" spans="2:3" x14ac:dyDescent="0.2">
      <c r="B53" s="133"/>
      <c r="C53" s="133"/>
    </row>
    <row r="54" spans="2:3" x14ac:dyDescent="0.2">
      <c r="B54" s="136"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3"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3" t="s">
        <v>144</v>
      </c>
    </row>
    <row r="69" spans="1:3" ht="30" x14ac:dyDescent="0.2">
      <c r="B69" s="93"/>
      <c r="C69" s="133" t="s">
        <v>145</v>
      </c>
    </row>
    <row r="70" spans="1:3" x14ac:dyDescent="0.2">
      <c r="B70" s="93" t="s">
        <v>106</v>
      </c>
      <c r="C70" s="40" t="s">
        <v>105</v>
      </c>
    </row>
    <row r="71" spans="1:3" ht="30" x14ac:dyDescent="0.2">
      <c r="B71" s="93"/>
      <c r="C71" s="133" t="s">
        <v>107</v>
      </c>
    </row>
    <row r="72" spans="1:3" x14ac:dyDescent="0.2">
      <c r="B72" s="93" t="s">
        <v>146</v>
      </c>
      <c r="C72" s="133" t="s">
        <v>137</v>
      </c>
    </row>
    <row r="73" spans="1:3" ht="45" x14ac:dyDescent="0.2">
      <c r="B73" s="93"/>
      <c r="C73" s="133" t="s">
        <v>148</v>
      </c>
    </row>
    <row r="74" spans="1:3" x14ac:dyDescent="0.2">
      <c r="B74" s="93" t="s">
        <v>147</v>
      </c>
      <c r="C74" s="133" t="s">
        <v>149</v>
      </c>
    </row>
    <row r="75" spans="1:3" ht="30" x14ac:dyDescent="0.2">
      <c r="B75" s="93"/>
      <c r="C75" s="133" t="s">
        <v>127</v>
      </c>
    </row>
    <row r="76" spans="1:3" x14ac:dyDescent="0.2">
      <c r="B76" s="93"/>
      <c r="C76" s="133"/>
    </row>
    <row r="77" spans="1:3" x14ac:dyDescent="0.2">
      <c r="A77" s="42">
        <v>6</v>
      </c>
      <c r="B77" s="137" t="s">
        <v>151</v>
      </c>
      <c r="C77" s="133"/>
    </row>
    <row r="78" spans="1:3" ht="59.25" customHeight="1" x14ac:dyDescent="0.2">
      <c r="B78" s="145" t="s">
        <v>152</v>
      </c>
      <c r="C78" s="145"/>
    </row>
    <row r="79" spans="1:3" x14ac:dyDescent="0.2">
      <c r="B79" s="87"/>
      <c r="C79" s="133"/>
    </row>
    <row r="81" spans="1:3" ht="30.75" customHeight="1" x14ac:dyDescent="0.2">
      <c r="A81" s="42">
        <v>7</v>
      </c>
      <c r="B81" s="143" t="s">
        <v>153</v>
      </c>
      <c r="C81" s="143"/>
    </row>
    <row r="82" spans="1:3" x14ac:dyDescent="0.2">
      <c r="B82" s="133"/>
      <c r="C82" s="133"/>
    </row>
    <row r="83" spans="1:3" ht="15.75" customHeight="1" x14ac:dyDescent="0.2">
      <c r="B83" s="142" t="s">
        <v>108</v>
      </c>
      <c r="C83" s="142"/>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81"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opLeftCell="A19" zoomScaleNormal="100" zoomScaleSheetLayoutView="100" workbookViewId="0">
      <selection activeCell="E31" sqref="E31"/>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t="s">
        <v>162</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51" t="s">
        <v>25</v>
      </c>
      <c r="C21" s="151"/>
      <c r="D21" s="24"/>
      <c r="E21" s="152"/>
      <c r="F21" s="153"/>
      <c r="G21" s="79"/>
      <c r="H21" s="79"/>
      <c r="I21" s="79"/>
      <c r="J21" s="79"/>
      <c r="K21" s="79"/>
      <c r="L21" s="79"/>
      <c r="M21" s="79"/>
      <c r="N21" s="79"/>
      <c r="O21" s="79"/>
      <c r="P21" s="79"/>
      <c r="Q21" s="79"/>
    </row>
    <row r="22" spans="1:24" ht="15" thickBot="1" x14ac:dyDescent="0.25">
      <c r="A22" s="4"/>
      <c r="B22" s="5" t="s">
        <v>3</v>
      </c>
      <c r="C22" s="5" t="s">
        <v>2</v>
      </c>
      <c r="D22" s="117">
        <v>75376523</v>
      </c>
      <c r="E22" s="6" t="s">
        <v>0</v>
      </c>
      <c r="F22" s="7">
        <v>1</v>
      </c>
      <c r="G22" s="79"/>
      <c r="H22" s="79"/>
      <c r="I22" s="79"/>
      <c r="J22" s="79"/>
      <c r="K22" s="79"/>
      <c r="L22" s="79"/>
      <c r="M22" s="79"/>
      <c r="N22" s="79"/>
      <c r="O22" s="79"/>
      <c r="P22" s="79"/>
      <c r="Q22" s="79"/>
    </row>
    <row r="23" spans="1:24" x14ac:dyDescent="0.2">
      <c r="B23" s="5" t="s">
        <v>7</v>
      </c>
      <c r="C23" s="5" t="s">
        <v>1</v>
      </c>
      <c r="D23" s="118">
        <v>38003665</v>
      </c>
      <c r="E23" s="6" t="s">
        <v>0</v>
      </c>
      <c r="F23" s="8">
        <f>IFERROR(D23/$D$22,0)</f>
        <v>0.50418437316351139</v>
      </c>
    </row>
    <row r="24" spans="1:24" ht="15" thickBot="1" x14ac:dyDescent="0.25">
      <c r="B24" s="5" t="s">
        <v>8</v>
      </c>
      <c r="C24" s="5" t="s">
        <v>6</v>
      </c>
      <c r="D24" s="117">
        <v>37372858</v>
      </c>
      <c r="E24" s="6" t="s">
        <v>0</v>
      </c>
      <c r="F24" s="8">
        <f>IFERROR(D24/$D$22,0)</f>
        <v>0.49581562683648861</v>
      </c>
    </row>
    <row r="25" spans="1:24" x14ac:dyDescent="0.2">
      <c r="B25" s="5" t="s">
        <v>9</v>
      </c>
      <c r="C25" s="5" t="s">
        <v>4</v>
      </c>
      <c r="D25" s="118"/>
      <c r="E25" s="6" t="s">
        <v>0</v>
      </c>
      <c r="F25" s="8">
        <f>IFERROR(D25/$D$22,0)</f>
        <v>0</v>
      </c>
    </row>
    <row r="26" spans="1:24" x14ac:dyDescent="0.2">
      <c r="B26" s="5" t="s">
        <v>61</v>
      </c>
      <c r="C26" s="5" t="s">
        <v>5</v>
      </c>
      <c r="D26" s="119">
        <v>37372858</v>
      </c>
      <c r="E26" s="6" t="s">
        <v>0</v>
      </c>
      <c r="F26" s="8">
        <f>IFERROR(D26/$D$22,0)</f>
        <v>0.49581562683648861</v>
      </c>
      <c r="G26" s="29"/>
      <c r="H26" s="29"/>
    </row>
    <row r="27" spans="1:24" ht="34.5" customHeight="1" x14ac:dyDescent="0.2">
      <c r="B27" s="154" t="s">
        <v>77</v>
      </c>
      <c r="C27" s="154"/>
      <c r="D27" s="154"/>
      <c r="E27" s="154"/>
      <c r="F27" s="154"/>
      <c r="G27" s="155"/>
      <c r="H27" s="155"/>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163</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v>2015</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6">
        <v>2016</v>
      </c>
      <c r="P45" s="146"/>
      <c r="Q45" s="146"/>
      <c r="R45" s="146">
        <v>2015</v>
      </c>
      <c r="S45" s="146"/>
      <c r="T45" s="146"/>
      <c r="U45" s="146">
        <v>2014</v>
      </c>
      <c r="V45" s="146"/>
      <c r="W45" s="146"/>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3506373</v>
      </c>
      <c r="D47" s="94"/>
      <c r="E47" s="60"/>
      <c r="F47" s="51">
        <f>C47-D47+E47</f>
        <v>3506373</v>
      </c>
      <c r="G47" s="111">
        <f>+R47</f>
        <v>5.5490000000000005E-2</v>
      </c>
      <c r="H47" s="15">
        <f>F47*G47</f>
        <v>194568.63777000003</v>
      </c>
      <c r="I47" s="111">
        <f>+T47</f>
        <v>5.0680000000000003E-2</v>
      </c>
      <c r="J47" s="17">
        <f>F47*I47</f>
        <v>177702.98364000002</v>
      </c>
      <c r="K47" s="16">
        <f>J47-H47</f>
        <v>-16865.65413000001</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3255459</v>
      </c>
      <c r="D48" s="94"/>
      <c r="E48" s="60"/>
      <c r="F48" s="51">
        <f t="shared" ref="F48:F58" si="0">C48-D48+E48</f>
        <v>3255459</v>
      </c>
      <c r="G48" s="111">
        <f t="shared" ref="G48:G58" si="1">+R48</f>
        <v>6.9809999999999997E-2</v>
      </c>
      <c r="H48" s="15">
        <f t="shared" ref="H48:H58" si="2">F48*G48</f>
        <v>227263.59279</v>
      </c>
      <c r="I48" s="111">
        <f t="shared" ref="I48:I58" si="3">+T48</f>
        <v>3.9609999999999999E-2</v>
      </c>
      <c r="J48" s="17">
        <f t="shared" ref="J48:J58" si="4">F48*I48</f>
        <v>128948.73099</v>
      </c>
      <c r="K48" s="16">
        <f t="shared" ref="K48:K58" si="5">J48-H48</f>
        <v>-98314.861799999999</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3417026</v>
      </c>
      <c r="D49" s="94"/>
      <c r="E49" s="60"/>
      <c r="F49" s="51">
        <f t="shared" si="0"/>
        <v>3417026</v>
      </c>
      <c r="G49" s="111">
        <f t="shared" si="1"/>
        <v>3.6040000000000003E-2</v>
      </c>
      <c r="H49" s="15">
        <f t="shared" si="2"/>
        <v>123149.61704000001</v>
      </c>
      <c r="I49" s="111">
        <f t="shared" si="3"/>
        <v>6.2899999999999998E-2</v>
      </c>
      <c r="J49" s="17">
        <f t="shared" si="4"/>
        <v>214930.93539999999</v>
      </c>
      <c r="K49" s="16">
        <f t="shared" si="5"/>
        <v>91781.318359999976</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3068218</v>
      </c>
      <c r="D50" s="94"/>
      <c r="E50" s="60"/>
      <c r="F50" s="51">
        <f t="shared" si="0"/>
        <v>3068218</v>
      </c>
      <c r="G50" s="111">
        <f t="shared" si="1"/>
        <v>6.7049999999999998E-2</v>
      </c>
      <c r="H50" s="15">
        <f t="shared" si="2"/>
        <v>205724.01689999999</v>
      </c>
      <c r="I50" s="111">
        <f t="shared" si="3"/>
        <v>9.5590000000000008E-2</v>
      </c>
      <c r="J50" s="17">
        <f t="shared" si="4"/>
        <v>293290.95862000005</v>
      </c>
      <c r="K50" s="16">
        <f t="shared" si="5"/>
        <v>87566.941720000061</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3024749</v>
      </c>
      <c r="D51" s="94"/>
      <c r="E51" s="60"/>
      <c r="F51" s="51">
        <f t="shared" si="0"/>
        <v>3024749</v>
      </c>
      <c r="G51" s="111">
        <f t="shared" si="1"/>
        <v>9.4159999999999994E-2</v>
      </c>
      <c r="H51" s="15">
        <f t="shared" si="2"/>
        <v>284810.36583999998</v>
      </c>
      <c r="I51" s="111">
        <f t="shared" si="3"/>
        <v>9.6680000000000002E-2</v>
      </c>
      <c r="J51" s="17">
        <f t="shared" si="4"/>
        <v>292432.73332</v>
      </c>
      <c r="K51" s="16">
        <f t="shared" si="5"/>
        <v>7622.3674800000153</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3157742</v>
      </c>
      <c r="D52" s="94"/>
      <c r="E52" s="60"/>
      <c r="F52" s="51">
        <f t="shared" si="0"/>
        <v>3157742</v>
      </c>
      <c r="G52" s="111">
        <f t="shared" si="1"/>
        <v>9.2280000000000001E-2</v>
      </c>
      <c r="H52" s="15">
        <f t="shared" si="2"/>
        <v>291396.43176000001</v>
      </c>
      <c r="I52" s="111">
        <f t="shared" si="3"/>
        <v>9.5400000000000013E-2</v>
      </c>
      <c r="J52" s="17">
        <f t="shared" si="4"/>
        <v>301248.58680000005</v>
      </c>
      <c r="K52" s="16">
        <f t="shared" si="5"/>
        <v>9852.1550400000415</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3380496</v>
      </c>
      <c r="D53" s="94"/>
      <c r="E53" s="60"/>
      <c r="F53" s="51">
        <f t="shared" si="0"/>
        <v>3380496</v>
      </c>
      <c r="G53" s="111">
        <f t="shared" si="1"/>
        <v>8.8880000000000001E-2</v>
      </c>
      <c r="H53" s="15">
        <f t="shared" si="2"/>
        <v>300458.48447999998</v>
      </c>
      <c r="I53" s="111">
        <f t="shared" si="3"/>
        <v>7.8829999999999997E-2</v>
      </c>
      <c r="J53" s="17">
        <f t="shared" si="4"/>
        <v>266484.49968000001</v>
      </c>
      <c r="K53" s="16">
        <f t="shared" si="5"/>
        <v>-33973.984799999977</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3384721</v>
      </c>
      <c r="D54" s="94"/>
      <c r="E54" s="60"/>
      <c r="F54" s="51">
        <f t="shared" si="0"/>
        <v>3384721</v>
      </c>
      <c r="G54" s="111">
        <f t="shared" si="1"/>
        <v>8.8050000000000003E-2</v>
      </c>
      <c r="H54" s="15">
        <f t="shared" si="2"/>
        <v>298024.68405000004</v>
      </c>
      <c r="I54" s="111">
        <f t="shared" si="3"/>
        <v>8.0099999999999991E-2</v>
      </c>
      <c r="J54" s="17">
        <f t="shared" si="4"/>
        <v>271116.15209999995</v>
      </c>
      <c r="K54" s="16">
        <f t="shared" si="5"/>
        <v>-26908.531950000091</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3417287</v>
      </c>
      <c r="D55" s="94"/>
      <c r="E55" s="60"/>
      <c r="F55" s="51">
        <f t="shared" si="0"/>
        <v>3417287</v>
      </c>
      <c r="G55" s="111">
        <f t="shared" si="1"/>
        <v>8.270000000000001E-2</v>
      </c>
      <c r="H55" s="15">
        <f t="shared" si="2"/>
        <v>282609.6349</v>
      </c>
      <c r="I55" s="111">
        <f t="shared" si="3"/>
        <v>6.7030000000000006E-2</v>
      </c>
      <c r="J55" s="17">
        <f t="shared" si="4"/>
        <v>229060.74761000002</v>
      </c>
      <c r="K55" s="16">
        <f t="shared" si="5"/>
        <v>-53548.887289999984</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3259301</v>
      </c>
      <c r="D56" s="94"/>
      <c r="E56" s="60"/>
      <c r="F56" s="51">
        <f t="shared" si="0"/>
        <v>3259301</v>
      </c>
      <c r="G56" s="111">
        <f t="shared" si="1"/>
        <v>6.3710000000000003E-2</v>
      </c>
      <c r="H56" s="15">
        <f t="shared" si="2"/>
        <v>207650.06671000001</v>
      </c>
      <c r="I56" s="111">
        <f t="shared" si="3"/>
        <v>7.5439999999999993E-2</v>
      </c>
      <c r="J56" s="17">
        <f t="shared" si="4"/>
        <v>245881.66743999999</v>
      </c>
      <c r="K56" s="16">
        <f t="shared" si="5"/>
        <v>38231.600729999976</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3120196</v>
      </c>
      <c r="D57" s="94"/>
      <c r="E57" s="60"/>
      <c r="F57" s="51">
        <f t="shared" si="0"/>
        <v>3120196</v>
      </c>
      <c r="G57" s="111">
        <f t="shared" si="1"/>
        <v>7.6230000000000006E-2</v>
      </c>
      <c r="H57" s="15">
        <f t="shared" si="2"/>
        <v>237852.54108000002</v>
      </c>
      <c r="I57" s="111">
        <f t="shared" si="3"/>
        <v>0.11320000000000001</v>
      </c>
      <c r="J57" s="17">
        <f t="shared" si="4"/>
        <v>353206.18720000004</v>
      </c>
      <c r="K57" s="16">
        <f t="shared" si="5"/>
        <v>115353.64612000002</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3131206</v>
      </c>
      <c r="D58" s="94"/>
      <c r="E58" s="60"/>
      <c r="F58" s="51">
        <f t="shared" si="0"/>
        <v>3131206</v>
      </c>
      <c r="G58" s="111">
        <f t="shared" si="1"/>
        <v>0.11462</v>
      </c>
      <c r="H58" s="15">
        <f t="shared" si="2"/>
        <v>358898.83172000002</v>
      </c>
      <c r="I58" s="111">
        <f t="shared" si="3"/>
        <v>9.4709999999999989E-2</v>
      </c>
      <c r="J58" s="17">
        <f t="shared" si="4"/>
        <v>296556.52025999996</v>
      </c>
      <c r="K58" s="16">
        <f t="shared" si="5"/>
        <v>-62342.311460000055</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SUM(C47:C58)</f>
        <v>39122774</v>
      </c>
      <c r="D59" s="97">
        <f>SUM(D47:D58)</f>
        <v>0</v>
      </c>
      <c r="E59" s="97">
        <f>SUM(E47:E58)</f>
        <v>0</v>
      </c>
      <c r="F59" s="97">
        <f>SUM(F47:F58)</f>
        <v>39122774</v>
      </c>
      <c r="G59" s="37"/>
      <c r="H59" s="38">
        <f>SUM(H47:H58)</f>
        <v>3012406.9050400001</v>
      </c>
      <c r="I59" s="37"/>
      <c r="J59" s="38">
        <f>SUM(J47:J58)</f>
        <v>3070860.7030600002</v>
      </c>
      <c r="K59" s="39">
        <f>SUM(K47:K58)</f>
        <v>58453.798019999973</v>
      </c>
      <c r="N59" s="31"/>
      <c r="O59" s="32"/>
      <c r="P59" s="32"/>
      <c r="Q59" s="32"/>
      <c r="R59" s="32"/>
      <c r="S59" s="32"/>
      <c r="T59" s="32"/>
      <c r="U59" s="32"/>
      <c r="V59" s="32"/>
      <c r="W59" s="32"/>
    </row>
    <row r="60" spans="1:24" x14ac:dyDescent="0.2">
      <c r="G60" s="4"/>
      <c r="H60" s="4"/>
      <c r="I60" s="4"/>
      <c r="J60" s="69"/>
      <c r="K60" s="126"/>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5"/>
      <c r="N62" s="29"/>
      <c r="O62" s="30"/>
      <c r="P62" s="30"/>
      <c r="Q62" s="30"/>
      <c r="R62" s="30"/>
      <c r="S62" s="30"/>
      <c r="T62" s="30"/>
      <c r="U62" s="30"/>
      <c r="V62" s="30"/>
      <c r="W62" s="30"/>
    </row>
    <row r="63" spans="1:24" ht="15" x14ac:dyDescent="0.25">
      <c r="B63" s="3"/>
      <c r="C63" s="2"/>
      <c r="K63" s="123"/>
      <c r="N63" s="29"/>
      <c r="O63" s="29"/>
      <c r="P63" s="29"/>
      <c r="Q63" s="29"/>
      <c r="R63" s="29"/>
      <c r="S63" s="29"/>
      <c r="T63" s="29"/>
      <c r="U63" s="29"/>
      <c r="V63" s="29"/>
      <c r="W63" s="29"/>
    </row>
    <row r="64" spans="1:24" ht="45" x14ac:dyDescent="0.25">
      <c r="A64" s="11"/>
      <c r="B64" s="102" t="s">
        <v>45</v>
      </c>
      <c r="C64" s="48" t="s">
        <v>67</v>
      </c>
      <c r="D64" s="48" t="s">
        <v>121</v>
      </c>
      <c r="E64" s="156" t="s">
        <v>44</v>
      </c>
      <c r="F64" s="156"/>
      <c r="G64" s="156"/>
      <c r="H64" s="156"/>
      <c r="I64" s="156"/>
      <c r="K64" s="121"/>
      <c r="O64" s="29"/>
      <c r="P64" s="29"/>
      <c r="Q64" s="29"/>
      <c r="R64" s="29"/>
      <c r="S64" s="29"/>
      <c r="T64" s="29"/>
      <c r="U64" s="29"/>
      <c r="V64" s="29"/>
      <c r="W64" s="29"/>
      <c r="X64" s="29"/>
    </row>
    <row r="65" spans="1:24" ht="30.75" customHeight="1" x14ac:dyDescent="0.25">
      <c r="A65" s="160" t="s">
        <v>134</v>
      </c>
      <c r="B65" s="161"/>
      <c r="C65" s="162"/>
      <c r="D65" s="127">
        <v>252494</v>
      </c>
      <c r="E65" s="147"/>
      <c r="F65" s="148"/>
      <c r="G65" s="148"/>
      <c r="H65" s="148"/>
      <c r="I65" s="149"/>
      <c r="K65" s="121"/>
      <c r="O65" s="29"/>
      <c r="P65" s="29"/>
      <c r="Q65" s="29"/>
      <c r="R65" s="29"/>
      <c r="S65" s="29"/>
      <c r="T65" s="29"/>
      <c r="U65" s="29"/>
      <c r="V65" s="29"/>
      <c r="W65" s="29"/>
      <c r="X65" s="29"/>
    </row>
    <row r="66" spans="1:24" ht="28.5" x14ac:dyDescent="0.2">
      <c r="A66" s="70" t="s">
        <v>51</v>
      </c>
      <c r="B66" s="49" t="s">
        <v>62</v>
      </c>
      <c r="C66" s="112" t="s">
        <v>171</v>
      </c>
      <c r="D66" s="98"/>
      <c r="E66" s="150"/>
      <c r="F66" s="150"/>
      <c r="G66" s="150"/>
      <c r="H66" s="150"/>
      <c r="I66" s="150"/>
      <c r="K66" s="121"/>
      <c r="O66" s="29"/>
      <c r="P66" s="29"/>
      <c r="Q66" s="29"/>
      <c r="R66" s="29"/>
      <c r="S66" s="29"/>
      <c r="T66" s="29"/>
      <c r="U66" s="29"/>
      <c r="V66" s="29"/>
      <c r="W66" s="29"/>
      <c r="X66" s="29"/>
    </row>
    <row r="67" spans="1:24" ht="28.5" x14ac:dyDescent="0.2">
      <c r="A67" s="70" t="s">
        <v>52</v>
      </c>
      <c r="B67" s="49" t="s">
        <v>79</v>
      </c>
      <c r="C67" s="113" t="s">
        <v>164</v>
      </c>
      <c r="D67" s="114">
        <v>43038</v>
      </c>
      <c r="E67" s="157" t="s">
        <v>173</v>
      </c>
      <c r="F67" s="158"/>
      <c r="G67" s="158"/>
      <c r="H67" s="158"/>
      <c r="I67" s="159"/>
      <c r="J67" s="79"/>
      <c r="K67" s="122"/>
      <c r="L67" s="79"/>
      <c r="M67" s="79"/>
      <c r="N67" s="79"/>
      <c r="O67" s="79"/>
      <c r="P67" s="79"/>
      <c r="Q67" s="79"/>
    </row>
    <row r="68" spans="1:24" ht="28.5" x14ac:dyDescent="0.2">
      <c r="A68" s="70" t="s">
        <v>65</v>
      </c>
      <c r="B68" s="49" t="s">
        <v>64</v>
      </c>
      <c r="C68" s="112" t="s">
        <v>171</v>
      </c>
      <c r="D68" s="114"/>
      <c r="E68" s="150"/>
      <c r="F68" s="150"/>
      <c r="G68" s="150"/>
      <c r="H68" s="150"/>
      <c r="I68" s="150"/>
      <c r="J68" s="79"/>
      <c r="K68" s="122"/>
      <c r="L68" s="79"/>
      <c r="M68" s="79"/>
      <c r="N68" s="79"/>
      <c r="O68" s="79"/>
      <c r="P68" s="79"/>
      <c r="Q68" s="79"/>
    </row>
    <row r="69" spans="1:24" ht="28.5" x14ac:dyDescent="0.2">
      <c r="A69" s="70" t="s">
        <v>66</v>
      </c>
      <c r="B69" s="49" t="s">
        <v>63</v>
      </c>
      <c r="C69" s="113" t="s">
        <v>171</v>
      </c>
      <c r="D69" s="114"/>
      <c r="E69" s="157"/>
      <c r="F69" s="158"/>
      <c r="G69" s="158"/>
      <c r="H69" s="158"/>
      <c r="I69" s="159"/>
      <c r="J69" s="79"/>
      <c r="K69" s="125"/>
      <c r="L69" s="79"/>
      <c r="M69" s="79"/>
      <c r="N69" s="79"/>
      <c r="O69" s="79"/>
      <c r="P69" s="79"/>
      <c r="Q69" s="79"/>
    </row>
    <row r="70" spans="1:24" ht="28.5" x14ac:dyDescent="0.2">
      <c r="A70" s="70" t="s">
        <v>69</v>
      </c>
      <c r="B70" s="49" t="s">
        <v>71</v>
      </c>
      <c r="C70" s="112" t="s">
        <v>171</v>
      </c>
      <c r="D70" s="98"/>
      <c r="E70" s="150"/>
      <c r="F70" s="150"/>
      <c r="G70" s="150"/>
      <c r="H70" s="150"/>
      <c r="I70" s="150"/>
      <c r="J70" s="79"/>
      <c r="K70" s="125"/>
      <c r="L70" s="79"/>
      <c r="M70" s="79"/>
      <c r="N70" s="79"/>
      <c r="O70" s="79"/>
      <c r="P70" s="79"/>
      <c r="Q70" s="79"/>
    </row>
    <row r="71" spans="1:24" ht="28.5" x14ac:dyDescent="0.2">
      <c r="A71" s="70" t="s">
        <v>70</v>
      </c>
      <c r="B71" s="49" t="s">
        <v>72</v>
      </c>
      <c r="C71" s="112" t="s">
        <v>164</v>
      </c>
      <c r="D71" s="98">
        <v>-1167</v>
      </c>
      <c r="E71" s="150"/>
      <c r="F71" s="150"/>
      <c r="G71" s="150"/>
      <c r="H71" s="150"/>
      <c r="I71" s="150"/>
      <c r="J71" s="79"/>
      <c r="K71" s="125"/>
      <c r="L71" s="79"/>
      <c r="M71" s="79"/>
      <c r="N71" s="79"/>
      <c r="O71" s="79"/>
      <c r="P71" s="79"/>
      <c r="Q71" s="79"/>
    </row>
    <row r="72" spans="1:24" ht="33.75" customHeight="1" x14ac:dyDescent="0.2">
      <c r="A72" s="70">
        <v>4</v>
      </c>
      <c r="B72" s="49" t="s">
        <v>68</v>
      </c>
      <c r="C72" s="112" t="s">
        <v>171</v>
      </c>
      <c r="D72" s="98"/>
      <c r="E72" s="150"/>
      <c r="F72" s="150"/>
      <c r="G72" s="150"/>
      <c r="H72" s="150"/>
      <c r="I72" s="150"/>
      <c r="J72" s="79"/>
      <c r="K72" s="125"/>
      <c r="L72" s="79"/>
      <c r="M72" s="79"/>
      <c r="N72" s="79"/>
      <c r="O72" s="79"/>
      <c r="P72" s="79"/>
      <c r="Q72" s="79"/>
    </row>
    <row r="73" spans="1:24" ht="42.75" x14ac:dyDescent="0.2">
      <c r="A73" s="70">
        <v>5</v>
      </c>
      <c r="B73" s="49" t="s">
        <v>81</v>
      </c>
      <c r="C73" s="112" t="s">
        <v>171</v>
      </c>
      <c r="D73" s="98"/>
      <c r="E73" s="150"/>
      <c r="F73" s="150"/>
      <c r="G73" s="150"/>
      <c r="H73" s="150"/>
      <c r="I73" s="150"/>
      <c r="J73" s="79"/>
      <c r="K73" s="125"/>
      <c r="L73" s="79"/>
      <c r="M73" s="79"/>
      <c r="N73" s="79"/>
      <c r="O73" s="79"/>
      <c r="P73" s="79"/>
      <c r="Q73" s="79"/>
    </row>
    <row r="74" spans="1:24" ht="28.5" x14ac:dyDescent="0.2">
      <c r="A74" s="54">
        <v>6</v>
      </c>
      <c r="B74" s="129" t="s">
        <v>137</v>
      </c>
      <c r="C74" s="112" t="s">
        <v>171</v>
      </c>
      <c r="D74" s="98"/>
      <c r="E74" s="150"/>
      <c r="F74" s="150"/>
      <c r="G74" s="150"/>
      <c r="H74" s="150"/>
      <c r="I74" s="150"/>
      <c r="K74" s="29"/>
    </row>
    <row r="75" spans="1:24" ht="28.5" x14ac:dyDescent="0.2">
      <c r="A75" s="54">
        <v>7</v>
      </c>
      <c r="B75" s="46" t="s">
        <v>165</v>
      </c>
      <c r="C75" s="112" t="s">
        <v>164</v>
      </c>
      <c r="D75" s="98">
        <v>-87009</v>
      </c>
      <c r="E75" s="150"/>
      <c r="F75" s="150"/>
      <c r="G75" s="150"/>
      <c r="H75" s="150"/>
      <c r="I75" s="150"/>
    </row>
    <row r="76" spans="1:24" ht="28.5" x14ac:dyDescent="0.2">
      <c r="A76" s="54">
        <v>8</v>
      </c>
      <c r="B76" s="46" t="s">
        <v>166</v>
      </c>
      <c r="C76" s="112" t="s">
        <v>164</v>
      </c>
      <c r="D76" s="98">
        <v>-88022</v>
      </c>
      <c r="E76" s="150"/>
      <c r="F76" s="150"/>
      <c r="G76" s="150"/>
      <c r="H76" s="150"/>
      <c r="I76" s="150"/>
    </row>
    <row r="77" spans="1:24" x14ac:dyDescent="0.2">
      <c r="A77" s="54">
        <v>9</v>
      </c>
      <c r="B77" s="46" t="s">
        <v>167</v>
      </c>
      <c r="C77" s="112" t="s">
        <v>164</v>
      </c>
      <c r="D77" s="98">
        <v>-59189</v>
      </c>
      <c r="E77" s="157" t="s">
        <v>168</v>
      </c>
      <c r="F77" s="158"/>
      <c r="G77" s="158"/>
      <c r="H77" s="158"/>
      <c r="I77" s="159"/>
    </row>
    <row r="78" spans="1:24" x14ac:dyDescent="0.2">
      <c r="A78" s="54">
        <v>10</v>
      </c>
      <c r="B78" s="46"/>
      <c r="C78" s="10"/>
      <c r="D78" s="98"/>
      <c r="E78" s="150"/>
      <c r="F78" s="150"/>
      <c r="G78" s="150"/>
      <c r="H78" s="150"/>
      <c r="I78" s="150"/>
    </row>
    <row r="79" spans="1:24" ht="15" x14ac:dyDescent="0.25">
      <c r="A79" s="1" t="s">
        <v>150</v>
      </c>
      <c r="B79" s="2" t="s">
        <v>131</v>
      </c>
      <c r="C79" s="2"/>
      <c r="D79" s="99">
        <f>SUM(D65:D78)</f>
        <v>60145</v>
      </c>
      <c r="E79" s="25"/>
      <c r="F79" s="25"/>
      <c r="G79" s="25"/>
      <c r="H79" s="25"/>
    </row>
    <row r="80" spans="1:24" ht="15" x14ac:dyDescent="0.25">
      <c r="B80" s="124" t="s">
        <v>132</v>
      </c>
      <c r="C80" s="71"/>
      <c r="D80" s="99">
        <f>K59</f>
        <v>58453.798019999973</v>
      </c>
      <c r="E80" s="25"/>
      <c r="F80" s="25"/>
      <c r="G80" s="25"/>
      <c r="H80" s="25"/>
    </row>
    <row r="81" spans="1:19" ht="15" x14ac:dyDescent="0.25">
      <c r="B81" s="71" t="s">
        <v>24</v>
      </c>
      <c r="C81" s="71"/>
      <c r="D81" s="100">
        <f>D79-D80</f>
        <v>1691.2019800000271</v>
      </c>
    </row>
    <row r="82" spans="1:19" ht="15.75" thickBot="1" x14ac:dyDescent="0.3">
      <c r="B82" s="135" t="s">
        <v>73</v>
      </c>
      <c r="C82" s="72"/>
      <c r="D82" s="61">
        <f>IF(ISERROR(D81/J59),0,D81/J59)</f>
        <v>5.5072572269878814E-4</v>
      </c>
      <c r="E82" s="104"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41">
        <v>2015</v>
      </c>
      <c r="C88" s="107">
        <v>58454</v>
      </c>
      <c r="D88" s="107">
        <v>252494</v>
      </c>
      <c r="E88" s="108">
        <v>-192349</v>
      </c>
      <c r="F88" s="131">
        <f>SUM(D88:E88)</f>
        <v>60145</v>
      </c>
      <c r="G88" s="109">
        <f>F88-C88</f>
        <v>1691</v>
      </c>
      <c r="H88" s="108">
        <v>3070861</v>
      </c>
      <c r="I88" s="105">
        <f>IF(ISERROR(G88/H88),0,G88/H88)</f>
        <v>5.5065989636131363E-4</v>
      </c>
      <c r="J88" s="79"/>
      <c r="K88" s="79"/>
      <c r="L88" s="35"/>
      <c r="M88" s="35"/>
      <c r="N88" s="35"/>
      <c r="O88" s="35"/>
      <c r="P88" s="35"/>
      <c r="Q88" s="35"/>
      <c r="R88" s="35"/>
      <c r="S88" s="35"/>
    </row>
    <row r="89" spans="1:19" x14ac:dyDescent="0.2">
      <c r="B89" s="141">
        <v>2016</v>
      </c>
      <c r="C89" s="107">
        <v>-26951</v>
      </c>
      <c r="D89" s="107">
        <v>-86404</v>
      </c>
      <c r="E89" s="108">
        <v>61738</v>
      </c>
      <c r="F89" s="131">
        <f t="shared" ref="F89:F91" si="6">SUM(D89:E89)</f>
        <v>-24666</v>
      </c>
      <c r="G89" s="109">
        <f>F89-C89</f>
        <v>2285</v>
      </c>
      <c r="H89" s="108">
        <v>3874484</v>
      </c>
      <c r="I89" s="105">
        <f>IF(ISERROR(G89/H89),0,G89/H89)</f>
        <v>5.8975595201838488E-4</v>
      </c>
      <c r="J89" s="79"/>
      <c r="K89" s="79"/>
      <c r="L89" s="35"/>
      <c r="M89" s="35"/>
      <c r="N89" s="35"/>
      <c r="O89" s="35"/>
      <c r="P89" s="35"/>
      <c r="Q89" s="35"/>
      <c r="R89" s="35"/>
      <c r="S89" s="35"/>
    </row>
    <row r="90" spans="1:19" x14ac:dyDescent="0.2">
      <c r="B90" s="116"/>
      <c r="C90" s="107"/>
      <c r="D90" s="107"/>
      <c r="E90" s="108"/>
      <c r="F90" s="131">
        <f t="shared" si="6"/>
        <v>0</v>
      </c>
      <c r="G90" s="109">
        <f>F90-C90</f>
        <v>0</v>
      </c>
      <c r="H90" s="108"/>
      <c r="I90" s="105">
        <f>IF(ISERROR(G90/H90),0,G90/H90)</f>
        <v>0</v>
      </c>
      <c r="J90" s="79"/>
      <c r="K90" s="79"/>
      <c r="L90" s="35"/>
      <c r="M90" s="35"/>
      <c r="N90" s="35"/>
      <c r="O90" s="35"/>
      <c r="P90" s="35"/>
      <c r="Q90" s="35"/>
      <c r="R90" s="35"/>
      <c r="S90" s="35"/>
    </row>
    <row r="91" spans="1:19" ht="15" thickBot="1" x14ac:dyDescent="0.25">
      <c r="B91" s="116"/>
      <c r="C91" s="110"/>
      <c r="D91" s="110"/>
      <c r="E91" s="110"/>
      <c r="F91" s="131">
        <f t="shared" si="6"/>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30">
        <f t="shared" ref="C92:H92" si="7">SUM(C88:C91)</f>
        <v>31503</v>
      </c>
      <c r="D92" s="130">
        <f t="shared" si="7"/>
        <v>166090</v>
      </c>
      <c r="E92" s="130">
        <f t="shared" si="7"/>
        <v>-130611</v>
      </c>
      <c r="F92" s="132">
        <f t="shared" si="7"/>
        <v>35479</v>
      </c>
      <c r="G92" s="130">
        <f>SUM(G88:G91)</f>
        <v>3976</v>
      </c>
      <c r="H92" s="77">
        <f t="shared" si="7"/>
        <v>6945345</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topLeftCell="A31" zoomScaleNormal="100" zoomScaleSheetLayoutView="100" workbookViewId="0">
      <selection activeCell="H59" sqref="H59"/>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t="s">
        <v>162</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51" t="s">
        <v>25</v>
      </c>
      <c r="C21" s="151"/>
      <c r="D21" s="24"/>
      <c r="E21" s="152"/>
      <c r="F21" s="153"/>
      <c r="G21" s="79"/>
      <c r="H21" s="79"/>
      <c r="I21" s="79"/>
      <c r="J21" s="79"/>
      <c r="K21" s="79"/>
      <c r="L21" s="79"/>
      <c r="M21" s="79"/>
      <c r="N21" s="79"/>
      <c r="O21" s="79"/>
      <c r="P21" s="79"/>
      <c r="Q21" s="79"/>
    </row>
    <row r="22" spans="1:24" ht="15" thickBot="1" x14ac:dyDescent="0.25">
      <c r="A22" s="4"/>
      <c r="B22" s="5" t="s">
        <v>3</v>
      </c>
      <c r="C22" s="5" t="s">
        <v>2</v>
      </c>
      <c r="D22" s="117">
        <v>76677068</v>
      </c>
      <c r="E22" s="6" t="s">
        <v>0</v>
      </c>
      <c r="F22" s="7">
        <v>1</v>
      </c>
      <c r="G22" s="79"/>
      <c r="H22" s="79"/>
      <c r="I22" s="79"/>
      <c r="J22" s="79"/>
      <c r="K22" s="79"/>
      <c r="L22" s="79"/>
      <c r="M22" s="79"/>
      <c r="N22" s="79"/>
      <c r="O22" s="79"/>
      <c r="P22" s="79"/>
      <c r="Q22" s="79"/>
    </row>
    <row r="23" spans="1:24" x14ac:dyDescent="0.2">
      <c r="B23" s="5" t="s">
        <v>7</v>
      </c>
      <c r="C23" s="5" t="s">
        <v>1</v>
      </c>
      <c r="D23" s="118">
        <v>38530981</v>
      </c>
      <c r="E23" s="6" t="s">
        <v>0</v>
      </c>
      <c r="F23" s="8">
        <f>IFERROR(D23/$D$22,0)</f>
        <v>0.50250983775227298</v>
      </c>
    </row>
    <row r="24" spans="1:24" ht="15" thickBot="1" x14ac:dyDescent="0.25">
      <c r="B24" s="5" t="s">
        <v>8</v>
      </c>
      <c r="C24" s="5" t="s">
        <v>6</v>
      </c>
      <c r="D24" s="117">
        <v>38146087</v>
      </c>
      <c r="E24" s="6" t="s">
        <v>0</v>
      </c>
      <c r="F24" s="8">
        <f>IFERROR(D24/$D$22,0)</f>
        <v>0.49749016224772707</v>
      </c>
    </row>
    <row r="25" spans="1:24" x14ac:dyDescent="0.2">
      <c r="B25" s="5" t="s">
        <v>9</v>
      </c>
      <c r="C25" s="5" t="s">
        <v>4</v>
      </c>
      <c r="D25" s="118"/>
      <c r="E25" s="6" t="s">
        <v>0</v>
      </c>
      <c r="F25" s="8">
        <f>IFERROR(D25/$D$22,0)</f>
        <v>0</v>
      </c>
    </row>
    <row r="26" spans="1:24" x14ac:dyDescent="0.2">
      <c r="B26" s="5" t="s">
        <v>61</v>
      </c>
      <c r="C26" s="5" t="s">
        <v>5</v>
      </c>
      <c r="D26" s="119">
        <v>38146087</v>
      </c>
      <c r="E26" s="6" t="s">
        <v>0</v>
      </c>
      <c r="F26" s="8">
        <f>IFERROR(D26/$D$22,0)</f>
        <v>0.49749016224772707</v>
      </c>
      <c r="G26" s="29"/>
      <c r="H26" s="29"/>
    </row>
    <row r="27" spans="1:24" ht="34.5" customHeight="1" x14ac:dyDescent="0.2">
      <c r="B27" s="154" t="s">
        <v>77</v>
      </c>
      <c r="C27" s="154"/>
      <c r="D27" s="154"/>
      <c r="E27" s="154"/>
      <c r="F27" s="154"/>
      <c r="G27" s="155"/>
      <c r="H27" s="155"/>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163</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6">
        <v>2016</v>
      </c>
      <c r="P45" s="146"/>
      <c r="Q45" s="146"/>
      <c r="R45" s="146">
        <v>2015</v>
      </c>
      <c r="S45" s="146"/>
      <c r="T45" s="146"/>
      <c r="U45" s="146">
        <v>2014</v>
      </c>
      <c r="V45" s="146"/>
      <c r="W45" s="146"/>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3302405.19</v>
      </c>
      <c r="D47" s="94"/>
      <c r="E47" s="60"/>
      <c r="F47" s="51">
        <f>C47-D47+E47</f>
        <v>3302405.19</v>
      </c>
      <c r="G47" s="111">
        <f>+O47</f>
        <v>8.4229999999999999E-2</v>
      </c>
      <c r="H47" s="15">
        <f>F47*G47</f>
        <v>278161.58915369998</v>
      </c>
      <c r="I47" s="111">
        <f>+Q47</f>
        <v>9.1789999999999997E-2</v>
      </c>
      <c r="J47" s="17">
        <f>F47*I47</f>
        <v>303127.7723901</v>
      </c>
      <c r="K47" s="16">
        <f>J47-H47</f>
        <v>24966.183236400015</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3209644.65</v>
      </c>
      <c r="D48" s="94"/>
      <c r="E48" s="60"/>
      <c r="F48" s="51">
        <f t="shared" ref="F48:F58" si="0">C48-D48+E48</f>
        <v>3209644.65</v>
      </c>
      <c r="G48" s="111">
        <f t="shared" ref="G48:G58" si="1">+O48</f>
        <v>0.10384</v>
      </c>
      <c r="H48" s="15">
        <f t="shared" ref="H48:H58" si="2">F48*G48</f>
        <v>333289.50045599998</v>
      </c>
      <c r="I48" s="111">
        <f t="shared" ref="I48:I58" si="3">+Q48</f>
        <v>9.851E-2</v>
      </c>
      <c r="J48" s="17">
        <f t="shared" ref="J48:J58" si="4">F48*I48</f>
        <v>316182.09447149996</v>
      </c>
      <c r="K48" s="16">
        <f t="shared" ref="K48:K58" si="5">J48-H48</f>
        <v>-17107.405984500016</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3418920.45</v>
      </c>
      <c r="D49" s="94"/>
      <c r="E49" s="60"/>
      <c r="F49" s="51">
        <f t="shared" si="0"/>
        <v>3418920.45</v>
      </c>
      <c r="G49" s="111">
        <f t="shared" si="1"/>
        <v>9.0219999999999995E-2</v>
      </c>
      <c r="H49" s="15">
        <f t="shared" si="2"/>
        <v>308455.00299900002</v>
      </c>
      <c r="I49" s="111">
        <f t="shared" si="3"/>
        <v>0.1061</v>
      </c>
      <c r="J49" s="17">
        <f t="shared" si="4"/>
        <v>362747.459745</v>
      </c>
      <c r="K49" s="16">
        <f t="shared" si="5"/>
        <v>54292.456745999982</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3139258.09</v>
      </c>
      <c r="D50" s="94"/>
      <c r="E50" s="60"/>
      <c r="F50" s="51">
        <f t="shared" si="0"/>
        <v>3139258.09</v>
      </c>
      <c r="G50" s="111">
        <f t="shared" si="1"/>
        <v>0.12114999999999999</v>
      </c>
      <c r="H50" s="15">
        <f t="shared" si="2"/>
        <v>380321.11760349997</v>
      </c>
      <c r="I50" s="111">
        <f t="shared" si="3"/>
        <v>0.11132</v>
      </c>
      <c r="J50" s="17">
        <f t="shared" si="4"/>
        <v>349462.2105788</v>
      </c>
      <c r="K50" s="16">
        <f t="shared" si="5"/>
        <v>-30858.907024699962</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3112019.33</v>
      </c>
      <c r="D51" s="94"/>
      <c r="E51" s="60"/>
      <c r="F51" s="51">
        <f t="shared" si="0"/>
        <v>3112019.33</v>
      </c>
      <c r="G51" s="111">
        <f t="shared" si="1"/>
        <v>0.10405</v>
      </c>
      <c r="H51" s="15">
        <f t="shared" si="2"/>
        <v>323805.6112865</v>
      </c>
      <c r="I51" s="111">
        <f t="shared" si="3"/>
        <v>0.10749</v>
      </c>
      <c r="J51" s="17">
        <f t="shared" si="4"/>
        <v>334510.95778170001</v>
      </c>
      <c r="K51" s="16">
        <f t="shared" si="5"/>
        <v>10705.346495200007</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3447514.94</v>
      </c>
      <c r="D52" s="94"/>
      <c r="E52" s="60"/>
      <c r="F52" s="51">
        <f t="shared" si="0"/>
        <v>3447514.94</v>
      </c>
      <c r="G52" s="111">
        <f t="shared" si="1"/>
        <v>0.11650000000000001</v>
      </c>
      <c r="H52" s="15">
        <f t="shared" si="2"/>
        <v>401635.49051000003</v>
      </c>
      <c r="I52" s="111">
        <f t="shared" si="3"/>
        <v>9.5449999999999993E-2</v>
      </c>
      <c r="J52" s="17">
        <f t="shared" si="4"/>
        <v>329065.30102299998</v>
      </c>
      <c r="K52" s="16">
        <f t="shared" si="5"/>
        <v>-72570.189487000054</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3520238.03</v>
      </c>
      <c r="D53" s="94"/>
      <c r="E53" s="60"/>
      <c r="F53" s="51">
        <f t="shared" si="0"/>
        <v>3520238.03</v>
      </c>
      <c r="G53" s="111">
        <f t="shared" si="1"/>
        <v>7.6670000000000002E-2</v>
      </c>
      <c r="H53" s="15">
        <f t="shared" si="2"/>
        <v>269896.6497601</v>
      </c>
      <c r="I53" s="111">
        <f t="shared" si="3"/>
        <v>8.3059999999999995E-2</v>
      </c>
      <c r="J53" s="17">
        <f t="shared" si="4"/>
        <v>292390.97077179997</v>
      </c>
      <c r="K53" s="16">
        <f t="shared" si="5"/>
        <v>22494.321011699969</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3711415.22</v>
      </c>
      <c r="D54" s="94"/>
      <c r="E54" s="60"/>
      <c r="F54" s="51">
        <f t="shared" si="0"/>
        <v>3711415.22</v>
      </c>
      <c r="G54" s="111">
        <f t="shared" si="1"/>
        <v>8.5690000000000002E-2</v>
      </c>
      <c r="H54" s="15">
        <f t="shared" si="2"/>
        <v>318031.17020180001</v>
      </c>
      <c r="I54" s="111">
        <f t="shared" si="3"/>
        <v>7.1029999999999996E-2</v>
      </c>
      <c r="J54" s="17">
        <f t="shared" si="4"/>
        <v>263621.82307659998</v>
      </c>
      <c r="K54" s="16">
        <f t="shared" si="5"/>
        <v>-54409.347125200031</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3362419.89</v>
      </c>
      <c r="D55" s="94"/>
      <c r="E55" s="60"/>
      <c r="F55" s="51">
        <f t="shared" si="0"/>
        <v>3362419.89</v>
      </c>
      <c r="G55" s="111">
        <f t="shared" si="1"/>
        <v>7.0599999999999996E-2</v>
      </c>
      <c r="H55" s="15">
        <f t="shared" si="2"/>
        <v>237386.84423399999</v>
      </c>
      <c r="I55" s="111">
        <f t="shared" si="3"/>
        <v>9.5310000000000006E-2</v>
      </c>
      <c r="J55" s="17">
        <f t="shared" si="4"/>
        <v>320472.23971590004</v>
      </c>
      <c r="K55" s="16">
        <f t="shared" si="5"/>
        <v>83085.39548190005</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3311471.47</v>
      </c>
      <c r="D56" s="94"/>
      <c r="E56" s="60"/>
      <c r="F56" s="51">
        <f t="shared" si="0"/>
        <v>3311471.47</v>
      </c>
      <c r="G56" s="111">
        <f t="shared" si="1"/>
        <v>9.7199999999999995E-2</v>
      </c>
      <c r="H56" s="15">
        <f t="shared" si="2"/>
        <v>321875.02688399999</v>
      </c>
      <c r="I56" s="111">
        <f t="shared" si="3"/>
        <v>0.11226</v>
      </c>
      <c r="J56" s="17">
        <f t="shared" si="4"/>
        <v>371745.78722220002</v>
      </c>
      <c r="K56" s="16">
        <f t="shared" si="5"/>
        <v>49870.760338200023</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3157379.27</v>
      </c>
      <c r="D57" s="94"/>
      <c r="E57" s="60"/>
      <c r="F57" s="51">
        <f t="shared" si="0"/>
        <v>3157379.27</v>
      </c>
      <c r="G57" s="111">
        <f t="shared" si="1"/>
        <v>0.12271</v>
      </c>
      <c r="H57" s="15">
        <f t="shared" si="2"/>
        <v>387442.01022170001</v>
      </c>
      <c r="I57" s="111">
        <f t="shared" si="3"/>
        <v>0.11108999999999999</v>
      </c>
      <c r="J57" s="17">
        <f t="shared" si="4"/>
        <v>350753.26310429996</v>
      </c>
      <c r="K57" s="16">
        <f t="shared" si="5"/>
        <v>-36688.747117400053</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3220069.62</v>
      </c>
      <c r="D58" s="94"/>
      <c r="E58" s="60"/>
      <c r="F58" s="51">
        <f t="shared" si="0"/>
        <v>3220069.62</v>
      </c>
      <c r="G58" s="111">
        <f t="shared" si="1"/>
        <v>0.10594000000000001</v>
      </c>
      <c r="H58" s="15">
        <f t="shared" si="2"/>
        <v>341134.17554280005</v>
      </c>
      <c r="I58" s="111">
        <f t="shared" si="3"/>
        <v>8.7080000000000005E-2</v>
      </c>
      <c r="J58" s="17">
        <f t="shared" si="4"/>
        <v>280403.66250960005</v>
      </c>
      <c r="K58" s="16">
        <f t="shared" si="5"/>
        <v>-60730.513033199997</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SUM(C47:C58)</f>
        <v>39912756.149999999</v>
      </c>
      <c r="D59" s="97">
        <f>SUM(D47:D58)</f>
        <v>0</v>
      </c>
      <c r="E59" s="97">
        <f>SUM(E47:E58)</f>
        <v>0</v>
      </c>
      <c r="F59" s="97">
        <f>SUM(F47:F58)</f>
        <v>39912756.149999999</v>
      </c>
      <c r="G59" s="37"/>
      <c r="H59" s="38">
        <f>SUM(H47:H58)</f>
        <v>3901434.1888530999</v>
      </c>
      <c r="I59" s="37"/>
      <c r="J59" s="38">
        <f>SUM(J47:J58)</f>
        <v>3874483.5423905007</v>
      </c>
      <c r="K59" s="39">
        <f>SUM(K47:K58)</f>
        <v>-26950.646462600067</v>
      </c>
      <c r="N59" s="31"/>
      <c r="O59" s="32"/>
      <c r="P59" s="32"/>
      <c r="Q59" s="32"/>
      <c r="R59" s="32"/>
      <c r="S59" s="32"/>
      <c r="T59" s="32"/>
      <c r="U59" s="32"/>
      <c r="V59" s="32"/>
      <c r="W59" s="32"/>
    </row>
    <row r="60" spans="1:24" x14ac:dyDescent="0.2">
      <c r="G60" s="4"/>
      <c r="H60" s="4"/>
      <c r="I60" s="4"/>
      <c r="J60" s="69"/>
      <c r="K60" s="126"/>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5"/>
      <c r="N62" s="29"/>
      <c r="O62" s="30"/>
      <c r="P62" s="30"/>
      <c r="Q62" s="30"/>
      <c r="R62" s="30"/>
      <c r="S62" s="30"/>
      <c r="T62" s="30"/>
      <c r="U62" s="30"/>
      <c r="V62" s="30"/>
      <c r="W62" s="30"/>
    </row>
    <row r="63" spans="1:24" ht="15" x14ac:dyDescent="0.25">
      <c r="B63" s="3"/>
      <c r="C63" s="2"/>
      <c r="K63" s="123"/>
      <c r="N63" s="29"/>
      <c r="O63" s="29"/>
      <c r="P63" s="29"/>
      <c r="Q63" s="29"/>
      <c r="R63" s="29"/>
      <c r="S63" s="29"/>
      <c r="T63" s="29"/>
      <c r="U63" s="29"/>
      <c r="V63" s="29"/>
      <c r="W63" s="29"/>
    </row>
    <row r="64" spans="1:24" ht="45" x14ac:dyDescent="0.25">
      <c r="A64" s="11"/>
      <c r="B64" s="138" t="s">
        <v>45</v>
      </c>
      <c r="C64" s="48" t="s">
        <v>67</v>
      </c>
      <c r="D64" s="48" t="s">
        <v>121</v>
      </c>
      <c r="E64" s="156" t="s">
        <v>44</v>
      </c>
      <c r="F64" s="156"/>
      <c r="G64" s="156"/>
      <c r="H64" s="156"/>
      <c r="I64" s="156"/>
      <c r="K64" s="121"/>
      <c r="O64" s="29"/>
      <c r="P64" s="29"/>
      <c r="Q64" s="29"/>
      <c r="R64" s="29"/>
      <c r="S64" s="29"/>
      <c r="T64" s="29"/>
      <c r="U64" s="29"/>
      <c r="V64" s="29"/>
      <c r="W64" s="29"/>
      <c r="X64" s="29"/>
    </row>
    <row r="65" spans="1:24" ht="30.75" customHeight="1" x14ac:dyDescent="0.25">
      <c r="A65" s="160" t="s">
        <v>134</v>
      </c>
      <c r="B65" s="161"/>
      <c r="C65" s="162"/>
      <c r="D65" s="127">
        <v>-86404</v>
      </c>
      <c r="E65" s="147"/>
      <c r="F65" s="148"/>
      <c r="G65" s="148"/>
      <c r="H65" s="148"/>
      <c r="I65" s="149"/>
      <c r="K65" s="121"/>
      <c r="O65" s="29"/>
      <c r="P65" s="29"/>
      <c r="Q65" s="29"/>
      <c r="R65" s="29"/>
      <c r="S65" s="29"/>
      <c r="T65" s="29"/>
      <c r="U65" s="29"/>
      <c r="V65" s="29"/>
      <c r="W65" s="29"/>
      <c r="X65" s="29"/>
    </row>
    <row r="66" spans="1:24" ht="28.5" x14ac:dyDescent="0.2">
      <c r="A66" s="70" t="s">
        <v>51</v>
      </c>
      <c r="B66" s="49" t="s">
        <v>62</v>
      </c>
      <c r="C66" s="112" t="s">
        <v>171</v>
      </c>
      <c r="D66" s="98"/>
      <c r="E66" s="150"/>
      <c r="F66" s="150"/>
      <c r="G66" s="150"/>
      <c r="H66" s="150"/>
      <c r="I66" s="150"/>
      <c r="K66" s="121"/>
      <c r="O66" s="29"/>
      <c r="P66" s="29"/>
      <c r="Q66" s="29"/>
      <c r="R66" s="29"/>
      <c r="S66" s="29"/>
      <c r="T66" s="29"/>
      <c r="U66" s="29"/>
      <c r="V66" s="29"/>
      <c r="W66" s="29"/>
      <c r="X66" s="29"/>
    </row>
    <row r="67" spans="1:24" ht="28.5" x14ac:dyDescent="0.2">
      <c r="A67" s="70" t="s">
        <v>52</v>
      </c>
      <c r="B67" s="49" t="s">
        <v>79</v>
      </c>
      <c r="C67" s="113" t="s">
        <v>164</v>
      </c>
      <c r="D67" s="114">
        <v>-12848</v>
      </c>
      <c r="E67" s="157" t="s">
        <v>174</v>
      </c>
      <c r="F67" s="158"/>
      <c r="G67" s="158"/>
      <c r="H67" s="158"/>
      <c r="I67" s="159"/>
      <c r="J67" s="79"/>
      <c r="K67" s="122"/>
      <c r="L67" s="79"/>
      <c r="M67" s="79"/>
      <c r="N67" s="79"/>
      <c r="O67" s="79"/>
      <c r="P67" s="79"/>
      <c r="Q67" s="79"/>
    </row>
    <row r="68" spans="1:24" ht="28.5" x14ac:dyDescent="0.2">
      <c r="A68" s="70" t="s">
        <v>65</v>
      </c>
      <c r="B68" s="49" t="s">
        <v>64</v>
      </c>
      <c r="C68" s="112" t="s">
        <v>171</v>
      </c>
      <c r="D68" s="114"/>
      <c r="E68" s="150"/>
      <c r="F68" s="150"/>
      <c r="G68" s="150"/>
      <c r="H68" s="150"/>
      <c r="I68" s="150"/>
      <c r="J68" s="79"/>
      <c r="K68" s="122"/>
      <c r="L68" s="79"/>
      <c r="M68" s="79"/>
      <c r="N68" s="79"/>
      <c r="O68" s="79"/>
      <c r="P68" s="79"/>
      <c r="Q68" s="79"/>
    </row>
    <row r="69" spans="1:24" ht="28.5" x14ac:dyDescent="0.2">
      <c r="A69" s="70" t="s">
        <v>66</v>
      </c>
      <c r="B69" s="49" t="s">
        <v>63</v>
      </c>
      <c r="C69" s="113" t="s">
        <v>171</v>
      </c>
      <c r="D69" s="114"/>
      <c r="E69" s="157"/>
      <c r="F69" s="158"/>
      <c r="G69" s="158"/>
      <c r="H69" s="158"/>
      <c r="I69" s="159"/>
      <c r="J69" s="79"/>
      <c r="K69" s="125"/>
      <c r="L69" s="79"/>
      <c r="M69" s="79"/>
      <c r="N69" s="79"/>
      <c r="O69" s="79"/>
      <c r="P69" s="79"/>
      <c r="Q69" s="79"/>
    </row>
    <row r="70" spans="1:24" ht="28.5" x14ac:dyDescent="0.2">
      <c r="A70" s="70" t="s">
        <v>69</v>
      </c>
      <c r="B70" s="49" t="s">
        <v>71</v>
      </c>
      <c r="C70" s="112" t="s">
        <v>171</v>
      </c>
      <c r="D70" s="98"/>
      <c r="E70" s="150"/>
      <c r="F70" s="150"/>
      <c r="G70" s="150"/>
      <c r="H70" s="150"/>
      <c r="I70" s="150"/>
      <c r="J70" s="79"/>
      <c r="K70" s="125"/>
      <c r="L70" s="79"/>
      <c r="M70" s="79"/>
      <c r="N70" s="79"/>
      <c r="O70" s="79"/>
      <c r="P70" s="79"/>
      <c r="Q70" s="79"/>
    </row>
    <row r="71" spans="1:24" ht="28.5" x14ac:dyDescent="0.2">
      <c r="A71" s="70" t="s">
        <v>70</v>
      </c>
      <c r="B71" s="49" t="s">
        <v>72</v>
      </c>
      <c r="C71" s="112" t="s">
        <v>164</v>
      </c>
      <c r="D71" s="98">
        <v>-1588</v>
      </c>
      <c r="E71" s="150"/>
      <c r="F71" s="150"/>
      <c r="G71" s="150"/>
      <c r="H71" s="150"/>
      <c r="I71" s="150"/>
      <c r="J71" s="79"/>
      <c r="K71" s="125"/>
      <c r="L71" s="79"/>
      <c r="M71" s="79"/>
      <c r="N71" s="79"/>
      <c r="O71" s="79"/>
      <c r="P71" s="79"/>
      <c r="Q71" s="79"/>
    </row>
    <row r="72" spans="1:24" ht="33.75" customHeight="1" x14ac:dyDescent="0.2">
      <c r="A72" s="70">
        <v>4</v>
      </c>
      <c r="B72" s="49" t="s">
        <v>68</v>
      </c>
      <c r="C72" s="112" t="s">
        <v>171</v>
      </c>
      <c r="D72" s="98"/>
      <c r="E72" s="150"/>
      <c r="F72" s="150"/>
      <c r="G72" s="150"/>
      <c r="H72" s="150"/>
      <c r="I72" s="150"/>
      <c r="J72" s="79"/>
      <c r="K72" s="125"/>
      <c r="L72" s="79"/>
      <c r="M72" s="79"/>
      <c r="N72" s="79"/>
      <c r="O72" s="79"/>
      <c r="P72" s="79"/>
      <c r="Q72" s="79"/>
    </row>
    <row r="73" spans="1:24" ht="42.75" x14ac:dyDescent="0.2">
      <c r="A73" s="70">
        <v>5</v>
      </c>
      <c r="B73" s="49" t="s">
        <v>81</v>
      </c>
      <c r="C73" s="112" t="s">
        <v>171</v>
      </c>
      <c r="D73" s="98"/>
      <c r="E73" s="150"/>
      <c r="F73" s="150"/>
      <c r="G73" s="150"/>
      <c r="H73" s="150"/>
      <c r="I73" s="150"/>
      <c r="J73" s="79"/>
      <c r="K73" s="125"/>
      <c r="L73" s="79"/>
      <c r="M73" s="79"/>
      <c r="N73" s="79"/>
      <c r="O73" s="79"/>
      <c r="P73" s="79"/>
      <c r="Q73" s="79"/>
    </row>
    <row r="74" spans="1:24" ht="28.5" x14ac:dyDescent="0.2">
      <c r="A74" s="54">
        <v>6</v>
      </c>
      <c r="B74" s="129" t="s">
        <v>137</v>
      </c>
      <c r="C74" s="112" t="s">
        <v>171</v>
      </c>
      <c r="D74" s="98"/>
      <c r="E74" s="150"/>
      <c r="F74" s="150"/>
      <c r="G74" s="150"/>
      <c r="H74" s="150"/>
      <c r="I74" s="150"/>
      <c r="K74" s="29"/>
    </row>
    <row r="75" spans="1:24" x14ac:dyDescent="0.2">
      <c r="A75" s="54">
        <v>7</v>
      </c>
      <c r="B75" s="46" t="s">
        <v>169</v>
      </c>
      <c r="C75" s="112" t="s">
        <v>164</v>
      </c>
      <c r="D75" s="98">
        <v>365967</v>
      </c>
      <c r="E75" s="150" t="s">
        <v>170</v>
      </c>
      <c r="F75" s="150"/>
      <c r="G75" s="150"/>
      <c r="H75" s="150"/>
      <c r="I75" s="150"/>
    </row>
    <row r="76" spans="1:24" ht="28.5" x14ac:dyDescent="0.2">
      <c r="A76" s="54">
        <v>8</v>
      </c>
      <c r="B76" s="46" t="s">
        <v>165</v>
      </c>
      <c r="C76" s="112" t="s">
        <v>164</v>
      </c>
      <c r="D76" s="98">
        <v>-200375</v>
      </c>
      <c r="E76" s="150"/>
      <c r="F76" s="150"/>
      <c r="G76" s="150"/>
      <c r="H76" s="150"/>
      <c r="I76" s="150"/>
    </row>
    <row r="77" spans="1:24" ht="28.5" x14ac:dyDescent="0.2">
      <c r="A77" s="54">
        <v>9</v>
      </c>
      <c r="B77" s="46" t="s">
        <v>166</v>
      </c>
      <c r="C77" s="112" t="s">
        <v>164</v>
      </c>
      <c r="D77" s="98">
        <v>-21830</v>
      </c>
      <c r="E77" s="157" t="s">
        <v>172</v>
      </c>
      <c r="F77" s="158"/>
      <c r="G77" s="158"/>
      <c r="H77" s="158"/>
      <c r="I77" s="159"/>
    </row>
    <row r="78" spans="1:24" x14ac:dyDescent="0.2">
      <c r="A78" s="54">
        <v>10</v>
      </c>
      <c r="B78" s="46" t="s">
        <v>167</v>
      </c>
      <c r="C78" s="112" t="s">
        <v>164</v>
      </c>
      <c r="D78" s="98">
        <v>-67588</v>
      </c>
      <c r="E78" s="150"/>
      <c r="F78" s="150"/>
      <c r="G78" s="150"/>
      <c r="H78" s="150"/>
      <c r="I78" s="150"/>
    </row>
    <row r="79" spans="1:24" ht="15" x14ac:dyDescent="0.25">
      <c r="A79" s="1" t="s">
        <v>150</v>
      </c>
      <c r="B79" s="2" t="s">
        <v>131</v>
      </c>
      <c r="C79" s="2"/>
      <c r="D79" s="99">
        <f>SUM(D65:D78)</f>
        <v>-24666</v>
      </c>
      <c r="E79" s="25"/>
      <c r="F79" s="25"/>
      <c r="G79" s="25"/>
      <c r="H79" s="25"/>
    </row>
    <row r="80" spans="1:24" ht="15" x14ac:dyDescent="0.25">
      <c r="B80" s="124" t="s">
        <v>132</v>
      </c>
      <c r="C80" s="71"/>
      <c r="D80" s="99">
        <f>K59</f>
        <v>-26950.646462600067</v>
      </c>
      <c r="E80" s="25"/>
      <c r="F80" s="25"/>
      <c r="G80" s="25"/>
      <c r="H80" s="25"/>
    </row>
    <row r="81" spans="1:19" ht="15" x14ac:dyDescent="0.25">
      <c r="B81" s="71" t="s">
        <v>24</v>
      </c>
      <c r="C81" s="71"/>
      <c r="D81" s="100">
        <f>D79-D80</f>
        <v>2284.646462600067</v>
      </c>
    </row>
    <row r="82" spans="1:19" ht="15.75" thickBot="1" x14ac:dyDescent="0.3">
      <c r="B82" s="135" t="s">
        <v>73</v>
      </c>
      <c r="C82" s="72"/>
      <c r="D82" s="61">
        <f>IF(ISERROR(D81/J59),0,D81/J59)</f>
        <v>5.8966477405411122E-4</v>
      </c>
      <c r="E82" s="104"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39"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c r="C88" s="107"/>
      <c r="D88" s="107"/>
      <c r="E88" s="108"/>
      <c r="F88" s="131">
        <f>SUM(D88:E88)</f>
        <v>0</v>
      </c>
      <c r="G88" s="109">
        <f>F88-C88</f>
        <v>0</v>
      </c>
      <c r="H88" s="108"/>
      <c r="I88" s="105">
        <f>IF(ISERROR(G88/H88),0,G88/H88)</f>
        <v>0</v>
      </c>
      <c r="J88" s="79"/>
      <c r="K88" s="79"/>
      <c r="L88" s="35"/>
      <c r="M88" s="35"/>
      <c r="N88" s="35"/>
      <c r="O88" s="35"/>
      <c r="P88" s="35"/>
      <c r="Q88" s="35"/>
      <c r="R88" s="35"/>
      <c r="S88" s="35"/>
    </row>
    <row r="89" spans="1:19" x14ac:dyDescent="0.2">
      <c r="B89" s="116"/>
      <c r="C89" s="107"/>
      <c r="D89" s="107"/>
      <c r="E89" s="108"/>
      <c r="F89" s="131">
        <f t="shared" ref="F89:F91" si="6">SUM(D89:E89)</f>
        <v>0</v>
      </c>
      <c r="G89" s="109">
        <f>F89-C89</f>
        <v>0</v>
      </c>
      <c r="H89" s="108"/>
      <c r="I89" s="105">
        <f>IF(ISERROR(G89/H89),0,G89/H89)</f>
        <v>0</v>
      </c>
      <c r="J89" s="79"/>
      <c r="K89" s="79"/>
      <c r="L89" s="35"/>
      <c r="M89" s="35"/>
      <c r="N89" s="35"/>
      <c r="O89" s="35"/>
      <c r="P89" s="35"/>
      <c r="Q89" s="35"/>
      <c r="R89" s="35"/>
      <c r="S89" s="35"/>
    </row>
    <row r="90" spans="1:19" x14ac:dyDescent="0.2">
      <c r="B90" s="116"/>
      <c r="C90" s="107"/>
      <c r="D90" s="107"/>
      <c r="E90" s="108"/>
      <c r="F90" s="131">
        <f t="shared" si="6"/>
        <v>0</v>
      </c>
      <c r="G90" s="109">
        <f>F90-C90</f>
        <v>0</v>
      </c>
      <c r="H90" s="108"/>
      <c r="I90" s="105">
        <f>IF(ISERROR(G90/H90),0,G90/H90)</f>
        <v>0</v>
      </c>
      <c r="J90" s="79"/>
      <c r="K90" s="79"/>
      <c r="L90" s="35"/>
      <c r="M90" s="35"/>
      <c r="N90" s="35"/>
      <c r="O90" s="35"/>
      <c r="P90" s="35"/>
      <c r="Q90" s="35"/>
      <c r="R90" s="35"/>
      <c r="S90" s="35"/>
    </row>
    <row r="91" spans="1:19" ht="15" thickBot="1" x14ac:dyDescent="0.25">
      <c r="B91" s="116"/>
      <c r="C91" s="110"/>
      <c r="D91" s="110"/>
      <c r="E91" s="110"/>
      <c r="F91" s="131">
        <f t="shared" si="6"/>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30">
        <f t="shared" ref="C92:H92" si="7">SUM(C88:C91)</f>
        <v>0</v>
      </c>
      <c r="D92" s="130">
        <f t="shared" si="7"/>
        <v>0</v>
      </c>
      <c r="E92" s="130">
        <f t="shared" si="7"/>
        <v>0</v>
      </c>
      <c r="F92" s="132">
        <f t="shared" si="7"/>
        <v>0</v>
      </c>
      <c r="G92" s="130">
        <f>SUM(G88:G91)</f>
        <v>0</v>
      </c>
      <c r="H92" s="77">
        <f t="shared" si="7"/>
        <v>0</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8:I68"/>
    <mergeCell ref="B21:C21"/>
    <mergeCell ref="E21:F21"/>
    <mergeCell ref="B27:H27"/>
    <mergeCell ref="O45:Q45"/>
    <mergeCell ref="E64:I64"/>
    <mergeCell ref="A65:C65"/>
    <mergeCell ref="E65:I65"/>
    <mergeCell ref="E66:I66"/>
    <mergeCell ref="E67:I67"/>
    <mergeCell ref="E75:I75"/>
    <mergeCell ref="E76:I76"/>
    <mergeCell ref="E77:I77"/>
    <mergeCell ref="E78:I78"/>
    <mergeCell ref="E69:I69"/>
    <mergeCell ref="E70:I70"/>
    <mergeCell ref="E71:I71"/>
    <mergeCell ref="E72:I72"/>
    <mergeCell ref="E73:I73"/>
    <mergeCell ref="E74:I74"/>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GA Analysis </vt:lpstr>
      <vt:lpstr>GA Analysis  (2)</vt:lpstr>
      <vt:lpstr>'GA Analysis '!Print_Area</vt:lpstr>
      <vt:lpstr>'GA Analysis  (2)'!Print_Area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Deanna Hastie</cp:lastModifiedBy>
  <cp:lastPrinted>2017-12-01T14:33:51Z</cp:lastPrinted>
  <dcterms:created xsi:type="dcterms:W3CDTF">2017-05-01T19:29:01Z</dcterms:created>
  <dcterms:modified xsi:type="dcterms:W3CDTF">2017-12-01T14:37:06Z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