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pplications Department\Department Applications\Rates\2018 Electricity Rates\IRM\IRM Applications\Price Cap IR\Bluewater\Interrogatories\"/>
    </mc:Choice>
  </mc:AlternateContent>
  <bookViews>
    <workbookView xWindow="0" yWindow="0" windowWidth="29856" windowHeight="12840" activeTab="1"/>
  </bookViews>
  <sheets>
    <sheet name="Instructions" sheetId="2" r:id="rId1"/>
    <sheet name="GA Analysis " sheetId="4" r:id="rId2"/>
  </sheets>
  <definedNames>
    <definedName name="GARate" localSheetId="1">#REF!</definedName>
    <definedName name="GARate">#REF!</definedName>
    <definedName name="_xlnm.Print_Area" localSheetId="1">'GA Analysis '!$A$1:$Q$109</definedName>
    <definedName name="_xlnm.Print_Area" localSheetId="0">Instructions!$A$11:$C$83</definedName>
  </definedNames>
  <calcPr calcId="162913"/>
</workbook>
</file>

<file path=xl/calcChain.xml><?xml version="1.0" encoding="utf-8"?>
<calcChain xmlns="http://schemas.openxmlformats.org/spreadsheetml/2006/main">
  <c r="D81" i="4" l="1"/>
  <c r="D28" i="4" l="1"/>
  <c r="N59" i="4" l="1"/>
  <c r="N48" i="4"/>
  <c r="N49" i="4"/>
  <c r="N50" i="4"/>
  <c r="N51" i="4"/>
  <c r="N52" i="4"/>
  <c r="N53" i="4"/>
  <c r="N54" i="4"/>
  <c r="N55" i="4"/>
  <c r="N56" i="4"/>
  <c r="N57" i="4"/>
  <c r="N58" i="4"/>
  <c r="N47" i="4"/>
  <c r="D78" i="4"/>
  <c r="D80" i="4" s="1"/>
  <c r="P50" i="4" l="1"/>
  <c r="O48" i="4"/>
  <c r="P48" i="4" s="1"/>
  <c r="O49" i="4"/>
  <c r="P49" i="4" s="1"/>
  <c r="O50" i="4"/>
  <c r="O51" i="4"/>
  <c r="P51" i="4" s="1"/>
  <c r="O52" i="4"/>
  <c r="P52" i="4" s="1"/>
  <c r="O53" i="4"/>
  <c r="P53" i="4" s="1"/>
  <c r="O54" i="4"/>
  <c r="P54" i="4" s="1"/>
  <c r="O55" i="4"/>
  <c r="P55" i="4" s="1"/>
  <c r="O56" i="4"/>
  <c r="P56" i="4" s="1"/>
  <c r="O57" i="4"/>
  <c r="P57" i="4" s="1"/>
  <c r="O58" i="4"/>
  <c r="O47" i="4"/>
  <c r="P47" i="4" s="1"/>
  <c r="L48" i="4"/>
  <c r="L49" i="4"/>
  <c r="L50" i="4"/>
  <c r="L51" i="4"/>
  <c r="L52" i="4"/>
  <c r="L53" i="4"/>
  <c r="L54" i="4"/>
  <c r="L55" i="4"/>
  <c r="L56" i="4"/>
  <c r="L57" i="4"/>
  <c r="L58" i="4"/>
  <c r="L47" i="4"/>
  <c r="M47" i="4" s="1"/>
  <c r="J48" i="4"/>
  <c r="J49" i="4"/>
  <c r="J50" i="4"/>
  <c r="J51" i="4"/>
  <c r="J52" i="4"/>
  <c r="J53" i="4"/>
  <c r="J54" i="4"/>
  <c r="J55" i="4"/>
  <c r="J56" i="4"/>
  <c r="J57" i="4"/>
  <c r="J58" i="4"/>
  <c r="J47" i="4"/>
  <c r="F48" i="4"/>
  <c r="I48" i="4" s="1"/>
  <c r="F49" i="4"/>
  <c r="I49" i="4" s="1"/>
  <c r="F50" i="4"/>
  <c r="I50" i="4" s="1"/>
  <c r="F51" i="4"/>
  <c r="I51" i="4" s="1"/>
  <c r="F52" i="4"/>
  <c r="I52" i="4" s="1"/>
  <c r="F53" i="4"/>
  <c r="I53" i="4" s="1"/>
  <c r="F54" i="4"/>
  <c r="I54" i="4" s="1"/>
  <c r="F55" i="4"/>
  <c r="I55" i="4" s="1"/>
  <c r="F56" i="4"/>
  <c r="I56" i="4" s="1"/>
  <c r="F57" i="4"/>
  <c r="I57" i="4" s="1"/>
  <c r="F58" i="4"/>
  <c r="F47" i="4"/>
  <c r="E59" i="4"/>
  <c r="D59" i="4"/>
  <c r="M54" i="4" l="1"/>
  <c r="M55" i="4"/>
  <c r="M58" i="4"/>
  <c r="M53" i="4"/>
  <c r="M51" i="4"/>
  <c r="M50" i="4"/>
  <c r="M57" i="4"/>
  <c r="M49" i="4"/>
  <c r="M56" i="4"/>
  <c r="M52" i="4"/>
  <c r="M48" i="4"/>
  <c r="M59" i="4" s="1"/>
  <c r="F59" i="4"/>
  <c r="I47" i="4"/>
  <c r="F89" i="4"/>
  <c r="G89" i="4" s="1"/>
  <c r="F90" i="4"/>
  <c r="G90" i="4" s="1"/>
  <c r="F91" i="4"/>
  <c r="G91" i="4" s="1"/>
  <c r="F92" i="4"/>
  <c r="G92" i="4" s="1"/>
  <c r="I89" i="4" l="1"/>
  <c r="G93" i="4"/>
  <c r="K47" i="4"/>
  <c r="Q47" i="4" s="1"/>
  <c r="K54" i="4" l="1"/>
  <c r="Q54" i="4" s="1"/>
  <c r="I92" i="4"/>
  <c r="I91" i="4"/>
  <c r="I90" i="4"/>
  <c r="D93" i="4"/>
  <c r="F93" i="4"/>
  <c r="H59" i="4" l="1"/>
  <c r="G59" i="4"/>
  <c r="K50" i="4"/>
  <c r="Q50" i="4" s="1"/>
  <c r="K49" i="4"/>
  <c r="Q49" i="4" s="1"/>
  <c r="K57" i="4"/>
  <c r="Q57" i="4" s="1"/>
  <c r="K53" i="4"/>
  <c r="Q53" i="4" s="1"/>
  <c r="K52" i="4"/>
  <c r="Q52" i="4" s="1"/>
  <c r="K56" i="4"/>
  <c r="Q56" i="4" s="1"/>
  <c r="K51" i="4"/>
  <c r="Q51" i="4" s="1"/>
  <c r="K55" i="4" l="1"/>
  <c r="Q55" i="4" s="1"/>
  <c r="K48" i="4"/>
  <c r="Q48" i="4" s="1"/>
  <c r="C93" i="4" l="1"/>
  <c r="H93" i="4" l="1"/>
  <c r="E93" i="4" l="1"/>
  <c r="D24" i="4" l="1"/>
  <c r="F24" i="4" s="1"/>
  <c r="D22" i="4"/>
  <c r="P58" i="4"/>
  <c r="P59" i="4" s="1"/>
  <c r="C59" i="4"/>
  <c r="I58" i="4"/>
  <c r="I59" i="4" s="1"/>
  <c r="F23" i="4" l="1"/>
  <c r="F25" i="4"/>
  <c r="F26" i="4"/>
  <c r="K58" i="4"/>
  <c r="K59" i="4" s="1"/>
  <c r="Q58" i="4"/>
  <c r="Q59" i="4" s="1"/>
  <c r="D82" i="4" l="1"/>
  <c r="D83" i="4" s="1"/>
  <c r="E83" i="4" s="1"/>
</calcChain>
</file>

<file path=xl/sharedStrings.xml><?xml version="1.0" encoding="utf-8"?>
<sst xmlns="http://schemas.openxmlformats.org/spreadsheetml/2006/main" count="218" uniqueCount="181">
  <si>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</si>
  <si>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</si>
  <si>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</si>
  <si>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</si>
  <si>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</si>
  <si>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</si>
  <si>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</si>
  <si>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</si>
  <si>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</si>
  <si>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</si>
  <si>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</si>
  <si>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</si>
  <si>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</si>
  <si>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</si>
  <si>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</si>
  <si>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</si>
  <si>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</si>
  <si>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</si>
  <si>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</si>
  <si>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</si>
  <si>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</si>
  <si>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</si>
  <si>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</si>
  <si>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</si>
  <si>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</si>
  <si>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</si>
  <si>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</si>
  <si>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</si>
  <si>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</si>
  <si>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</si>
  <si>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</si>
  <si>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</si>
  <si>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</si>
  <si>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</si>
  <si>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</si>
  <si>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</si>
  <si>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</si>
  <si>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</si>
  <si>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</si>
  <si>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</si>
  <si>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</si>
  <si>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</si>
  <si>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</si>
  <si>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</si>
  <si>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</si>
  <si>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</si>
  <si>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</si>
  <si>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</si>
  <si>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Actual Rate Paid ($/kWh)</t>
  </si>
  <si>
    <t>1a</t>
  </si>
  <si>
    <t>1b</t>
  </si>
  <si>
    <t>H</t>
  </si>
  <si>
    <t>J</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</si>
  <si>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</si>
  <si>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</si>
  <si>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</si>
  <si>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</si>
  <si>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</si>
  <si>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</si>
  <si>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</si>
  <si>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</si>
  <si>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</si>
  <si>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</si>
  <si>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</si>
  <si>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</si>
  <si>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</si>
  <si>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</si>
  <si>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</si>
  <si>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</si>
  <si>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</si>
  <si>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</si>
  <si>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</si>
  <si>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</si>
  <si>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</si>
  <si>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</si>
  <si>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</si>
  <si>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</si>
  <si>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</si>
  <si>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</si>
  <si>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</si>
  <si>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</si>
  <si>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</si>
  <si>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</si>
  <si>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</si>
  <si>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</si>
  <si>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</si>
  <si>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</si>
  <si>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</si>
  <si>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</si>
  <si>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</si>
  <si>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</si>
  <si>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</si>
  <si>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</si>
  <si>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</si>
  <si>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</si>
  <si>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</si>
  <si>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</si>
  <si>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</si>
  <si>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</si>
  <si>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</si>
  <si>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</si>
  <si>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</si>
  <si>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</si>
  <si>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</si>
  <si>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</si>
  <si>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</si>
  <si>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</si>
  <si>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</si>
  <si>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</si>
  <si>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</si>
  <si>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</si>
  <si>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</si>
  <si>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</si>
  <si>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</si>
  <si>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</si>
  <si>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</si>
  <si>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</si>
  <si>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</si>
  <si>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</si>
  <si>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</si>
  <si>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</si>
  <si>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</si>
  <si>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</si>
  <si>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</si>
  <si>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</si>
  <si>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</si>
  <si>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</si>
  <si>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</si>
  <si>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</si>
  <si>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</si>
  <si>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</si>
  <si>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</si>
  <si>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</si>
  <si>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</si>
  <si>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</si>
  <si>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</si>
  <si>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</si>
  <si>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</si>
  <si>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</si>
  <si>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</si>
  <si>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</si>
  <si>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</si>
  <si>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</si>
  <si>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</si>
  <si>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</si>
  <si>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</si>
  <si>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</si>
  <si>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</si>
  <si>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</si>
  <si>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</si>
  <si>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</si>
  <si>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</si>
  <si>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</si>
  <si>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Other</t>
  </si>
  <si>
    <t>Intermediate Class on Actual GA rate (excl Class A)</t>
  </si>
  <si>
    <t>Streetlighting on Actual GA Rate</t>
  </si>
  <si>
    <t>Total kWh charged Actual GA rate</t>
  </si>
  <si>
    <t>I=G+H</t>
  </si>
  <si>
    <t>Net Non-RPP Class B Including Loss Adjusted Consumption, Adjusted for Unbilled (kWh) Excl Intermediate and STLT</t>
  </si>
  <si>
    <t>GA Rate Billed  ($/kWh) - 1st Estimate</t>
  </si>
  <si>
    <t>$ Consumption at 1st Estimate GA Rate Billed</t>
  </si>
  <si>
    <t>GA Rate Billed ($/kWh) - Actual Rate</t>
  </si>
  <si>
    <t>$ Consumption at Actual GA Rate</t>
  </si>
  <si>
    <t>Total Non-RPP Class B Including Loss Factor Billed Consumption (kWh)</t>
  </si>
  <si>
    <t>K</t>
  </si>
  <si>
    <t>L = F-I</t>
  </si>
  <si>
    <t>M</t>
  </si>
  <si>
    <t>N = L*M</t>
  </si>
  <si>
    <t>O</t>
  </si>
  <si>
    <t>P = I*O</t>
  </si>
  <si>
    <t>N</t>
  </si>
  <si>
    <t>Sum of Reconciling Items</t>
  </si>
  <si>
    <t>Adjusted Principle Balance including reconciling items</t>
  </si>
  <si>
    <t>TOTAL $ BILLED for GA</t>
  </si>
  <si>
    <t>Q = N + P</t>
  </si>
  <si>
    <t>R</t>
  </si>
  <si>
    <t>S = F*R</t>
  </si>
  <si>
    <t>T = S-Q</t>
  </si>
  <si>
    <t>Y</t>
  </si>
  <si>
    <t>Net change in load transfers (ST and LT) with Hydro One that affected the variance account.</t>
  </si>
  <si>
    <t>uplifted Non-RPP Class B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</si>
</sst>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0" fontId="6" fillId="0" borderId="20" xfId="0" applyFont="1" applyBorder="1" applyAlignment="1">
      <alignment horizontal="center" wrapText="1"/>
    </xf>
    <xf numFmtId="169" fontId="2" fillId="5" borderId="1" xfId="5" applyNumberFormat="1" applyFont="1" applyFill="1" applyBorder="1"/>
    <xf numFmtId="169" fontId="2" fillId="5" borderId="11" xfId="5" applyNumberFormat="1" applyFont="1" applyFill="1" applyBorder="1"/>
    <xf numFmtId="168" fontId="2" fillId="5" borderId="2" xfId="0" applyNumberFormat="1" applyFont="1" applyFill="1" applyBorder="1"/>
    <xf numFmtId="167" fontId="2" fillId="5" borderId="2" xfId="1" applyNumberFormat="1" applyFont="1" applyFill="1" applyBorder="1"/>
    <xf numFmtId="166" fontId="2" fillId="0" borderId="0" xfId="4" applyNumberFormat="1" applyFont="1"/>
    <xf numFmtId="169" fontId="2" fillId="0" borderId="0" xfId="0" applyNumberFormat="1" applyFont="1"/>
    <xf numFmtId="10" fontId="2" fillId="0" borderId="24" xfId="4" applyNumberFormat="1" applyFont="1" applyBorder="1"/>
    <xf numFmtId="167" fontId="2" fillId="0" borderId="2" xfId="1" applyNumberFormat="1" applyFont="1" applyFill="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Customers in the General</a:t>
          </a:r>
          <a:r>
            <a:rPr lang="en-CA" sz="1100" baseline="0">
              <a:latin typeface="Arial" panose="020B0604020202020204" pitchFamily="34" charset="0"/>
              <a:cs typeface="Arial" panose="020B0604020202020204" pitchFamily="34" charset="0"/>
            </a:rPr>
            <a:t> Service 1000-4999 kW (Intermediate) and Streetlighting rate classes are billed based on the Actual GA rate, all other Class B non-RPP customers are billed based on the First Estimate rate.  The GS 1000-4999 and Streetlighting are able to be billed on the Actual GA rate because all customers within each of the rate classes are billed on a calendar month basis.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96</xdr:row>
      <xdr:rowOff>123825</xdr:rowOff>
    </xdr:from>
    <xdr:to>
      <xdr:col>8</xdr:col>
      <xdr:colOff>0</xdr:colOff>
      <xdr:row>108</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Arial" panose="020B0604020202020204" pitchFamily="34" charset="0"/>
              <a:cs typeface="Arial" panose="020B0604020202020204" pitchFamily="34" charset="0"/>
            </a:rPr>
            <a:t>Bluewater has access to more precise calendar month data at a high level (not by rate class yet), mainly through access to the smart meter data, and customers who are already on interval</a:t>
          </a:r>
          <a:r>
            <a:rPr lang="en-CA" sz="1100" baseline="0">
              <a:latin typeface="Arial" panose="020B0604020202020204" pitchFamily="34" charset="0"/>
              <a:cs typeface="Arial" panose="020B0604020202020204" pitchFamily="34" charset="0"/>
            </a:rPr>
            <a:t> meters.  This has allowed us to more closely estimate the GA variance rather than using the unbilled estimates and true-ups.  Therefore columns J &amp; K are blank in the table above, and instead, calendar month data is presented.  </a:t>
          </a:r>
        </a:p>
        <a:p>
          <a:endParaRPr lang="en-CA" sz="1100" baseline="0">
            <a:latin typeface="Arial" panose="020B0604020202020204" pitchFamily="34" charset="0"/>
            <a:cs typeface="Arial" panose="020B0604020202020204" pitchFamily="34" charset="0"/>
          </a:endParaRPr>
        </a:p>
        <a:p>
          <a:r>
            <a:rPr lang="en-CA" sz="1100" baseline="0">
              <a:latin typeface="Arial" panose="020B0604020202020204" pitchFamily="34" charset="0"/>
              <a:cs typeface="Arial" panose="020B0604020202020204" pitchFamily="34" charset="0"/>
            </a:rPr>
            <a:t> The value for 'E' is 281,903,990 kWh related to Non-RPP Class B customers.  This value uplifted by the approved loss factor of 1.0421 = 293,772,148 kWh.  This values varies from the total of Column "F' of 294,083,798,by 0.1% which is immaterial.  This variance is related to using more presise calendar month data from our data repository for the GA analysis.  </a:t>
          </a:r>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zoomScaleNormal="100" zoomScaleSheetLayoutView="85" workbookViewId="0">
      <selection activeCell="C75" sqref="C75"/>
    </sheetView>
  </sheetViews>
  <sheetFormatPr defaultColWidth="9.109375" defaultRowHeight="15" x14ac:dyDescent="0.25"/>
  <cols>
    <col min="1" max="1" width="5.5546875" style="41" customWidth="1"/>
    <col min="2" max="2" width="16.109375" style="81" customWidth="1"/>
    <col min="3" max="3" width="164.5546875" style="39" customWidth="1"/>
    <col min="4" max="16384" width="9.109375" style="39"/>
  </cols>
  <sheetData>
    <row r="10" spans="1:3" ht="15.6" x14ac:dyDescent="0.3">
      <c r="C10" s="136" t="s">
        <v>152</v>
      </c>
    </row>
    <row r="11" spans="1:3" ht="15.6" x14ac:dyDescent="0.25">
      <c r="A11" s="42" t="s">
        <v>115</v>
      </c>
    </row>
    <row r="13" spans="1:3" ht="15.6" x14ac:dyDescent="0.25">
      <c r="A13" s="43" t="s">
        <v>30</v>
      </c>
    </row>
    <row r="14" spans="1:3" ht="34.5" customHeight="1" x14ac:dyDescent="0.25">
      <c r="A14" s="147" t="s">
        <v>145</v>
      </c>
      <c r="B14" s="147"/>
      <c r="C14" s="147"/>
    </row>
    <row r="16" spans="1:3" ht="15.6" x14ac:dyDescent="0.25">
      <c r="A16" s="43" t="s">
        <v>45</v>
      </c>
    </row>
    <row r="17" spans="1:26" x14ac:dyDescent="0.25">
      <c r="A17" s="41" t="s">
        <v>46</v>
      </c>
    </row>
    <row r="18" spans="1:26" ht="33" customHeight="1" x14ac:dyDescent="0.25">
      <c r="A18" s="149" t="s">
        <v>78</v>
      </c>
      <c r="B18" s="149"/>
      <c r="C18" s="149"/>
    </row>
    <row r="20" spans="1:26" x14ac:dyDescent="0.25">
      <c r="A20" s="41">
        <v>1</v>
      </c>
      <c r="B20" s="146" t="s">
        <v>131</v>
      </c>
      <c r="C20" s="146"/>
    </row>
    <row r="21" spans="1:26" x14ac:dyDescent="0.25">
      <c r="B21" s="132"/>
      <c r="C21" s="132"/>
    </row>
    <row r="23" spans="1:26" ht="31.5" customHeight="1" x14ac:dyDescent="0.25">
      <c r="A23" s="41">
        <v>2</v>
      </c>
      <c r="B23" s="147" t="s">
        <v>79</v>
      </c>
      <c r="C23" s="147"/>
    </row>
    <row r="24" spans="1:26" x14ac:dyDescent="0.25">
      <c r="B24" s="131"/>
      <c r="C24" s="131"/>
    </row>
    <row r="26" spans="1:26" x14ac:dyDescent="0.25">
      <c r="A26" s="41">
        <v>3</v>
      </c>
      <c r="B26" s="148" t="s">
        <v>102</v>
      </c>
      <c r="C26" s="148"/>
    </row>
    <row r="27" spans="1:26" ht="32.25" customHeight="1" x14ac:dyDescent="0.25">
      <c r="B27" s="147" t="s">
        <v>110</v>
      </c>
      <c r="C27" s="147"/>
    </row>
    <row r="28" spans="1:26" ht="63" customHeight="1" x14ac:dyDescent="0.25">
      <c r="B28" s="147" t="s">
        <v>121</v>
      </c>
      <c r="C28" s="147"/>
      <c r="D28" s="44"/>
      <c r="E28" s="40"/>
      <c r="F28" s="40"/>
      <c r="G28" s="40"/>
      <c r="H28" s="40"/>
      <c r="I28" s="40"/>
      <c r="J28" s="40"/>
      <c r="K28" s="40"/>
      <c r="L28" s="40"/>
      <c r="M28" s="40"/>
      <c r="N28" s="40"/>
      <c r="O28" s="40"/>
      <c r="P28" s="40"/>
      <c r="Q28" s="40"/>
      <c r="R28" s="40"/>
      <c r="S28" s="40"/>
      <c r="T28" s="40"/>
      <c r="U28" s="40"/>
      <c r="V28" s="40"/>
      <c r="W28" s="40"/>
      <c r="X28" s="40"/>
      <c r="Y28" s="40"/>
      <c r="Z28" s="40"/>
    </row>
    <row r="29" spans="1:26" ht="30" customHeight="1" x14ac:dyDescent="0.25">
      <c r="B29" s="147" t="s">
        <v>111</v>
      </c>
      <c r="C29" s="147"/>
      <c r="D29" s="44"/>
      <c r="E29" s="40"/>
      <c r="F29" s="40"/>
      <c r="G29" s="40"/>
      <c r="H29" s="40"/>
      <c r="I29" s="40"/>
      <c r="J29" s="40"/>
      <c r="K29" s="40"/>
      <c r="L29" s="40"/>
      <c r="M29" s="40"/>
      <c r="N29" s="40"/>
      <c r="O29" s="40"/>
      <c r="P29" s="40"/>
      <c r="Q29" s="40"/>
      <c r="R29" s="40"/>
      <c r="S29" s="40"/>
      <c r="T29" s="40"/>
      <c r="U29" s="40"/>
      <c r="V29" s="40"/>
      <c r="W29" s="40"/>
      <c r="X29" s="40"/>
      <c r="Y29" s="40"/>
      <c r="Z29" s="40"/>
    </row>
    <row r="30" spans="1:26" x14ac:dyDescent="0.25">
      <c r="B30" s="84" t="s">
        <v>42</v>
      </c>
    </row>
    <row r="31" spans="1:26" x14ac:dyDescent="0.25">
      <c r="B31" s="84"/>
    </row>
    <row r="32" spans="1:26" x14ac:dyDescent="0.25">
      <c r="B32" s="84"/>
    </row>
    <row r="33" spans="1:3" ht="35.25" customHeight="1" x14ac:dyDescent="0.25">
      <c r="A33" s="147" t="s">
        <v>146</v>
      </c>
      <c r="B33" s="147"/>
      <c r="C33" s="147"/>
    </row>
    <row r="34" spans="1:3" x14ac:dyDescent="0.25">
      <c r="B34" s="131"/>
      <c r="C34" s="131"/>
    </row>
    <row r="35" spans="1:3" x14ac:dyDescent="0.25">
      <c r="B35" s="83"/>
    </row>
    <row r="36" spans="1:3" x14ac:dyDescent="0.25">
      <c r="A36" s="41">
        <v>4</v>
      </c>
      <c r="B36" s="148" t="s">
        <v>132</v>
      </c>
      <c r="C36" s="148"/>
    </row>
    <row r="37" spans="1:3" ht="78.75" customHeight="1" x14ac:dyDescent="0.25">
      <c r="B37" s="147" t="s">
        <v>133</v>
      </c>
      <c r="C37" s="147"/>
    </row>
    <row r="38" spans="1:3" ht="65.25" customHeight="1" x14ac:dyDescent="0.25">
      <c r="B38" s="147" t="s">
        <v>117</v>
      </c>
      <c r="C38" s="147"/>
    </row>
    <row r="39" spans="1:3" ht="31.5" customHeight="1" x14ac:dyDescent="0.25">
      <c r="B39" s="147" t="s">
        <v>116</v>
      </c>
      <c r="C39" s="147"/>
    </row>
    <row r="40" spans="1:3" ht="30" customHeight="1" x14ac:dyDescent="0.25">
      <c r="B40" s="147" t="s">
        <v>118</v>
      </c>
      <c r="C40" s="147"/>
    </row>
    <row r="41" spans="1:3" x14ac:dyDescent="0.25">
      <c r="B41" s="131"/>
      <c r="C41" s="131"/>
    </row>
    <row r="42" spans="1:3" ht="47.25" customHeight="1" x14ac:dyDescent="0.25">
      <c r="B42" s="88" t="s">
        <v>103</v>
      </c>
      <c r="C42" s="40" t="s">
        <v>80</v>
      </c>
    </row>
    <row r="43" spans="1:3" ht="33.75" customHeight="1" x14ac:dyDescent="0.25">
      <c r="B43" s="88" t="s">
        <v>105</v>
      </c>
      <c r="C43" s="40" t="s">
        <v>104</v>
      </c>
    </row>
    <row r="44" spans="1:3" ht="15.6" x14ac:dyDescent="0.25">
      <c r="B44" s="88" t="s">
        <v>108</v>
      </c>
      <c r="C44" s="40" t="s">
        <v>106</v>
      </c>
    </row>
    <row r="45" spans="1:3" ht="15.6" x14ac:dyDescent="0.25">
      <c r="B45" s="89" t="s">
        <v>109</v>
      </c>
      <c r="C45" s="82" t="s">
        <v>107</v>
      </c>
    </row>
    <row r="46" spans="1:3" ht="15.6" x14ac:dyDescent="0.3">
      <c r="B46" s="86"/>
      <c r="C46" s="82"/>
    </row>
    <row r="48" spans="1:3" x14ac:dyDescent="0.25">
      <c r="A48" s="41">
        <v>5</v>
      </c>
      <c r="B48" s="87" t="s">
        <v>112</v>
      </c>
    </row>
    <row r="49" spans="2:3" ht="29.25" customHeight="1" x14ac:dyDescent="0.25">
      <c r="B49" s="147" t="s">
        <v>127</v>
      </c>
      <c r="C49" s="147"/>
    </row>
    <row r="51" spans="2:3" ht="30" customHeight="1" x14ac:dyDescent="0.25">
      <c r="B51" s="147" t="s">
        <v>113</v>
      </c>
      <c r="C51" s="147"/>
    </row>
    <row r="52" spans="2:3" ht="30" customHeight="1" x14ac:dyDescent="0.25">
      <c r="B52" s="147" t="s">
        <v>81</v>
      </c>
      <c r="C52" s="147"/>
    </row>
    <row r="53" spans="2:3" x14ac:dyDescent="0.25">
      <c r="B53" s="131"/>
      <c r="C53" s="131"/>
    </row>
    <row r="54" spans="2:3" x14ac:dyDescent="0.25">
      <c r="B54" s="134" t="s">
        <v>82</v>
      </c>
    </row>
    <row r="55" spans="2:3" x14ac:dyDescent="0.25">
      <c r="B55" s="90" t="s">
        <v>83</v>
      </c>
      <c r="C55" s="40" t="s">
        <v>84</v>
      </c>
    </row>
    <row r="56" spans="2:3" ht="45.6" x14ac:dyDescent="0.25">
      <c r="B56" s="90"/>
      <c r="C56" s="40" t="s">
        <v>147</v>
      </c>
    </row>
    <row r="57" spans="2:3" x14ac:dyDescent="0.25">
      <c r="B57" s="90"/>
      <c r="C57" s="39" t="s">
        <v>85</v>
      </c>
    </row>
    <row r="58" spans="2:3" x14ac:dyDescent="0.25">
      <c r="B58" s="90"/>
      <c r="C58" s="39" t="s">
        <v>86</v>
      </c>
    </row>
    <row r="59" spans="2:3" ht="21" customHeight="1" x14ac:dyDescent="0.25">
      <c r="B59" s="91" t="s">
        <v>89</v>
      </c>
      <c r="C59" s="39" t="s">
        <v>88</v>
      </c>
    </row>
    <row r="60" spans="2:3" ht="18.75" customHeight="1" x14ac:dyDescent="0.25">
      <c r="B60" s="91"/>
      <c r="C60" s="40" t="s">
        <v>87</v>
      </c>
    </row>
    <row r="61" spans="2:3" x14ac:dyDescent="0.25">
      <c r="B61" s="91"/>
      <c r="C61" s="39" t="s">
        <v>90</v>
      </c>
    </row>
    <row r="62" spans="2:3" x14ac:dyDescent="0.25">
      <c r="B62" s="91"/>
      <c r="C62" s="39" t="s">
        <v>91</v>
      </c>
    </row>
    <row r="63" spans="2:3" x14ac:dyDescent="0.25">
      <c r="B63" s="91" t="s">
        <v>93</v>
      </c>
      <c r="C63" s="39" t="s">
        <v>92</v>
      </c>
    </row>
    <row r="64" spans="2:3" ht="45" x14ac:dyDescent="0.25">
      <c r="B64" s="91"/>
      <c r="C64" s="131" t="s">
        <v>94</v>
      </c>
    </row>
    <row r="65" spans="1:3" x14ac:dyDescent="0.25">
      <c r="B65" s="91"/>
      <c r="C65" s="39" t="s">
        <v>95</v>
      </c>
    </row>
    <row r="66" spans="1:3" x14ac:dyDescent="0.25">
      <c r="B66" s="91"/>
      <c r="C66" s="39" t="s">
        <v>119</v>
      </c>
    </row>
    <row r="67" spans="1:3" x14ac:dyDescent="0.25">
      <c r="B67" s="91" t="s">
        <v>97</v>
      </c>
      <c r="C67" s="39" t="s">
        <v>96</v>
      </c>
    </row>
    <row r="68" spans="1:3" ht="45" x14ac:dyDescent="0.25">
      <c r="B68" s="91"/>
      <c r="C68" s="131" t="s">
        <v>135</v>
      </c>
    </row>
    <row r="69" spans="1:3" ht="30" x14ac:dyDescent="0.25">
      <c r="B69" s="91"/>
      <c r="C69" s="131" t="s">
        <v>136</v>
      </c>
    </row>
    <row r="70" spans="1:3" x14ac:dyDescent="0.25">
      <c r="B70" s="91" t="s">
        <v>99</v>
      </c>
      <c r="C70" s="39" t="s">
        <v>98</v>
      </c>
    </row>
    <row r="71" spans="1:3" ht="30" x14ac:dyDescent="0.25">
      <c r="B71" s="91"/>
      <c r="C71" s="131" t="s">
        <v>100</v>
      </c>
    </row>
    <row r="72" spans="1:3" x14ac:dyDescent="0.25">
      <c r="B72" s="91" t="s">
        <v>137</v>
      </c>
      <c r="C72" s="131" t="s">
        <v>129</v>
      </c>
    </row>
    <row r="73" spans="1:3" ht="45" x14ac:dyDescent="0.25">
      <c r="B73" s="91"/>
      <c r="C73" s="131" t="s">
        <v>139</v>
      </c>
    </row>
    <row r="74" spans="1:3" x14ac:dyDescent="0.25">
      <c r="B74" s="91" t="s">
        <v>138</v>
      </c>
      <c r="C74" s="131" t="s">
        <v>140</v>
      </c>
    </row>
    <row r="75" spans="1:3" ht="30" x14ac:dyDescent="0.25">
      <c r="B75" s="91"/>
      <c r="C75" s="131" t="s">
        <v>120</v>
      </c>
    </row>
    <row r="76" spans="1:3" x14ac:dyDescent="0.25">
      <c r="B76" s="91"/>
      <c r="C76" s="131"/>
    </row>
    <row r="77" spans="1:3" x14ac:dyDescent="0.25">
      <c r="A77" s="41">
        <v>6</v>
      </c>
      <c r="B77" s="135" t="s">
        <v>142</v>
      </c>
      <c r="C77" s="131"/>
    </row>
    <row r="78" spans="1:3" ht="59.25" customHeight="1" x14ac:dyDescent="0.25">
      <c r="B78" s="149" t="s">
        <v>143</v>
      </c>
      <c r="C78" s="149"/>
    </row>
    <row r="79" spans="1:3" x14ac:dyDescent="0.25">
      <c r="B79" s="85"/>
      <c r="C79" s="131"/>
    </row>
    <row r="81" spans="1:3" ht="30.75" customHeight="1" x14ac:dyDescent="0.25">
      <c r="A81" s="41">
        <v>7</v>
      </c>
      <c r="B81" s="147" t="s">
        <v>144</v>
      </c>
      <c r="C81" s="147"/>
    </row>
    <row r="82" spans="1:3" x14ac:dyDescent="0.25">
      <c r="B82" s="131"/>
      <c r="C82" s="131"/>
    </row>
    <row r="83" spans="1:3" ht="15.75" customHeight="1" x14ac:dyDescent="0.25">
      <c r="B83" s="146" t="s">
        <v>101</v>
      </c>
      <c r="C83" s="146"/>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81"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C104"/>
  <sheetViews>
    <sheetView tabSelected="1" topLeftCell="A61" zoomScaleNormal="100" zoomScaleSheetLayoutView="70" workbookViewId="0">
      <selection activeCell="D82" sqref="D82"/>
    </sheetView>
  </sheetViews>
  <sheetFormatPr defaultColWidth="9.109375" defaultRowHeight="13.8" x14ac:dyDescent="0.25"/>
  <cols>
    <col min="1" max="1" width="10.33203125" style="1" customWidth="1"/>
    <col min="2" max="2" width="53.88671875" style="1" customWidth="1"/>
    <col min="3" max="3" width="21.6640625" style="1" customWidth="1"/>
    <col min="4" max="4" width="17.44140625" style="1" customWidth="1"/>
    <col min="5" max="5" width="16.44140625" style="1" customWidth="1"/>
    <col min="6" max="6" width="18.5546875" style="1" customWidth="1"/>
    <col min="7" max="7" width="13.109375" style="1" customWidth="1"/>
    <col min="8" max="8" width="12.88671875" style="1" customWidth="1"/>
    <col min="9" max="9" width="17.6640625" style="1" customWidth="1"/>
    <col min="10" max="10" width="17.33203125" style="1" customWidth="1"/>
    <col min="11" max="11" width="18.109375" style="1" customWidth="1"/>
    <col min="12" max="12" width="10.6640625" style="1" customWidth="1"/>
    <col min="13" max="13" width="18.44140625" style="1" customWidth="1"/>
    <col min="14" max="14" width="18.109375" style="1" customWidth="1"/>
    <col min="15" max="15" width="15.33203125" style="1" customWidth="1"/>
    <col min="16" max="16" width="17.6640625" style="1" customWidth="1"/>
    <col min="17" max="17" width="15.109375" style="1" customWidth="1"/>
    <col min="18" max="18" width="10.5546875" style="1" customWidth="1"/>
    <col min="19" max="19" width="11" style="1" customWidth="1"/>
    <col min="20" max="20" width="13" style="1" customWidth="1"/>
    <col min="21" max="21" width="10.88671875" style="1" customWidth="1"/>
    <col min="22" max="22" width="11.33203125" style="1" customWidth="1"/>
    <col min="23" max="26" width="9.109375" style="1"/>
    <col min="27" max="27" width="11.44140625" style="1" customWidth="1"/>
    <col min="28" max="28" width="11.109375" style="1" customWidth="1"/>
    <col min="29" max="29" width="12.5546875" style="1" customWidth="1"/>
    <col min="30" max="16384" width="9.109375" style="1"/>
  </cols>
  <sheetData>
    <row r="12" spans="1:6" x14ac:dyDescent="0.25">
      <c r="A12" s="46" t="s">
        <v>47</v>
      </c>
      <c r="B12" s="4"/>
      <c r="C12" s="46"/>
    </row>
    <row r="13" spans="1:6" x14ac:dyDescent="0.25">
      <c r="A13" s="4"/>
      <c r="B13" s="4"/>
      <c r="C13" s="4"/>
    </row>
    <row r="14" spans="1:6" x14ac:dyDescent="0.25">
      <c r="A14" s="4"/>
      <c r="B14" s="4" t="s">
        <v>31</v>
      </c>
      <c r="C14" s="22"/>
      <c r="D14" s="4"/>
      <c r="E14" s="4"/>
      <c r="F14" s="4"/>
    </row>
    <row r="15" spans="1:6" x14ac:dyDescent="0.25">
      <c r="A15" s="4"/>
      <c r="B15" s="4" t="s">
        <v>53</v>
      </c>
      <c r="C15" s="54"/>
      <c r="D15" s="4"/>
      <c r="E15" s="4"/>
      <c r="F15" s="4"/>
    </row>
    <row r="16" spans="1:6" x14ac:dyDescent="0.25">
      <c r="A16" s="4"/>
      <c r="B16" s="14"/>
      <c r="C16" s="14"/>
      <c r="D16" s="4"/>
      <c r="E16" s="4"/>
      <c r="F16" s="4"/>
    </row>
    <row r="17" spans="1:19" x14ac:dyDescent="0.25">
      <c r="A17" s="4" t="s">
        <v>32</v>
      </c>
      <c r="B17" s="14" t="s">
        <v>122</v>
      </c>
      <c r="C17" s="23">
        <v>2016</v>
      </c>
      <c r="D17" s="4"/>
      <c r="E17" s="4"/>
      <c r="F17" s="4"/>
    </row>
    <row r="18" spans="1:19" x14ac:dyDescent="0.25">
      <c r="A18" s="4"/>
      <c r="B18" s="14"/>
      <c r="C18" s="14"/>
      <c r="D18" s="4"/>
      <c r="E18" s="4"/>
      <c r="F18" s="4"/>
    </row>
    <row r="19" spans="1:19" x14ac:dyDescent="0.25">
      <c r="A19" s="4"/>
      <c r="B19" s="14"/>
      <c r="C19" s="14"/>
      <c r="D19" s="4"/>
      <c r="E19" s="4"/>
      <c r="F19" s="4"/>
    </row>
    <row r="20" spans="1:19" x14ac:dyDescent="0.25">
      <c r="A20" s="4" t="s">
        <v>33</v>
      </c>
      <c r="B20" s="21" t="s">
        <v>75</v>
      </c>
      <c r="C20" s="20"/>
      <c r="D20" s="20"/>
      <c r="E20" s="20"/>
      <c r="F20" s="20"/>
      <c r="I20" s="77"/>
      <c r="J20" s="77"/>
      <c r="K20" s="77"/>
      <c r="L20" s="77"/>
      <c r="M20" s="77"/>
      <c r="N20" s="77"/>
      <c r="O20" s="77"/>
      <c r="P20" s="77"/>
      <c r="Q20" s="77"/>
      <c r="R20" s="77"/>
      <c r="S20" s="77"/>
    </row>
    <row r="21" spans="1:19" x14ac:dyDescent="0.25">
      <c r="A21" s="4"/>
      <c r="B21" s="155" t="s">
        <v>24</v>
      </c>
      <c r="C21" s="155"/>
      <c r="D21" s="23">
        <v>2016</v>
      </c>
      <c r="E21" s="156"/>
      <c r="F21" s="157"/>
      <c r="G21" s="77"/>
      <c r="H21" s="77"/>
      <c r="I21" s="77"/>
      <c r="J21" s="77"/>
      <c r="K21" s="77"/>
      <c r="L21" s="77"/>
      <c r="M21" s="77"/>
      <c r="N21" s="77"/>
      <c r="O21" s="77"/>
      <c r="P21" s="77"/>
      <c r="Q21" s="77"/>
    </row>
    <row r="22" spans="1:19" ht="14.4" thickBot="1" x14ac:dyDescent="0.3">
      <c r="A22" s="4"/>
      <c r="B22" s="5" t="s">
        <v>3</v>
      </c>
      <c r="C22" s="5" t="s">
        <v>2</v>
      </c>
      <c r="D22" s="115">
        <f>D23+D24</f>
        <v>882305921.27660012</v>
      </c>
      <c r="E22" s="6" t="s">
        <v>0</v>
      </c>
      <c r="F22" s="7">
        <v>1</v>
      </c>
      <c r="G22" s="77"/>
      <c r="H22" s="77"/>
      <c r="I22" s="77"/>
      <c r="J22" s="77"/>
      <c r="K22" s="77"/>
      <c r="L22" s="77"/>
      <c r="M22" s="77"/>
      <c r="N22" s="77"/>
      <c r="O22" s="77"/>
      <c r="P22" s="77"/>
      <c r="Q22" s="77"/>
    </row>
    <row r="23" spans="1:19" x14ac:dyDescent="0.25">
      <c r="B23" s="5" t="s">
        <v>7</v>
      </c>
      <c r="C23" s="5" t="s">
        <v>1</v>
      </c>
      <c r="D23" s="116">
        <v>374674512</v>
      </c>
      <c r="E23" s="6" t="s">
        <v>0</v>
      </c>
      <c r="F23" s="8">
        <f>IFERROR(D23/$D$22,0)</f>
        <v>0.42465374306667575</v>
      </c>
    </row>
    <row r="24" spans="1:19" ht="14.4" thickBot="1" x14ac:dyDescent="0.3">
      <c r="B24" s="5" t="s">
        <v>8</v>
      </c>
      <c r="C24" s="5" t="s">
        <v>6</v>
      </c>
      <c r="D24" s="115">
        <f>D25+D26</f>
        <v>507631409.27660012</v>
      </c>
      <c r="E24" s="6" t="s">
        <v>0</v>
      </c>
      <c r="F24" s="8">
        <f>IFERROR(D24/$D$22,0)</f>
        <v>0.5753462569333242</v>
      </c>
    </row>
    <row r="25" spans="1:19" x14ac:dyDescent="0.25">
      <c r="B25" s="5" t="s">
        <v>9</v>
      </c>
      <c r="C25" s="5" t="s">
        <v>4</v>
      </c>
      <c r="D25" s="116">
        <v>225727419.06000003</v>
      </c>
      <c r="E25" s="6" t="s">
        <v>0</v>
      </c>
      <c r="F25" s="8">
        <f>IFERROR(D25/$D$22,0)</f>
        <v>0.25583804167764979</v>
      </c>
    </row>
    <row r="26" spans="1:19" x14ac:dyDescent="0.25">
      <c r="B26" s="5" t="s">
        <v>54</v>
      </c>
      <c r="C26" s="5" t="s">
        <v>5</v>
      </c>
      <c r="D26" s="117">
        <v>281903990.21660006</v>
      </c>
      <c r="E26" s="6" t="s">
        <v>0</v>
      </c>
      <c r="F26" s="8">
        <f>IFERROR(D26/$D$22,0)</f>
        <v>0.31950821525567441</v>
      </c>
      <c r="G26" s="28"/>
      <c r="H26" s="28"/>
    </row>
    <row r="27" spans="1:19" ht="34.5" customHeight="1" x14ac:dyDescent="0.25">
      <c r="B27" s="158" t="s">
        <v>70</v>
      </c>
      <c r="C27" s="158"/>
      <c r="D27" s="158"/>
      <c r="E27" s="158"/>
      <c r="F27" s="158"/>
      <c r="G27" s="159"/>
      <c r="H27" s="159"/>
    </row>
    <row r="28" spans="1:19" x14ac:dyDescent="0.25">
      <c r="C28" s="1" t="s">
        <v>180</v>
      </c>
      <c r="D28" s="118">
        <f>D26*1.0421</f>
        <v>293772148.20471895</v>
      </c>
      <c r="E28" s="34"/>
      <c r="F28" s="34"/>
      <c r="G28" s="34"/>
    </row>
    <row r="29" spans="1:19" x14ac:dyDescent="0.25">
      <c r="A29" s="1" t="s">
        <v>34</v>
      </c>
      <c r="B29" s="3" t="s">
        <v>40</v>
      </c>
      <c r="D29" s="143"/>
    </row>
    <row r="30" spans="1:19" x14ac:dyDescent="0.25">
      <c r="B30" s="3"/>
    </row>
    <row r="31" spans="1:19" x14ac:dyDescent="0.25">
      <c r="B31" s="2" t="s">
        <v>22</v>
      </c>
      <c r="C31" s="51" t="s">
        <v>153</v>
      </c>
      <c r="E31" s="77"/>
      <c r="F31" s="34"/>
      <c r="G31" s="34"/>
      <c r="H31" s="34"/>
      <c r="I31" s="34"/>
      <c r="J31" s="34"/>
      <c r="K31" s="34"/>
    </row>
    <row r="32" spans="1:19" x14ac:dyDescent="0.25">
      <c r="E32" s="77"/>
      <c r="F32" s="34"/>
      <c r="G32" s="34"/>
      <c r="H32" s="34"/>
      <c r="I32" s="34"/>
      <c r="J32" s="34"/>
      <c r="K32" s="34"/>
    </row>
    <row r="33" spans="1:29" x14ac:dyDescent="0.25">
      <c r="B33" s="2" t="s">
        <v>41</v>
      </c>
    </row>
    <row r="34" spans="1:29" ht="15" customHeight="1" x14ac:dyDescent="0.25">
      <c r="B34" s="35"/>
      <c r="C34" s="35"/>
      <c r="D34" s="35"/>
      <c r="E34" s="35"/>
      <c r="F34" s="35"/>
      <c r="G34" s="35"/>
      <c r="H34" s="35"/>
    </row>
    <row r="35" spans="1:29" ht="15" customHeight="1" x14ac:dyDescent="0.25">
      <c r="B35" s="35"/>
      <c r="C35" s="35"/>
      <c r="D35" s="35"/>
      <c r="E35" s="35"/>
      <c r="F35" s="35"/>
      <c r="G35" s="35"/>
      <c r="H35" s="35"/>
    </row>
    <row r="36" spans="1:29" ht="15" customHeight="1" x14ac:dyDescent="0.25">
      <c r="B36" s="35"/>
      <c r="C36" s="35"/>
      <c r="D36" s="35"/>
      <c r="E36" s="35"/>
      <c r="F36" s="35"/>
      <c r="G36" s="35"/>
      <c r="H36" s="35"/>
    </row>
    <row r="37" spans="1:29" ht="15" customHeight="1" x14ac:dyDescent="0.25">
      <c r="B37" s="35"/>
      <c r="C37" s="35"/>
      <c r="D37" s="35"/>
      <c r="E37" s="35"/>
      <c r="F37" s="35"/>
      <c r="G37" s="35"/>
      <c r="H37" s="35"/>
    </row>
    <row r="38" spans="1:29" ht="14.25" customHeight="1" x14ac:dyDescent="0.25">
      <c r="B38" s="35"/>
      <c r="C38" s="35"/>
      <c r="D38" s="35"/>
      <c r="E38" s="35"/>
      <c r="F38" s="35"/>
      <c r="G38" s="35"/>
      <c r="H38" s="35"/>
    </row>
    <row r="39" spans="1:29" ht="14.25" customHeight="1" x14ac:dyDescent="0.25">
      <c r="B39" s="35"/>
      <c r="C39" s="35"/>
      <c r="D39" s="35"/>
      <c r="E39" s="35"/>
      <c r="F39" s="35"/>
      <c r="G39" s="35"/>
      <c r="H39" s="35"/>
    </row>
    <row r="40" spans="1:29" s="34" customFormat="1" ht="14.25" customHeight="1" x14ac:dyDescent="0.25">
      <c r="B40" s="35"/>
      <c r="C40" s="35"/>
      <c r="D40" s="35"/>
      <c r="E40" s="35"/>
      <c r="F40" s="35"/>
      <c r="G40" s="35"/>
      <c r="H40" s="35"/>
    </row>
    <row r="41" spans="1:29" s="34" customFormat="1" ht="14.25" customHeight="1" x14ac:dyDescent="0.25">
      <c r="B41" s="35"/>
      <c r="C41" s="35"/>
      <c r="D41" s="35"/>
      <c r="E41" s="35"/>
      <c r="F41" s="35"/>
      <c r="G41" s="35"/>
      <c r="H41" s="35"/>
    </row>
    <row r="43" spans="1:29" x14ac:dyDescent="0.25">
      <c r="A43" s="1" t="s">
        <v>35</v>
      </c>
      <c r="B43" s="46" t="s">
        <v>132</v>
      </c>
      <c r="C43" s="3"/>
    </row>
    <row r="44" spans="1:29" ht="14.4" thickBot="1" x14ac:dyDescent="0.3">
      <c r="B44" s="2" t="s">
        <v>24</v>
      </c>
      <c r="C44" s="94">
        <v>2016</v>
      </c>
      <c r="D44" s="77"/>
      <c r="E44" s="77"/>
      <c r="F44" s="78"/>
      <c r="G44" s="32"/>
      <c r="H44" s="32"/>
      <c r="I44" s="32"/>
      <c r="J44" s="32"/>
      <c r="K44" s="32"/>
      <c r="N44" s="3" t="s">
        <v>28</v>
      </c>
    </row>
    <row r="45" spans="1:29" s="9" customFormat="1" ht="138.6" thickBot="1" x14ac:dyDescent="0.3">
      <c r="B45" s="49" t="s">
        <v>38</v>
      </c>
      <c r="C45" s="60" t="s">
        <v>163</v>
      </c>
      <c r="D45" s="137" t="s">
        <v>154</v>
      </c>
      <c r="E45" s="137" t="s">
        <v>155</v>
      </c>
      <c r="F45" s="137" t="s">
        <v>156</v>
      </c>
      <c r="G45" s="79" t="s">
        <v>76</v>
      </c>
      <c r="H45" s="80" t="s">
        <v>77</v>
      </c>
      <c r="I45" s="65" t="s">
        <v>158</v>
      </c>
      <c r="J45" s="25" t="s">
        <v>159</v>
      </c>
      <c r="K45" s="25" t="s">
        <v>160</v>
      </c>
      <c r="L45" s="25" t="s">
        <v>161</v>
      </c>
      <c r="M45" s="25" t="s">
        <v>162</v>
      </c>
      <c r="N45" s="25" t="s">
        <v>173</v>
      </c>
      <c r="O45" s="25" t="s">
        <v>48</v>
      </c>
      <c r="P45" s="25" t="s">
        <v>69</v>
      </c>
      <c r="Q45" s="66" t="s">
        <v>71</v>
      </c>
      <c r="T45" s="11"/>
      <c r="U45" s="150">
        <v>2016</v>
      </c>
      <c r="V45" s="150"/>
      <c r="W45" s="150"/>
      <c r="X45" s="150">
        <v>2015</v>
      </c>
      <c r="Y45" s="150"/>
      <c r="Z45" s="150"/>
      <c r="AA45" s="150">
        <v>2014</v>
      </c>
      <c r="AB45" s="150"/>
      <c r="AC45" s="150"/>
    </row>
    <row r="46" spans="1:29" s="9" customFormat="1" ht="41.4" x14ac:dyDescent="0.25">
      <c r="B46" s="12"/>
      <c r="C46" s="61" t="s">
        <v>39</v>
      </c>
      <c r="D46" s="61" t="s">
        <v>37</v>
      </c>
      <c r="E46" s="61" t="s">
        <v>51</v>
      </c>
      <c r="F46" s="61" t="s">
        <v>157</v>
      </c>
      <c r="G46" s="61" t="s">
        <v>52</v>
      </c>
      <c r="H46" s="62" t="s">
        <v>164</v>
      </c>
      <c r="I46" s="62" t="s">
        <v>165</v>
      </c>
      <c r="J46" s="62" t="s">
        <v>166</v>
      </c>
      <c r="K46" s="63" t="s">
        <v>167</v>
      </c>
      <c r="L46" s="62" t="s">
        <v>168</v>
      </c>
      <c r="M46" s="62" t="s">
        <v>169</v>
      </c>
      <c r="N46" s="62" t="s">
        <v>174</v>
      </c>
      <c r="O46" s="62" t="s">
        <v>175</v>
      </c>
      <c r="P46" s="63" t="s">
        <v>176</v>
      </c>
      <c r="Q46" s="64" t="s">
        <v>177</v>
      </c>
      <c r="T46" s="17" t="s">
        <v>29</v>
      </c>
      <c r="U46" s="99" t="s">
        <v>25</v>
      </c>
      <c r="V46" s="99" t="s">
        <v>26</v>
      </c>
      <c r="W46" s="99" t="s">
        <v>27</v>
      </c>
      <c r="X46" s="99" t="s">
        <v>25</v>
      </c>
      <c r="Y46" s="99" t="s">
        <v>26</v>
      </c>
      <c r="Z46" s="99" t="s">
        <v>27</v>
      </c>
      <c r="AA46" s="99" t="s">
        <v>25</v>
      </c>
      <c r="AB46" s="99" t="s">
        <v>26</v>
      </c>
      <c r="AC46" s="99" t="s">
        <v>27</v>
      </c>
    </row>
    <row r="47" spans="1:29" x14ac:dyDescent="0.25">
      <c r="B47" s="13" t="s">
        <v>10</v>
      </c>
      <c r="C47" s="92">
        <v>28470523.58244212</v>
      </c>
      <c r="D47" s="138">
        <v>10398310.97612424</v>
      </c>
      <c r="E47" s="138">
        <v>628837.30073620705</v>
      </c>
      <c r="F47" s="138">
        <f>E47+D47</f>
        <v>11027148.276860448</v>
      </c>
      <c r="G47" s="92"/>
      <c r="H47" s="59"/>
      <c r="I47" s="50">
        <f>C47-F47</f>
        <v>17443375.305581674</v>
      </c>
      <c r="J47" s="109">
        <f t="shared" ref="J47:J58" si="0">U47</f>
        <v>8.4229999999999999E-2</v>
      </c>
      <c r="K47" s="96">
        <f t="shared" ref="K47:K58" si="1">I47*J47</f>
        <v>1469255.5019891444</v>
      </c>
      <c r="L47" s="140">
        <f t="shared" ref="L47:L58" si="2">W47</f>
        <v>9.1789999999999997E-2</v>
      </c>
      <c r="M47" s="141">
        <f>L47*F47</f>
        <v>1012181.9403330204</v>
      </c>
      <c r="N47" s="145">
        <f>M47+K47</f>
        <v>2481437.4423221648</v>
      </c>
      <c r="O47" s="109">
        <f>W47</f>
        <v>9.1789999999999997E-2</v>
      </c>
      <c r="P47" s="16">
        <f t="shared" ref="P47:P58" si="3">C47*O47</f>
        <v>2613309.3596323621</v>
      </c>
      <c r="Q47" s="15">
        <f t="shared" ref="Q47:Q58" si="4">P47-K47-M47</f>
        <v>131871.91731019737</v>
      </c>
      <c r="T47" s="11" t="s">
        <v>10</v>
      </c>
      <c r="U47" s="18">
        <v>8.4229999999999999E-2</v>
      </c>
      <c r="V47" s="18">
        <v>9.214E-2</v>
      </c>
      <c r="W47" s="18">
        <v>9.1789999999999997E-2</v>
      </c>
      <c r="X47" s="18">
        <v>5.5490000000000005E-2</v>
      </c>
      <c r="Y47" s="18">
        <v>6.1609999999999998E-2</v>
      </c>
      <c r="Z47" s="18">
        <v>5.0680000000000003E-2</v>
      </c>
      <c r="AA47" s="18">
        <v>3.6260000000000001E-2</v>
      </c>
      <c r="AB47" s="18">
        <v>1.806E-2</v>
      </c>
      <c r="AC47" s="18">
        <v>1.261E-2</v>
      </c>
    </row>
    <row r="48" spans="1:29" x14ac:dyDescent="0.25">
      <c r="B48" s="13" t="s">
        <v>11</v>
      </c>
      <c r="C48" s="92">
        <v>26648895.821764532</v>
      </c>
      <c r="D48" s="138">
        <v>9777792.4851676282</v>
      </c>
      <c r="E48" s="138">
        <v>530625.63902815303</v>
      </c>
      <c r="F48" s="138">
        <f t="shared" ref="F48:F58" si="5">E48+D48</f>
        <v>10308418.124195781</v>
      </c>
      <c r="G48" s="92"/>
      <c r="H48" s="59"/>
      <c r="I48" s="50">
        <f t="shared" ref="I48:I58" si="6">C48-F48</f>
        <v>16340477.697568752</v>
      </c>
      <c r="J48" s="109">
        <f t="shared" si="0"/>
        <v>0.10384</v>
      </c>
      <c r="K48" s="96">
        <f t="shared" si="1"/>
        <v>1696795.2041155393</v>
      </c>
      <c r="L48" s="140">
        <f t="shared" si="2"/>
        <v>9.851E-2</v>
      </c>
      <c r="M48" s="141">
        <f t="shared" ref="M48:M58" si="7">L48*F48</f>
        <v>1015482.2694145263</v>
      </c>
      <c r="N48" s="145">
        <f t="shared" ref="N48:N58" si="8">M48+K48</f>
        <v>2712277.4735300657</v>
      </c>
      <c r="O48" s="109">
        <f t="shared" ref="O48:O58" si="9">W48</f>
        <v>9.851E-2</v>
      </c>
      <c r="P48" s="16">
        <f t="shared" si="3"/>
        <v>2625182.727402024</v>
      </c>
      <c r="Q48" s="15">
        <f t="shared" si="4"/>
        <v>-87094.746128041646</v>
      </c>
      <c r="T48" s="11" t="s">
        <v>11</v>
      </c>
      <c r="U48" s="19">
        <v>0.10384</v>
      </c>
      <c r="V48" s="19">
        <v>9.6780000000000005E-2</v>
      </c>
      <c r="W48" s="19">
        <v>9.851E-2</v>
      </c>
      <c r="X48" s="19">
        <v>6.9809999999999997E-2</v>
      </c>
      <c r="Y48" s="19">
        <v>4.095E-2</v>
      </c>
      <c r="Z48" s="19">
        <v>3.9609999999999999E-2</v>
      </c>
      <c r="AA48" s="19">
        <v>2.231E-2</v>
      </c>
      <c r="AB48" s="19">
        <v>1.1180000000000001E-2</v>
      </c>
      <c r="AC48" s="19">
        <v>1.3300000000000001E-2</v>
      </c>
    </row>
    <row r="49" spans="1:29" x14ac:dyDescent="0.25">
      <c r="B49" s="13" t="s">
        <v>12</v>
      </c>
      <c r="C49" s="92">
        <v>27033319.948635112</v>
      </c>
      <c r="D49" s="138">
        <v>10355355.4626029</v>
      </c>
      <c r="E49" s="138">
        <v>506849.53644903301</v>
      </c>
      <c r="F49" s="138">
        <f t="shared" si="5"/>
        <v>10862204.999051934</v>
      </c>
      <c r="G49" s="92"/>
      <c r="H49" s="59"/>
      <c r="I49" s="50">
        <f t="shared" si="6"/>
        <v>16171114.949583178</v>
      </c>
      <c r="J49" s="109">
        <f t="shared" si="0"/>
        <v>9.0219999999999995E-2</v>
      </c>
      <c r="K49" s="96">
        <f t="shared" si="1"/>
        <v>1458957.9907513943</v>
      </c>
      <c r="L49" s="140">
        <f t="shared" si="2"/>
        <v>0.1061</v>
      </c>
      <c r="M49" s="141">
        <f t="shared" si="7"/>
        <v>1152479.9503994102</v>
      </c>
      <c r="N49" s="145">
        <f t="shared" si="8"/>
        <v>2611437.9411508045</v>
      </c>
      <c r="O49" s="109">
        <f t="shared" si="9"/>
        <v>0.1061</v>
      </c>
      <c r="P49" s="16">
        <f t="shared" si="3"/>
        <v>2868235.2465501856</v>
      </c>
      <c r="Q49" s="15">
        <f t="shared" si="4"/>
        <v>256797.30539938109</v>
      </c>
      <c r="T49" s="11" t="s">
        <v>12</v>
      </c>
      <c r="U49" s="19">
        <v>9.0219999999999995E-2</v>
      </c>
      <c r="V49" s="19">
        <v>0.10299</v>
      </c>
      <c r="W49" s="19">
        <v>0.1061</v>
      </c>
      <c r="X49" s="19">
        <v>3.6040000000000003E-2</v>
      </c>
      <c r="Y49" s="19">
        <v>5.74E-2</v>
      </c>
      <c r="Z49" s="19">
        <v>6.2899999999999998E-2</v>
      </c>
      <c r="AA49" s="19">
        <v>1.103E-2</v>
      </c>
      <c r="AB49" s="19">
        <v>-8.0000000000000002E-3</v>
      </c>
      <c r="AC49" s="19">
        <v>-2.7E-4</v>
      </c>
    </row>
    <row r="50" spans="1:29" x14ac:dyDescent="0.25">
      <c r="B50" s="13" t="s">
        <v>13</v>
      </c>
      <c r="C50" s="92">
        <v>25337967.068507843</v>
      </c>
      <c r="D50" s="138">
        <v>9647095.6511222981</v>
      </c>
      <c r="E50" s="138">
        <v>427241.85808194004</v>
      </c>
      <c r="F50" s="138">
        <f t="shared" si="5"/>
        <v>10074337.509204239</v>
      </c>
      <c r="G50" s="92"/>
      <c r="H50" s="59"/>
      <c r="I50" s="50">
        <f t="shared" si="6"/>
        <v>15263629.559303604</v>
      </c>
      <c r="J50" s="109">
        <f t="shared" si="0"/>
        <v>0.12114999999999999</v>
      </c>
      <c r="K50" s="96">
        <f t="shared" si="1"/>
        <v>1849188.7211096315</v>
      </c>
      <c r="L50" s="140">
        <f t="shared" si="2"/>
        <v>0.11132</v>
      </c>
      <c r="M50" s="141">
        <f t="shared" si="7"/>
        <v>1121475.2515246158</v>
      </c>
      <c r="N50" s="145">
        <f t="shared" si="8"/>
        <v>2970663.9726342475</v>
      </c>
      <c r="O50" s="109">
        <f t="shared" si="9"/>
        <v>0.11132</v>
      </c>
      <c r="P50" s="16">
        <f t="shared" si="3"/>
        <v>2820622.4940662929</v>
      </c>
      <c r="Q50" s="15">
        <f t="shared" si="4"/>
        <v>-150041.47856795439</v>
      </c>
      <c r="T50" s="11" t="s">
        <v>13</v>
      </c>
      <c r="U50" s="19">
        <v>0.12114999999999999</v>
      </c>
      <c r="V50" s="19">
        <v>0.11176999999999999</v>
      </c>
      <c r="W50" s="19">
        <v>0.11132</v>
      </c>
      <c r="X50" s="19">
        <v>6.7049999999999998E-2</v>
      </c>
      <c r="Y50" s="19">
        <v>9.2679999999999998E-2</v>
      </c>
      <c r="Z50" s="19">
        <v>9.5590000000000008E-2</v>
      </c>
      <c r="AA50" s="19">
        <v>-9.6500000000000006E-3</v>
      </c>
      <c r="AB50" s="19">
        <v>5.4530000000000002E-2</v>
      </c>
      <c r="AC50" s="19">
        <v>5.1979999999999998E-2</v>
      </c>
    </row>
    <row r="51" spans="1:29" x14ac:dyDescent="0.25">
      <c r="B51" s="13" t="s">
        <v>14</v>
      </c>
      <c r="C51" s="92">
        <v>26830106.971781619</v>
      </c>
      <c r="D51" s="138">
        <v>10148199.943929233</v>
      </c>
      <c r="E51" s="138">
        <v>389211.68392060202</v>
      </c>
      <c r="F51" s="138">
        <f t="shared" si="5"/>
        <v>10537411.627849834</v>
      </c>
      <c r="G51" s="92"/>
      <c r="H51" s="59"/>
      <c r="I51" s="50">
        <f t="shared" si="6"/>
        <v>16292695.343931785</v>
      </c>
      <c r="J51" s="109">
        <f t="shared" si="0"/>
        <v>0.10405</v>
      </c>
      <c r="K51" s="96">
        <f t="shared" si="1"/>
        <v>1695254.9505361023</v>
      </c>
      <c r="L51" s="140">
        <f t="shared" si="2"/>
        <v>0.10749</v>
      </c>
      <c r="M51" s="141">
        <f t="shared" si="7"/>
        <v>1132666.3758775787</v>
      </c>
      <c r="N51" s="145">
        <f t="shared" si="8"/>
        <v>2827921.3264136808</v>
      </c>
      <c r="O51" s="109">
        <f t="shared" si="9"/>
        <v>0.10749</v>
      </c>
      <c r="P51" s="16">
        <f t="shared" si="3"/>
        <v>2883968.1983968061</v>
      </c>
      <c r="Q51" s="15">
        <f t="shared" si="4"/>
        <v>56046.871983125107</v>
      </c>
      <c r="T51" s="11" t="s">
        <v>14</v>
      </c>
      <c r="U51" s="19">
        <v>0.10405</v>
      </c>
      <c r="V51" s="19">
        <v>0.11493</v>
      </c>
      <c r="W51" s="19">
        <v>0.10749</v>
      </c>
      <c r="X51" s="19">
        <v>9.4159999999999994E-2</v>
      </c>
      <c r="Y51" s="19">
        <v>9.7299999999999998E-2</v>
      </c>
      <c r="Z51" s="19">
        <v>9.6680000000000002E-2</v>
      </c>
      <c r="AA51" s="19">
        <v>5.3560000000000003E-2</v>
      </c>
      <c r="AB51" s="19">
        <v>7.3520000000000002E-2</v>
      </c>
      <c r="AC51" s="19">
        <v>7.1959999999999996E-2</v>
      </c>
    </row>
    <row r="52" spans="1:29" x14ac:dyDescent="0.25">
      <c r="B52" s="13" t="s">
        <v>15</v>
      </c>
      <c r="C52" s="92">
        <v>26012480.241924562</v>
      </c>
      <c r="D52" s="138">
        <v>9059913.9886654392</v>
      </c>
      <c r="E52" s="138">
        <v>333886.53028956009</v>
      </c>
      <c r="F52" s="138">
        <f t="shared" si="5"/>
        <v>9393800.5189549997</v>
      </c>
      <c r="G52" s="92"/>
      <c r="H52" s="59"/>
      <c r="I52" s="50">
        <f t="shared" si="6"/>
        <v>16618679.722969562</v>
      </c>
      <c r="J52" s="109">
        <f t="shared" si="0"/>
        <v>0.11650000000000001</v>
      </c>
      <c r="K52" s="96">
        <f t="shared" si="1"/>
        <v>1936076.187725954</v>
      </c>
      <c r="L52" s="140">
        <f t="shared" si="2"/>
        <v>9.5449999999999993E-2</v>
      </c>
      <c r="M52" s="141">
        <f t="shared" si="7"/>
        <v>896638.25953425467</v>
      </c>
      <c r="N52" s="145">
        <f t="shared" si="8"/>
        <v>2832714.4472602084</v>
      </c>
      <c r="O52" s="109">
        <f t="shared" si="9"/>
        <v>9.5449999999999993E-2</v>
      </c>
      <c r="P52" s="16">
        <f t="shared" si="3"/>
        <v>2482891.239091699</v>
      </c>
      <c r="Q52" s="15">
        <f t="shared" si="4"/>
        <v>-349823.20816850965</v>
      </c>
      <c r="T52" s="11" t="s">
        <v>15</v>
      </c>
      <c r="U52" s="19">
        <v>0.11650000000000001</v>
      </c>
      <c r="V52" s="19">
        <v>9.3600000000000003E-2</v>
      </c>
      <c r="W52" s="19">
        <v>9.5449999999999993E-2</v>
      </c>
      <c r="X52" s="19">
        <v>9.2280000000000001E-2</v>
      </c>
      <c r="Y52" s="19">
        <v>9.7680000000000003E-2</v>
      </c>
      <c r="Z52" s="19">
        <v>9.5400000000000013E-2</v>
      </c>
      <c r="AA52" s="19">
        <v>7.1900000000000006E-2</v>
      </c>
      <c r="AB52" s="19">
        <v>6.6640000000000005E-2</v>
      </c>
      <c r="AC52" s="19">
        <v>6.0249999999999998E-2</v>
      </c>
    </row>
    <row r="53" spans="1:29" x14ac:dyDescent="0.25">
      <c r="B53" s="13" t="s">
        <v>16</v>
      </c>
      <c r="C53" s="59">
        <v>23523603.871118996</v>
      </c>
      <c r="D53" s="138">
        <v>5659869.3108370891</v>
      </c>
      <c r="E53" s="138">
        <v>335782.716441656</v>
      </c>
      <c r="F53" s="138">
        <f t="shared" si="5"/>
        <v>5995652.0272787455</v>
      </c>
      <c r="G53" s="92"/>
      <c r="H53" s="59"/>
      <c r="I53" s="50">
        <f t="shared" si="6"/>
        <v>17527951.843840249</v>
      </c>
      <c r="J53" s="109">
        <f t="shared" si="0"/>
        <v>7.6670000000000002E-2</v>
      </c>
      <c r="K53" s="96">
        <f t="shared" si="1"/>
        <v>1343868.067867232</v>
      </c>
      <c r="L53" s="140">
        <f t="shared" si="2"/>
        <v>8.3059999999999995E-2</v>
      </c>
      <c r="M53" s="141">
        <f t="shared" si="7"/>
        <v>497998.85738577257</v>
      </c>
      <c r="N53" s="145">
        <f t="shared" si="8"/>
        <v>1841866.9252530045</v>
      </c>
      <c r="O53" s="109">
        <f t="shared" si="9"/>
        <v>8.3059999999999995E-2</v>
      </c>
      <c r="P53" s="16">
        <f t="shared" si="3"/>
        <v>1953870.5375351438</v>
      </c>
      <c r="Q53" s="15">
        <f t="shared" si="4"/>
        <v>112003.61228213919</v>
      </c>
      <c r="T53" s="11" t="s">
        <v>16</v>
      </c>
      <c r="U53" s="19">
        <v>7.6670000000000002E-2</v>
      </c>
      <c r="V53" s="19">
        <v>8.412E-2</v>
      </c>
      <c r="W53" s="19">
        <v>8.3059999999999995E-2</v>
      </c>
      <c r="X53" s="19">
        <v>8.8880000000000001E-2</v>
      </c>
      <c r="Y53" s="19">
        <v>8.4129999999999996E-2</v>
      </c>
      <c r="Z53" s="19">
        <v>7.8829999999999997E-2</v>
      </c>
      <c r="AA53" s="19">
        <v>5.9760000000000001E-2</v>
      </c>
      <c r="AB53" s="19">
        <v>5.7529999999999998E-2</v>
      </c>
      <c r="AC53" s="19">
        <v>6.2560000000000004E-2</v>
      </c>
    </row>
    <row r="54" spans="1:29" x14ac:dyDescent="0.25">
      <c r="B54" s="13" t="s">
        <v>17</v>
      </c>
      <c r="C54" s="59">
        <v>24611457.868212368</v>
      </c>
      <c r="D54" s="138">
        <v>5733601.3446712</v>
      </c>
      <c r="E54" s="138">
        <v>365339.28754992201</v>
      </c>
      <c r="F54" s="138">
        <f t="shared" si="5"/>
        <v>6098940.6322211223</v>
      </c>
      <c r="G54" s="92"/>
      <c r="H54" s="59"/>
      <c r="I54" s="50">
        <f t="shared" si="6"/>
        <v>18512517.235991247</v>
      </c>
      <c r="J54" s="109">
        <f t="shared" si="0"/>
        <v>8.5690000000000002E-2</v>
      </c>
      <c r="K54" s="96">
        <f t="shared" si="1"/>
        <v>1586337.6019520899</v>
      </c>
      <c r="L54" s="140">
        <f t="shared" si="2"/>
        <v>7.1029999999999996E-2</v>
      </c>
      <c r="M54" s="141">
        <f t="shared" si="7"/>
        <v>433207.75310666626</v>
      </c>
      <c r="N54" s="145">
        <f t="shared" si="8"/>
        <v>2019545.3550587562</v>
      </c>
      <c r="O54" s="109">
        <f t="shared" si="9"/>
        <v>7.1029999999999996E-2</v>
      </c>
      <c r="P54" s="16">
        <f t="shared" si="3"/>
        <v>1748151.8523791244</v>
      </c>
      <c r="Q54" s="15">
        <f t="shared" si="4"/>
        <v>-271393.50267963181</v>
      </c>
      <c r="T54" s="11" t="s">
        <v>17</v>
      </c>
      <c r="U54" s="19">
        <v>8.5690000000000002E-2</v>
      </c>
      <c r="V54" s="19">
        <v>7.0499999999999993E-2</v>
      </c>
      <c r="W54" s="19">
        <v>7.1029999999999996E-2</v>
      </c>
      <c r="X54" s="19">
        <v>8.8050000000000003E-2</v>
      </c>
      <c r="Y54" s="19">
        <v>7.3550000000000004E-2</v>
      </c>
      <c r="Z54" s="19">
        <v>8.0099999999999991E-2</v>
      </c>
      <c r="AA54" s="19">
        <v>6.1079999999999995E-2</v>
      </c>
      <c r="AB54" s="19">
        <v>6.8970000000000004E-2</v>
      </c>
      <c r="AC54" s="19">
        <v>6.7610000000000003E-2</v>
      </c>
    </row>
    <row r="55" spans="1:29" x14ac:dyDescent="0.25">
      <c r="B55" s="13" t="s">
        <v>18</v>
      </c>
      <c r="C55" s="59">
        <v>22336187.099845719</v>
      </c>
      <c r="D55" s="138">
        <v>5265101.2182033006</v>
      </c>
      <c r="E55" s="138">
        <v>397588.32859326003</v>
      </c>
      <c r="F55" s="138">
        <f t="shared" si="5"/>
        <v>5662689.5467965603</v>
      </c>
      <c r="G55" s="92"/>
      <c r="H55" s="59"/>
      <c r="I55" s="50">
        <f t="shared" si="6"/>
        <v>16673497.553049158</v>
      </c>
      <c r="J55" s="109">
        <f t="shared" si="0"/>
        <v>7.0599999999999996E-2</v>
      </c>
      <c r="K55" s="96">
        <f t="shared" si="1"/>
        <v>1177148.9272452705</v>
      </c>
      <c r="L55" s="140">
        <f t="shared" si="2"/>
        <v>9.5310000000000006E-2</v>
      </c>
      <c r="M55" s="141">
        <f t="shared" si="7"/>
        <v>539710.94070518017</v>
      </c>
      <c r="N55" s="145">
        <f t="shared" si="8"/>
        <v>1716859.8679504506</v>
      </c>
      <c r="O55" s="109">
        <f t="shared" si="9"/>
        <v>9.5310000000000006E-2</v>
      </c>
      <c r="P55" s="16">
        <f t="shared" si="3"/>
        <v>2128861.9924862958</v>
      </c>
      <c r="Q55" s="15">
        <f t="shared" si="4"/>
        <v>412002.12453584513</v>
      </c>
      <c r="T55" s="11" t="s">
        <v>18</v>
      </c>
      <c r="U55" s="19">
        <v>7.0599999999999996E-2</v>
      </c>
      <c r="V55" s="19">
        <v>9.1480000000000006E-2</v>
      </c>
      <c r="W55" s="19">
        <v>9.5310000000000006E-2</v>
      </c>
      <c r="X55" s="19">
        <v>8.270000000000001E-2</v>
      </c>
      <c r="Y55" s="19">
        <v>7.1910000000000002E-2</v>
      </c>
      <c r="Z55" s="19">
        <v>6.7030000000000006E-2</v>
      </c>
      <c r="AA55" s="19">
        <v>8.0489999999999992E-2</v>
      </c>
      <c r="AB55" s="19">
        <v>8.072E-2</v>
      </c>
      <c r="AC55" s="19">
        <v>7.9629999999999992E-2</v>
      </c>
    </row>
    <row r="56" spans="1:29" x14ac:dyDescent="0.25">
      <c r="B56" s="13" t="s">
        <v>19</v>
      </c>
      <c r="C56" s="59">
        <v>21498443.784655031</v>
      </c>
      <c r="D56" s="138">
        <v>5117617.9935065713</v>
      </c>
      <c r="E56" s="138">
        <v>441633.045639018</v>
      </c>
      <c r="F56" s="138">
        <f t="shared" si="5"/>
        <v>5559251.0391455889</v>
      </c>
      <c r="G56" s="92"/>
      <c r="H56" s="59"/>
      <c r="I56" s="50">
        <f t="shared" si="6"/>
        <v>15939192.745509442</v>
      </c>
      <c r="J56" s="109">
        <f t="shared" si="0"/>
        <v>9.7199999999999995E-2</v>
      </c>
      <c r="K56" s="96">
        <f t="shared" si="1"/>
        <v>1549289.5348635176</v>
      </c>
      <c r="L56" s="140">
        <f t="shared" si="2"/>
        <v>0.11226</v>
      </c>
      <c r="M56" s="141">
        <f t="shared" si="7"/>
        <v>624081.52165448375</v>
      </c>
      <c r="N56" s="145">
        <f t="shared" si="8"/>
        <v>2173371.0565180015</v>
      </c>
      <c r="O56" s="109">
        <f t="shared" si="9"/>
        <v>0.11226</v>
      </c>
      <c r="P56" s="16">
        <f t="shared" si="3"/>
        <v>2413415.2992653735</v>
      </c>
      <c r="Q56" s="15">
        <f t="shared" si="4"/>
        <v>240044.24274737213</v>
      </c>
      <c r="T56" s="11" t="s">
        <v>19</v>
      </c>
      <c r="U56" s="19">
        <v>9.7199999999999995E-2</v>
      </c>
      <c r="V56" s="19">
        <v>0.1178</v>
      </c>
      <c r="W56" s="19">
        <v>0.11226</v>
      </c>
      <c r="X56" s="19">
        <v>6.3710000000000003E-2</v>
      </c>
      <c r="Y56" s="19">
        <v>7.1929999999999994E-2</v>
      </c>
      <c r="Z56" s="19">
        <v>7.5439999999999993E-2</v>
      </c>
      <c r="AA56" s="19">
        <v>7.492E-2</v>
      </c>
      <c r="AB56" s="19">
        <v>0.10135</v>
      </c>
      <c r="AC56" s="19">
        <v>0.10014000000000001</v>
      </c>
    </row>
    <row r="57" spans="1:29" x14ac:dyDescent="0.25">
      <c r="B57" s="13" t="s">
        <v>20</v>
      </c>
      <c r="C57" s="59">
        <v>20508617.037939444</v>
      </c>
      <c r="D57" s="138">
        <v>4843961.9544116026</v>
      </c>
      <c r="E57" s="138">
        <v>469460.86013357999</v>
      </c>
      <c r="F57" s="138">
        <f t="shared" si="5"/>
        <v>5313422.8145451825</v>
      </c>
      <c r="G57" s="92"/>
      <c r="H57" s="59"/>
      <c r="I57" s="50">
        <f t="shared" si="6"/>
        <v>15195194.223394262</v>
      </c>
      <c r="J57" s="109">
        <f t="shared" si="0"/>
        <v>0.12271</v>
      </c>
      <c r="K57" s="96">
        <f t="shared" si="1"/>
        <v>1864602.2831527099</v>
      </c>
      <c r="L57" s="140">
        <f t="shared" si="2"/>
        <v>0.11108999999999999</v>
      </c>
      <c r="M57" s="141">
        <f t="shared" si="7"/>
        <v>590268.1404678243</v>
      </c>
      <c r="N57" s="145">
        <f t="shared" si="8"/>
        <v>2454870.4236205341</v>
      </c>
      <c r="O57" s="109">
        <f t="shared" si="9"/>
        <v>0.11108999999999999</v>
      </c>
      <c r="P57" s="16">
        <f t="shared" si="3"/>
        <v>2278302.2667446928</v>
      </c>
      <c r="Q57" s="15">
        <f t="shared" si="4"/>
        <v>-176568.15687584144</v>
      </c>
      <c r="T57" s="11" t="s">
        <v>20</v>
      </c>
      <c r="U57" s="19">
        <v>0.12271</v>
      </c>
      <c r="V57" s="19">
        <v>0.115</v>
      </c>
      <c r="W57" s="19">
        <v>0.11108999999999999</v>
      </c>
      <c r="X57" s="19">
        <v>7.6230000000000006E-2</v>
      </c>
      <c r="Y57" s="19">
        <v>0.12447999999999999</v>
      </c>
      <c r="Z57" s="19">
        <v>0.11320000000000001</v>
      </c>
      <c r="AA57" s="19">
        <v>9.9010000000000001E-2</v>
      </c>
      <c r="AB57" s="19">
        <v>8.5040000000000004E-2</v>
      </c>
      <c r="AC57" s="19">
        <v>8.231999999999999E-2</v>
      </c>
    </row>
    <row r="58" spans="1:29" x14ac:dyDescent="0.25">
      <c r="B58" s="13" t="s">
        <v>21</v>
      </c>
      <c r="C58" s="93">
        <v>21272194.577200577</v>
      </c>
      <c r="D58" s="139">
        <v>4804963.0394841814</v>
      </c>
      <c r="E58" s="139">
        <v>508684.76398205501</v>
      </c>
      <c r="F58" s="138">
        <f t="shared" si="5"/>
        <v>5313647.8034662362</v>
      </c>
      <c r="G58" s="92"/>
      <c r="H58" s="59"/>
      <c r="I58" s="50">
        <f t="shared" si="6"/>
        <v>15958546.77373434</v>
      </c>
      <c r="J58" s="109">
        <f t="shared" si="0"/>
        <v>0.10594000000000001</v>
      </c>
      <c r="K58" s="96">
        <f t="shared" si="1"/>
        <v>1690648.4452094161</v>
      </c>
      <c r="L58" s="140">
        <f t="shared" si="2"/>
        <v>8.7080000000000005E-2</v>
      </c>
      <c r="M58" s="141">
        <f t="shared" si="7"/>
        <v>462712.45072583988</v>
      </c>
      <c r="N58" s="145">
        <f t="shared" si="8"/>
        <v>2153360.895935256</v>
      </c>
      <c r="O58" s="109">
        <f t="shared" si="9"/>
        <v>8.7080000000000005E-2</v>
      </c>
      <c r="P58" s="16">
        <f t="shared" si="3"/>
        <v>1852382.7037826264</v>
      </c>
      <c r="Q58" s="15">
        <f t="shared" si="4"/>
        <v>-300978.19215262955</v>
      </c>
      <c r="T58" s="26" t="s">
        <v>21</v>
      </c>
      <c r="U58" s="27">
        <v>0.10594000000000001</v>
      </c>
      <c r="V58" s="27">
        <v>7.8719999999999998E-2</v>
      </c>
      <c r="W58" s="27">
        <v>8.7080000000000005E-2</v>
      </c>
      <c r="X58" s="27">
        <v>0.11462</v>
      </c>
      <c r="Y58" s="27">
        <v>8.8090000000000002E-2</v>
      </c>
      <c r="Z58" s="27">
        <v>9.4709999999999989E-2</v>
      </c>
      <c r="AA58" s="27">
        <v>7.3180000000000009E-2</v>
      </c>
      <c r="AB58" s="27">
        <v>5.7889999999999997E-2</v>
      </c>
      <c r="AC58" s="27">
        <v>7.4439999999999992E-2</v>
      </c>
    </row>
    <row r="59" spans="1:29" ht="28.2" thickBot="1" x14ac:dyDescent="0.3">
      <c r="B59" s="126" t="s">
        <v>125</v>
      </c>
      <c r="C59" s="95">
        <f>SUM(C47:C58)</f>
        <v>294083797.87402791</v>
      </c>
      <c r="D59" s="95">
        <f t="shared" ref="D59:F59" si="10">SUM(D47:D58)</f>
        <v>90811783.368725687</v>
      </c>
      <c r="E59" s="95">
        <f t="shared" si="10"/>
        <v>5335141.550844986</v>
      </c>
      <c r="F59" s="95">
        <f t="shared" si="10"/>
        <v>96146924.91957067</v>
      </c>
      <c r="G59" s="95">
        <f>SUM(G47:G58)</f>
        <v>0</v>
      </c>
      <c r="H59" s="95">
        <f>SUM(H47:H58)</f>
        <v>0</v>
      </c>
      <c r="I59" s="95">
        <f>SUM(I47:I58)</f>
        <v>197936872.95445725</v>
      </c>
      <c r="J59" s="36"/>
      <c r="K59" s="37">
        <f>SUM(K47:K58)</f>
        <v>19317423.416518003</v>
      </c>
      <c r="L59" s="36"/>
      <c r="M59" s="37">
        <f>SUM(M47:M58)</f>
        <v>9478903.7111291736</v>
      </c>
      <c r="N59" s="37">
        <f>SUM(N47:N58)</f>
        <v>28796327.127647169</v>
      </c>
      <c r="O59" s="36"/>
      <c r="P59" s="37">
        <f>SUM(P47:P58)</f>
        <v>28669193.917332619</v>
      </c>
      <c r="Q59" s="38">
        <f>SUM(Q47:Q58)</f>
        <v>-127133.21031454846</v>
      </c>
      <c r="T59" s="30"/>
      <c r="U59" s="31"/>
      <c r="V59" s="31"/>
      <c r="W59" s="31"/>
      <c r="X59" s="31"/>
      <c r="Y59" s="31"/>
      <c r="Z59" s="31"/>
      <c r="AA59" s="31"/>
      <c r="AB59" s="31"/>
      <c r="AC59" s="31"/>
    </row>
    <row r="60" spans="1:29" x14ac:dyDescent="0.25">
      <c r="C60" s="142"/>
      <c r="G60" s="4"/>
      <c r="H60" s="4"/>
      <c r="I60" s="4"/>
      <c r="J60" s="67"/>
      <c r="K60" s="124"/>
      <c r="M60" s="119"/>
      <c r="N60" s="28"/>
      <c r="O60" s="29"/>
      <c r="P60" s="29"/>
      <c r="Q60" s="29"/>
      <c r="R60" s="29"/>
      <c r="S60" s="29"/>
      <c r="T60" s="29"/>
      <c r="U60" s="29"/>
      <c r="V60" s="29"/>
      <c r="W60" s="29"/>
    </row>
    <row r="61" spans="1:29" x14ac:dyDescent="0.25">
      <c r="N61" s="28"/>
      <c r="O61" s="29"/>
      <c r="P61" s="29"/>
      <c r="Q61" s="29"/>
      <c r="R61" s="29"/>
      <c r="S61" s="29"/>
      <c r="T61" s="29"/>
      <c r="U61" s="29"/>
      <c r="V61" s="29"/>
      <c r="W61" s="29"/>
    </row>
    <row r="62" spans="1:29" x14ac:dyDescent="0.25">
      <c r="A62" s="1" t="s">
        <v>134</v>
      </c>
      <c r="B62" s="46" t="s">
        <v>128</v>
      </c>
      <c r="C62" s="2"/>
      <c r="K62" s="113"/>
      <c r="N62" s="28"/>
      <c r="O62" s="29"/>
      <c r="P62" s="29"/>
      <c r="Q62" s="29"/>
      <c r="R62" s="29"/>
      <c r="S62" s="29"/>
      <c r="T62" s="29"/>
      <c r="U62" s="29"/>
      <c r="V62" s="29"/>
      <c r="W62" s="29"/>
    </row>
    <row r="63" spans="1:29" x14ac:dyDescent="0.25">
      <c r="B63" s="3"/>
      <c r="C63" s="2"/>
      <c r="K63" s="121"/>
      <c r="N63" s="28"/>
      <c r="O63" s="28"/>
      <c r="P63" s="28"/>
      <c r="Q63" s="28"/>
      <c r="R63" s="28"/>
      <c r="S63" s="28"/>
      <c r="T63" s="28"/>
      <c r="U63" s="28"/>
      <c r="V63" s="28"/>
      <c r="W63" s="28"/>
    </row>
    <row r="64" spans="1:29" ht="69" x14ac:dyDescent="0.25">
      <c r="A64" s="11"/>
      <c r="B64" s="100" t="s">
        <v>44</v>
      </c>
      <c r="C64" s="47" t="s">
        <v>60</v>
      </c>
      <c r="D64" s="47" t="s">
        <v>114</v>
      </c>
      <c r="E64" s="160" t="s">
        <v>43</v>
      </c>
      <c r="F64" s="160"/>
      <c r="G64" s="160"/>
      <c r="H64" s="160"/>
      <c r="I64" s="160"/>
      <c r="K64" s="119"/>
      <c r="O64" s="28"/>
      <c r="P64" s="28"/>
      <c r="Q64" s="28"/>
      <c r="R64" s="28"/>
      <c r="S64" s="28"/>
      <c r="T64" s="28"/>
      <c r="U64" s="28"/>
      <c r="V64" s="28"/>
      <c r="W64" s="28"/>
      <c r="X64" s="28"/>
    </row>
    <row r="65" spans="1:24" ht="30.75" customHeight="1" x14ac:dyDescent="0.25">
      <c r="A65" s="164" t="s">
        <v>126</v>
      </c>
      <c r="B65" s="165"/>
      <c r="C65" s="166"/>
      <c r="D65" s="125"/>
      <c r="E65" s="151"/>
      <c r="F65" s="152"/>
      <c r="G65" s="152"/>
      <c r="H65" s="152"/>
      <c r="I65" s="153"/>
      <c r="K65" s="119"/>
      <c r="O65" s="28"/>
      <c r="P65" s="28"/>
      <c r="Q65" s="28"/>
      <c r="R65" s="28"/>
      <c r="S65" s="28"/>
      <c r="T65" s="28"/>
      <c r="U65" s="28"/>
      <c r="V65" s="28"/>
      <c r="W65" s="28"/>
      <c r="X65" s="28"/>
    </row>
    <row r="66" spans="1:24" ht="27.6" x14ac:dyDescent="0.25">
      <c r="A66" s="68" t="s">
        <v>49</v>
      </c>
      <c r="B66" s="48" t="s">
        <v>55</v>
      </c>
      <c r="C66" s="110" t="s">
        <v>170</v>
      </c>
      <c r="D66" s="96"/>
      <c r="E66" s="154"/>
      <c r="F66" s="154"/>
      <c r="G66" s="154"/>
      <c r="H66" s="154"/>
      <c r="I66" s="154"/>
      <c r="K66" s="119"/>
      <c r="O66" s="28"/>
      <c r="P66" s="28"/>
      <c r="Q66" s="28"/>
      <c r="R66" s="28"/>
      <c r="S66" s="28"/>
      <c r="T66" s="28"/>
      <c r="U66" s="28"/>
      <c r="V66" s="28"/>
      <c r="W66" s="28"/>
      <c r="X66" s="28"/>
    </row>
    <row r="67" spans="1:24" ht="27.6" x14ac:dyDescent="0.25">
      <c r="A67" s="68" t="s">
        <v>50</v>
      </c>
      <c r="B67" s="48" t="s">
        <v>72</v>
      </c>
      <c r="C67" s="111" t="s">
        <v>170</v>
      </c>
      <c r="D67" s="112"/>
      <c r="E67" s="161"/>
      <c r="F67" s="162"/>
      <c r="G67" s="162"/>
      <c r="H67" s="162"/>
      <c r="I67" s="163"/>
      <c r="J67" s="77"/>
      <c r="K67" s="120"/>
      <c r="L67" s="77"/>
      <c r="M67" s="77"/>
      <c r="N67" s="77"/>
      <c r="O67" s="77"/>
      <c r="P67" s="77"/>
      <c r="Q67" s="77"/>
    </row>
    <row r="68" spans="1:24" ht="27.6" x14ac:dyDescent="0.25">
      <c r="A68" s="68" t="s">
        <v>58</v>
      </c>
      <c r="B68" s="48" t="s">
        <v>57</v>
      </c>
      <c r="C68" s="110" t="s">
        <v>170</v>
      </c>
      <c r="D68" s="112">
        <v>-295125</v>
      </c>
      <c r="E68" s="154"/>
      <c r="F68" s="154"/>
      <c r="G68" s="154"/>
      <c r="H68" s="154"/>
      <c r="I68" s="154"/>
      <c r="J68" s="77"/>
      <c r="K68" s="120"/>
      <c r="L68" s="77"/>
      <c r="M68" s="77"/>
      <c r="N68" s="77"/>
      <c r="O68" s="77"/>
      <c r="P68" s="77"/>
      <c r="Q68" s="77"/>
    </row>
    <row r="69" spans="1:24" ht="27.6" x14ac:dyDescent="0.25">
      <c r="A69" s="68" t="s">
        <v>59</v>
      </c>
      <c r="B69" s="48" t="s">
        <v>56</v>
      </c>
      <c r="C69" s="111" t="s">
        <v>170</v>
      </c>
      <c r="D69" s="112">
        <v>270366</v>
      </c>
      <c r="E69" s="161"/>
      <c r="F69" s="162"/>
      <c r="G69" s="162"/>
      <c r="H69" s="162"/>
      <c r="I69" s="163"/>
      <c r="J69" s="77"/>
      <c r="K69" s="123"/>
      <c r="L69" s="77"/>
      <c r="M69" s="77"/>
      <c r="N69" s="77"/>
      <c r="O69" s="77"/>
      <c r="P69" s="77"/>
      <c r="Q69" s="77"/>
    </row>
    <row r="70" spans="1:24" ht="27.6" x14ac:dyDescent="0.25">
      <c r="A70" s="68" t="s">
        <v>62</v>
      </c>
      <c r="B70" s="48" t="s">
        <v>64</v>
      </c>
      <c r="C70" s="110" t="s">
        <v>170</v>
      </c>
      <c r="D70" s="96"/>
      <c r="E70" s="154"/>
      <c r="F70" s="154"/>
      <c r="G70" s="154"/>
      <c r="H70" s="154"/>
      <c r="I70" s="154"/>
      <c r="J70" s="77"/>
      <c r="K70" s="123"/>
      <c r="L70" s="77"/>
      <c r="M70" s="77"/>
      <c r="N70" s="77"/>
      <c r="O70" s="77"/>
      <c r="P70" s="77"/>
      <c r="Q70" s="77"/>
    </row>
    <row r="71" spans="1:24" ht="28.5" customHeight="1" x14ac:dyDescent="0.25">
      <c r="A71" s="68" t="s">
        <v>63</v>
      </c>
      <c r="B71" s="48" t="s">
        <v>65</v>
      </c>
      <c r="C71" s="110" t="s">
        <v>170</v>
      </c>
      <c r="D71" s="96"/>
      <c r="E71" s="154"/>
      <c r="F71" s="154"/>
      <c r="G71" s="154"/>
      <c r="H71" s="154"/>
      <c r="I71" s="154"/>
      <c r="J71" s="77"/>
      <c r="K71" s="123"/>
      <c r="L71" s="77"/>
      <c r="M71" s="77"/>
      <c r="N71" s="77"/>
      <c r="O71" s="77"/>
      <c r="P71" s="77"/>
      <c r="Q71" s="77"/>
    </row>
    <row r="72" spans="1:24" ht="33.75" customHeight="1" x14ac:dyDescent="0.25">
      <c r="A72" s="68">
        <v>4</v>
      </c>
      <c r="B72" s="48" t="s">
        <v>61</v>
      </c>
      <c r="C72" s="110" t="s">
        <v>170</v>
      </c>
      <c r="D72" s="96"/>
      <c r="E72" s="154"/>
      <c r="F72" s="154"/>
      <c r="G72" s="154"/>
      <c r="H72" s="154"/>
      <c r="I72" s="154"/>
      <c r="J72" s="77"/>
      <c r="K72" s="123"/>
      <c r="L72" s="77"/>
      <c r="M72" s="77"/>
      <c r="N72" s="77"/>
      <c r="O72" s="77"/>
      <c r="P72" s="77"/>
      <c r="Q72" s="77"/>
    </row>
    <row r="73" spans="1:24" ht="41.4" x14ac:dyDescent="0.25">
      <c r="A73" s="68">
        <v>5</v>
      </c>
      <c r="B73" s="48" t="s">
        <v>74</v>
      </c>
      <c r="C73" s="110" t="s">
        <v>170</v>
      </c>
      <c r="D73" s="96"/>
      <c r="E73" s="154"/>
      <c r="F73" s="154"/>
      <c r="G73" s="154"/>
      <c r="H73" s="154"/>
      <c r="I73" s="154"/>
      <c r="J73" s="77"/>
      <c r="K73" s="123"/>
      <c r="L73" s="77"/>
      <c r="M73" s="77"/>
      <c r="N73" s="77"/>
      <c r="O73" s="77"/>
      <c r="P73" s="77"/>
      <c r="Q73" s="77"/>
    </row>
    <row r="74" spans="1:24" ht="27.6" x14ac:dyDescent="0.25">
      <c r="A74" s="53">
        <v>6</v>
      </c>
      <c r="B74" s="127" t="s">
        <v>129</v>
      </c>
      <c r="C74" s="110" t="s">
        <v>170</v>
      </c>
      <c r="D74" s="96"/>
      <c r="E74" s="154"/>
      <c r="F74" s="154"/>
      <c r="G74" s="154"/>
      <c r="H74" s="154"/>
      <c r="I74" s="154"/>
      <c r="K74" s="28"/>
    </row>
    <row r="75" spans="1:24" ht="28.5" customHeight="1" x14ac:dyDescent="0.25">
      <c r="A75" s="53">
        <v>7</v>
      </c>
      <c r="B75" s="45" t="s">
        <v>179</v>
      </c>
      <c r="C75" s="110" t="s">
        <v>178</v>
      </c>
      <c r="D75" s="96">
        <v>-9485</v>
      </c>
      <c r="E75" s="154"/>
      <c r="F75" s="154"/>
      <c r="G75" s="154"/>
      <c r="H75" s="154"/>
      <c r="I75" s="154"/>
    </row>
    <row r="76" spans="1:24" x14ac:dyDescent="0.25">
      <c r="A76" s="53">
        <v>8</v>
      </c>
      <c r="B76" s="45"/>
      <c r="C76" s="10"/>
      <c r="D76" s="96"/>
      <c r="E76" s="154"/>
      <c r="F76" s="154"/>
      <c r="G76" s="154"/>
      <c r="H76" s="154"/>
      <c r="I76" s="154"/>
    </row>
    <row r="77" spans="1:24" x14ac:dyDescent="0.25">
      <c r="A77" s="53">
        <v>9</v>
      </c>
      <c r="B77" s="45"/>
      <c r="C77" s="10"/>
      <c r="D77" s="96"/>
      <c r="E77" s="161"/>
      <c r="F77" s="162"/>
      <c r="G77" s="162"/>
      <c r="H77" s="162"/>
      <c r="I77" s="163"/>
    </row>
    <row r="78" spans="1:24" x14ac:dyDescent="0.25">
      <c r="A78" s="53">
        <v>10</v>
      </c>
      <c r="B78" s="45" t="s">
        <v>171</v>
      </c>
      <c r="C78" s="10"/>
      <c r="D78" s="96">
        <f>SUM(D66:D77)</f>
        <v>-34244</v>
      </c>
      <c r="E78" s="154"/>
      <c r="F78" s="154"/>
      <c r="G78" s="154"/>
      <c r="H78" s="154"/>
      <c r="I78" s="154"/>
    </row>
    <row r="79" spans="1:24" x14ac:dyDescent="0.25">
      <c r="A79" s="1" t="s">
        <v>141</v>
      </c>
      <c r="B79" s="2" t="s">
        <v>123</v>
      </c>
      <c r="C79" s="2"/>
      <c r="D79" s="97">
        <v>-357047</v>
      </c>
      <c r="E79" s="24"/>
      <c r="F79" s="24"/>
      <c r="G79" s="24"/>
      <c r="H79" s="24"/>
    </row>
    <row r="80" spans="1:24" x14ac:dyDescent="0.25">
      <c r="B80" s="2" t="s">
        <v>172</v>
      </c>
      <c r="C80" s="2"/>
      <c r="D80" s="97">
        <f>D79-D78</f>
        <v>-322803</v>
      </c>
      <c r="E80" s="24"/>
      <c r="F80" s="24"/>
      <c r="G80" s="24"/>
      <c r="H80" s="24"/>
    </row>
    <row r="81" spans="1:19" x14ac:dyDescent="0.25">
      <c r="B81" s="122" t="s">
        <v>124</v>
      </c>
      <c r="C81" s="69"/>
      <c r="D81" s="97">
        <f>Q59</f>
        <v>-127133.21031454846</v>
      </c>
      <c r="E81" s="24"/>
      <c r="F81" s="24"/>
      <c r="G81" s="24"/>
      <c r="H81" s="24"/>
    </row>
    <row r="82" spans="1:19" x14ac:dyDescent="0.25">
      <c r="B82" s="69" t="s">
        <v>23</v>
      </c>
      <c r="C82" s="69"/>
      <c r="D82" s="98">
        <f>D80-D81</f>
        <v>-195669.78968545154</v>
      </c>
    </row>
    <row r="83" spans="1:19" ht="14.4" thickBot="1" x14ac:dyDescent="0.3">
      <c r="B83" s="133" t="s">
        <v>66</v>
      </c>
      <c r="C83" s="70"/>
      <c r="D83" s="144">
        <f>IF(ISERROR(D82/P59),0,D82/P59)</f>
        <v>-6.8250886386852644E-3</v>
      </c>
      <c r="E83" s="102" t="str">
        <f>IF(AND(D83&lt;0.01,D83&gt;-0.01),"","Unresolved differences of greater than + or - 1% should be explained")</f>
        <v/>
      </c>
      <c r="G83" s="77"/>
      <c r="H83" s="34"/>
      <c r="I83" s="34"/>
      <c r="J83" s="34"/>
      <c r="K83" s="34"/>
      <c r="L83" s="34"/>
    </row>
    <row r="84" spans="1:19" ht="14.4" thickTop="1" x14ac:dyDescent="0.25">
      <c r="B84" s="2"/>
      <c r="C84" s="55"/>
      <c r="D84" s="58"/>
      <c r="G84" s="77"/>
    </row>
    <row r="85" spans="1:19" x14ac:dyDescent="0.25">
      <c r="B85" s="2"/>
      <c r="C85" s="55"/>
      <c r="D85" s="33"/>
    </row>
    <row r="86" spans="1:19" x14ac:dyDescent="0.25">
      <c r="A86" s="1" t="s">
        <v>68</v>
      </c>
      <c r="B86" s="71" t="s">
        <v>130</v>
      </c>
      <c r="C86" s="57"/>
      <c r="D86" s="58"/>
    </row>
    <row r="87" spans="1:19" x14ac:dyDescent="0.25">
      <c r="B87" s="56"/>
      <c r="C87" s="57"/>
      <c r="D87" s="58"/>
    </row>
    <row r="88" spans="1:19" ht="69" x14ac:dyDescent="0.25">
      <c r="B88" s="101" t="s">
        <v>24</v>
      </c>
      <c r="C88" s="47" t="s">
        <v>148</v>
      </c>
      <c r="D88" s="47" t="s">
        <v>149</v>
      </c>
      <c r="E88" s="47" t="s">
        <v>150</v>
      </c>
      <c r="F88" s="72" t="s">
        <v>123</v>
      </c>
      <c r="G88" s="47" t="s">
        <v>23</v>
      </c>
      <c r="H88" s="74" t="s">
        <v>151</v>
      </c>
      <c r="I88" s="47" t="s">
        <v>66</v>
      </c>
      <c r="J88" s="77"/>
      <c r="K88" s="77"/>
      <c r="L88" s="34"/>
      <c r="M88" s="34"/>
      <c r="N88" s="34"/>
      <c r="O88" s="34"/>
      <c r="P88" s="34"/>
      <c r="Q88" s="34"/>
      <c r="R88" s="34"/>
      <c r="S88" s="34"/>
    </row>
    <row r="89" spans="1:19" x14ac:dyDescent="0.25">
      <c r="B89" s="114"/>
      <c r="C89" s="105"/>
      <c r="D89" s="105"/>
      <c r="E89" s="106"/>
      <c r="F89" s="129">
        <f>SUM(D89:E89)</f>
        <v>0</v>
      </c>
      <c r="G89" s="107">
        <f>F89-C89</f>
        <v>0</v>
      </c>
      <c r="H89" s="106"/>
      <c r="I89" s="103">
        <f>IF(ISERROR(G89/H89),0,G89/H89)</f>
        <v>0</v>
      </c>
      <c r="J89" s="77"/>
      <c r="K89" s="77"/>
      <c r="L89" s="34"/>
      <c r="M89" s="34"/>
      <c r="N89" s="34"/>
      <c r="O89" s="34"/>
      <c r="P89" s="34"/>
      <c r="Q89" s="34"/>
      <c r="R89" s="34"/>
      <c r="S89" s="34"/>
    </row>
    <row r="90" spans="1:19" x14ac:dyDescent="0.25">
      <c r="B90" s="114"/>
      <c r="C90" s="105"/>
      <c r="D90" s="105"/>
      <c r="E90" s="106"/>
      <c r="F90" s="129">
        <f t="shared" ref="F90:F92" si="11">SUM(D90:E90)</f>
        <v>0</v>
      </c>
      <c r="G90" s="107">
        <f>F90-C90</f>
        <v>0</v>
      </c>
      <c r="H90" s="106"/>
      <c r="I90" s="103">
        <f>IF(ISERROR(G90/H90),0,G90/H90)</f>
        <v>0</v>
      </c>
      <c r="J90" s="77"/>
      <c r="K90" s="77"/>
      <c r="L90" s="34"/>
      <c r="M90" s="34"/>
      <c r="N90" s="34"/>
      <c r="O90" s="34"/>
      <c r="P90" s="34"/>
      <c r="Q90" s="34"/>
      <c r="R90" s="34"/>
      <c r="S90" s="34"/>
    </row>
    <row r="91" spans="1:19" x14ac:dyDescent="0.25">
      <c r="B91" s="114"/>
      <c r="C91" s="105"/>
      <c r="D91" s="105"/>
      <c r="E91" s="106"/>
      <c r="F91" s="129">
        <f t="shared" si="11"/>
        <v>0</v>
      </c>
      <c r="G91" s="107">
        <f>F91-C91</f>
        <v>0</v>
      </c>
      <c r="H91" s="106"/>
      <c r="I91" s="103">
        <f>IF(ISERROR(G91/H91),0,G91/H91)</f>
        <v>0</v>
      </c>
      <c r="J91" s="77"/>
      <c r="K91" s="77"/>
      <c r="L91" s="34"/>
      <c r="M91" s="34"/>
      <c r="N91" s="34"/>
      <c r="O91" s="34"/>
      <c r="P91" s="34"/>
      <c r="Q91" s="34"/>
      <c r="R91" s="34"/>
      <c r="S91" s="34"/>
    </row>
    <row r="92" spans="1:19" ht="14.4" thickBot="1" x14ac:dyDescent="0.3">
      <c r="B92" s="114"/>
      <c r="C92" s="108"/>
      <c r="D92" s="108"/>
      <c r="E92" s="108"/>
      <c r="F92" s="129">
        <f t="shared" si="11"/>
        <v>0</v>
      </c>
      <c r="G92" s="107">
        <f>F92-C92</f>
        <v>0</v>
      </c>
      <c r="H92" s="108"/>
      <c r="I92" s="104">
        <f>IF(ISERROR(G92/H92),0,G92/H92)</f>
        <v>0</v>
      </c>
      <c r="J92" s="77"/>
      <c r="K92" s="77"/>
      <c r="L92" s="34"/>
      <c r="M92" s="34"/>
      <c r="N92" s="34"/>
      <c r="O92" s="34"/>
      <c r="P92" s="34"/>
      <c r="Q92" s="34"/>
      <c r="R92" s="34"/>
      <c r="S92" s="34"/>
    </row>
    <row r="93" spans="1:19" ht="14.4" thickBot="1" x14ac:dyDescent="0.3">
      <c r="B93" s="73" t="s">
        <v>67</v>
      </c>
      <c r="C93" s="128">
        <f t="shared" ref="C93:H93" si="12">SUM(C89:C92)</f>
        <v>0</v>
      </c>
      <c r="D93" s="128">
        <f t="shared" si="12"/>
        <v>0</v>
      </c>
      <c r="E93" s="128">
        <f t="shared" si="12"/>
        <v>0</v>
      </c>
      <c r="F93" s="130">
        <f t="shared" si="12"/>
        <v>0</v>
      </c>
      <c r="G93" s="128">
        <f>SUM(G89:G92)</f>
        <v>0</v>
      </c>
      <c r="H93" s="75">
        <f t="shared" si="12"/>
        <v>0</v>
      </c>
      <c r="I93" s="76" t="s">
        <v>73</v>
      </c>
      <c r="J93" s="77"/>
      <c r="K93" s="77"/>
      <c r="L93" s="34"/>
      <c r="M93" s="34"/>
      <c r="N93" s="34"/>
      <c r="O93" s="34"/>
      <c r="P93" s="34"/>
      <c r="Q93" s="34"/>
      <c r="R93" s="34"/>
      <c r="S93" s="34"/>
    </row>
    <row r="94" spans="1:19" x14ac:dyDescent="0.25">
      <c r="B94" s="4"/>
      <c r="C94" s="4"/>
      <c r="D94" s="4"/>
      <c r="E94" s="4"/>
      <c r="F94" s="4"/>
      <c r="G94" s="4"/>
      <c r="J94" s="77"/>
      <c r="K94" s="77"/>
      <c r="L94" s="34"/>
      <c r="M94" s="34"/>
      <c r="N94" s="34"/>
      <c r="O94" s="34"/>
      <c r="P94" s="34"/>
      <c r="Q94" s="34"/>
      <c r="R94" s="34"/>
      <c r="S94" s="34"/>
    </row>
    <row r="95" spans="1:19" x14ac:dyDescent="0.25">
      <c r="J95" s="77"/>
      <c r="K95" s="77"/>
      <c r="L95" s="34"/>
      <c r="M95" s="34"/>
      <c r="N95" s="34"/>
      <c r="O95" s="34"/>
      <c r="P95" s="34"/>
      <c r="Q95" s="34"/>
      <c r="R95" s="34"/>
      <c r="S95" s="34"/>
    </row>
    <row r="96" spans="1:19" x14ac:dyDescent="0.25">
      <c r="B96" s="3" t="s">
        <v>36</v>
      </c>
      <c r="J96" s="77"/>
      <c r="K96" s="77"/>
    </row>
    <row r="97" spans="2:11" x14ac:dyDescent="0.25">
      <c r="B97" s="52"/>
      <c r="C97" s="52"/>
      <c r="D97" s="52"/>
      <c r="E97" s="52"/>
      <c r="F97" s="52"/>
      <c r="G97" s="52"/>
      <c r="H97" s="52"/>
      <c r="J97" s="77"/>
      <c r="K97" s="77"/>
    </row>
    <row r="98" spans="2:11" x14ac:dyDescent="0.25">
      <c r="B98" s="52"/>
      <c r="C98" s="52"/>
      <c r="D98" s="52"/>
      <c r="E98" s="52"/>
      <c r="F98" s="52"/>
      <c r="G98" s="52"/>
      <c r="H98" s="52"/>
      <c r="J98" s="77"/>
      <c r="K98" s="77"/>
    </row>
    <row r="99" spans="2:11" x14ac:dyDescent="0.25">
      <c r="B99" s="52"/>
      <c r="C99" s="52"/>
      <c r="D99" s="52"/>
      <c r="E99" s="52"/>
      <c r="F99" s="52"/>
      <c r="G99" s="52"/>
      <c r="H99" s="52"/>
    </row>
    <row r="100" spans="2:11" x14ac:dyDescent="0.25">
      <c r="B100" s="52"/>
      <c r="C100" s="52"/>
      <c r="D100" s="52"/>
      <c r="E100" s="52"/>
      <c r="F100" s="52"/>
      <c r="G100" s="52"/>
      <c r="H100" s="52"/>
    </row>
    <row r="101" spans="2:11" x14ac:dyDescent="0.25">
      <c r="B101" s="52"/>
      <c r="C101" s="52"/>
      <c r="D101" s="52"/>
      <c r="E101" s="52"/>
      <c r="F101" s="52"/>
      <c r="G101" s="52"/>
      <c r="H101" s="52"/>
    </row>
    <row r="102" spans="2:11" x14ac:dyDescent="0.25">
      <c r="B102" s="52"/>
      <c r="C102" s="52"/>
      <c r="D102" s="52"/>
      <c r="E102" s="52"/>
      <c r="F102" s="52"/>
      <c r="G102" s="52"/>
      <c r="H102" s="52"/>
    </row>
    <row r="103" spans="2:11" x14ac:dyDescent="0.25">
      <c r="B103" s="52"/>
      <c r="C103" s="52"/>
      <c r="D103" s="52"/>
      <c r="E103" s="52"/>
      <c r="F103" s="52"/>
      <c r="G103" s="52"/>
      <c r="H103" s="52"/>
    </row>
    <row r="104" spans="2:11" x14ac:dyDescent="0.25">
      <c r="B104" s="52"/>
      <c r="C104" s="52"/>
      <c r="D104" s="52"/>
      <c r="E104" s="52"/>
      <c r="F104" s="52"/>
      <c r="G104" s="52"/>
      <c r="H104" s="52"/>
    </row>
  </sheetData>
  <mergeCells count="22">
    <mergeCell ref="E77:I77"/>
    <mergeCell ref="E78:I78"/>
    <mergeCell ref="E71:I71"/>
    <mergeCell ref="E72:I72"/>
    <mergeCell ref="E73:I73"/>
    <mergeCell ref="E74:I74"/>
    <mergeCell ref="E75:I75"/>
    <mergeCell ref="E76:I76"/>
    <mergeCell ref="X45:Z45"/>
    <mergeCell ref="AA45:AC45"/>
    <mergeCell ref="E65:I65"/>
    <mergeCell ref="E70:I70"/>
    <mergeCell ref="B21:C21"/>
    <mergeCell ref="E21:F21"/>
    <mergeCell ref="B27:H27"/>
    <mergeCell ref="U45:W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49" fitToWidth="2" fitToHeight="2" pageOrder="overThenDown" orientation="landscape" cellComments="asDisplayed" r:id="rId1"/>
  <colBreaks count="1" manualBreakCount="1">
    <brk id="17" max="10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Christiane Wong</cp:lastModifiedBy>
  <cp:lastPrinted>2017-09-21T13:10:46Z</cp:lastPrinted>
  <dcterms:created xsi:type="dcterms:W3CDTF">2017-05-01T19:29:01Z</dcterms:created>
  <dcterms:modified xsi:type="dcterms:W3CDTF">2018-01-04T15:06:34Z</dcterms:modified>
</cp:coreProperties>
</file>